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Daten\Documents\Kommunalfinanzen\Kalk-Tabellen\"/>
    </mc:Choice>
  </mc:AlternateContent>
  <bookViews>
    <workbookView xWindow="110" yWindow="110" windowWidth="14440" windowHeight="12250" activeTab="1"/>
  </bookViews>
  <sheets>
    <sheet name="Nachkalkulation" sheetId="2" r:id="rId1"/>
    <sheet name="Vorkalkulation" sheetId="26" r:id="rId2"/>
    <sheet name="Grunddaten" sheetId="9" r:id="rId3"/>
    <sheet name="Grundgebuehren" sheetId="27" r:id="rId4"/>
    <sheet name="Betriebskosten" sheetId="21" r:id="rId5"/>
    <sheet name="Anlagegueter" sheetId="5" r:id="rId6"/>
    <sheet name="Beitraege" sheetId="19" r:id="rId7"/>
    <sheet name="Zuwendungen" sheetId="23" r:id="rId8"/>
    <sheet name="Verzinsung" sheetId="24" r:id="rId9"/>
  </sheets>
  <definedNames>
    <definedName name="Anlageg">Anlagegueter!$322:$341</definedName>
    <definedName name="Beitr">Beitraege!$109:$129</definedName>
    <definedName name="Betriebsk">Betriebskosten!$101:$106</definedName>
    <definedName name="_xlnm.Print_Area" localSheetId="5">Anlagegueter!$A$2:$Y$340</definedName>
    <definedName name="_xlnm.Print_Area" localSheetId="0">Nachkalkulation!$A$1:$G$51</definedName>
    <definedName name="_xlnm.Print_Area" localSheetId="1">Vorkalkulation!$A$1:$F$53</definedName>
    <definedName name="_xlnm.Print_Titles" localSheetId="5">Anlagegueter!$3:$4</definedName>
    <definedName name="_xlnm.Print_Titles" localSheetId="0">Nachkalkulation!$A:$B,Nachkalkulation!$5:$6</definedName>
    <definedName name="_xlnm.Print_Titles" localSheetId="1">Vorkalkulation!$A:$B,Vorkalkulation!$5:$6</definedName>
    <definedName name="Grund_be">Grunddaten!$D$17:$L$22</definedName>
    <definedName name="Grund_geb_ein">Grunddaten!$D$44:$L$45</definedName>
    <definedName name="Grund_ue">Grunddaten!$D$56:$L$57</definedName>
    <definedName name="Grund_wa">Grunddaten!$D$37:$L$38</definedName>
    <definedName name="Grund_zins">Grunddaten!$D$26:$L$29</definedName>
    <definedName name="Grundgeb">Grundgebuehren!$H$35:$K$36</definedName>
    <definedName name="Preisindex">#REF!</definedName>
    <definedName name="Verzins">Verzinsung!$A$34:$K$37</definedName>
    <definedName name="Zuwend">Zuwendungen!$109:$133</definedName>
  </definedNames>
  <calcPr calcId="152511"/>
</workbook>
</file>

<file path=xl/calcChain.xml><?xml version="1.0" encoding="utf-8"?>
<calcChain xmlns="http://schemas.openxmlformats.org/spreadsheetml/2006/main">
  <c r="D21" i="9" l="1"/>
  <c r="D18" i="9"/>
  <c r="CQ331" i="5" l="1"/>
  <c r="CH331" i="5"/>
  <c r="BY331" i="5"/>
  <c r="CQ330" i="5"/>
  <c r="CH330" i="5"/>
  <c r="BY330" i="5"/>
  <c r="CQ329" i="5"/>
  <c r="CH329" i="5"/>
  <c r="BY329" i="5"/>
  <c r="CQ328" i="5"/>
  <c r="CH328" i="5"/>
  <c r="BY328" i="5"/>
  <c r="BP331" i="5"/>
  <c r="BG331" i="5"/>
  <c r="BP330" i="5"/>
  <c r="BG330" i="5"/>
  <c r="BP329" i="5"/>
  <c r="BG329" i="5"/>
  <c r="BP328" i="5"/>
  <c r="BG328" i="5"/>
  <c r="AX331" i="5"/>
  <c r="AO331" i="5"/>
  <c r="AX330" i="5"/>
  <c r="AO330" i="5"/>
  <c r="AX329" i="5"/>
  <c r="AO329" i="5"/>
  <c r="AX328" i="5"/>
  <c r="AO328" i="5"/>
  <c r="AF331" i="5"/>
  <c r="AF330" i="5"/>
  <c r="AF329" i="5"/>
  <c r="AF328" i="5"/>
  <c r="B46" i="9" l="1"/>
  <c r="E45" i="9"/>
  <c r="F45" i="9"/>
  <c r="G45" i="9"/>
  <c r="H45" i="9"/>
  <c r="D45" i="9"/>
  <c r="E15" i="9" l="1"/>
  <c r="E12" i="9"/>
  <c r="I12" i="9" s="1"/>
  <c r="I18" i="9" s="1"/>
  <c r="E21" i="9" l="1"/>
  <c r="E18" i="9"/>
  <c r="I15" i="9"/>
  <c r="B36" i="27"/>
  <c r="B105" i="21"/>
  <c r="L21" i="9" l="1"/>
  <c r="I21" i="9"/>
  <c r="K21" i="9"/>
  <c r="J21" i="9"/>
  <c r="D38" i="9"/>
  <c r="B19" i="9"/>
  <c r="H8" i="9" l="1"/>
  <c r="C6" i="26" l="1"/>
  <c r="A4" i="2"/>
  <c r="E11" i="9"/>
  <c r="I11" i="9"/>
  <c r="E110" i="23"/>
  <c r="E110" i="19"/>
  <c r="E323" i="5"/>
  <c r="D6" i="26" l="1"/>
  <c r="I50" i="9"/>
  <c r="I41" i="9"/>
  <c r="I44" i="9" s="1"/>
  <c r="E6" i="26" l="1"/>
  <c r="J41" i="9"/>
  <c r="J44" i="9" s="1"/>
  <c r="J50" i="9"/>
  <c r="D22" i="9"/>
  <c r="F6" i="26" l="1"/>
  <c r="K50" i="9"/>
  <c r="K41" i="9"/>
  <c r="K44" i="9" s="1"/>
  <c r="J18" i="9"/>
  <c r="E92" i="19"/>
  <c r="G68" i="19"/>
  <c r="G69" i="19"/>
  <c r="G70" i="19"/>
  <c r="G71" i="19"/>
  <c r="G72" i="19"/>
  <c r="G73" i="19"/>
  <c r="G74" i="19"/>
  <c r="G75" i="19"/>
  <c r="G76" i="19"/>
  <c r="G77" i="19"/>
  <c r="G78" i="19"/>
  <c r="G79" i="19"/>
  <c r="G80" i="19"/>
  <c r="G81" i="19"/>
  <c r="G82" i="19"/>
  <c r="G83" i="19"/>
  <c r="G84" i="19"/>
  <c r="G85" i="19"/>
  <c r="G86" i="19"/>
  <c r="G87" i="19"/>
  <c r="G88" i="19"/>
  <c r="G89" i="19"/>
  <c r="G90" i="19"/>
  <c r="G91" i="19"/>
  <c r="G92" i="19"/>
  <c r="G67" i="19"/>
  <c r="B48" i="26" l="1"/>
  <c r="L41" i="9"/>
  <c r="L44" i="9" s="1"/>
  <c r="L50" i="9"/>
  <c r="K18" i="9"/>
  <c r="C6" i="2"/>
  <c r="C48" i="2" l="1"/>
  <c r="D41" i="9"/>
  <c r="D44" i="9" s="1"/>
  <c r="C29" i="2" s="1"/>
  <c r="D50" i="9"/>
  <c r="L18" i="9"/>
  <c r="D6" i="2"/>
  <c r="D17" i="9"/>
  <c r="D37" i="2"/>
  <c r="C37" i="2"/>
  <c r="E22" i="9"/>
  <c r="G33" i="27"/>
  <c r="F33" i="27"/>
  <c r="E33" i="27"/>
  <c r="D33" i="27"/>
  <c r="K32" i="27"/>
  <c r="J32" i="27"/>
  <c r="I32" i="27"/>
  <c r="H32" i="27"/>
  <c r="K31" i="27"/>
  <c r="J31" i="27"/>
  <c r="I31" i="27"/>
  <c r="H31" i="27"/>
  <c r="K30" i="27"/>
  <c r="J30" i="27"/>
  <c r="I30" i="27"/>
  <c r="H30" i="27"/>
  <c r="K29" i="27"/>
  <c r="J29" i="27"/>
  <c r="I29" i="27"/>
  <c r="H29" i="27"/>
  <c r="K28" i="27"/>
  <c r="J28" i="27"/>
  <c r="I28" i="27"/>
  <c r="H28" i="27"/>
  <c r="K27" i="27"/>
  <c r="J27" i="27"/>
  <c r="I27" i="27"/>
  <c r="H27" i="27"/>
  <c r="K26" i="27"/>
  <c r="J26" i="27"/>
  <c r="I26" i="27"/>
  <c r="H26" i="27"/>
  <c r="K25" i="27"/>
  <c r="J25" i="27"/>
  <c r="I25" i="27"/>
  <c r="H25" i="27"/>
  <c r="K24" i="27"/>
  <c r="J24" i="27"/>
  <c r="I24" i="27"/>
  <c r="H24" i="27"/>
  <c r="K23" i="27"/>
  <c r="K33" i="27" s="1"/>
  <c r="J23" i="27"/>
  <c r="J33" i="27" s="1"/>
  <c r="I23" i="27"/>
  <c r="I33" i="27" s="1"/>
  <c r="H23" i="27"/>
  <c r="H33" i="27" s="1"/>
  <c r="G18" i="27"/>
  <c r="G34" i="27" s="1"/>
  <c r="F18" i="27"/>
  <c r="F34" i="27" s="1"/>
  <c r="E18" i="27"/>
  <c r="E34" i="27" s="1"/>
  <c r="D18" i="27"/>
  <c r="D34" i="27" s="1"/>
  <c r="K17" i="27"/>
  <c r="J17" i="27"/>
  <c r="I17" i="27"/>
  <c r="H17" i="27"/>
  <c r="K16" i="27"/>
  <c r="J16" i="27"/>
  <c r="I16" i="27"/>
  <c r="H16" i="27"/>
  <c r="K15" i="27"/>
  <c r="J15" i="27"/>
  <c r="I15" i="27"/>
  <c r="H15" i="27"/>
  <c r="K14" i="27"/>
  <c r="J14" i="27"/>
  <c r="I14" i="27"/>
  <c r="H14" i="27"/>
  <c r="K13" i="27"/>
  <c r="J13" i="27"/>
  <c r="I13" i="27"/>
  <c r="H13" i="27"/>
  <c r="K12" i="27"/>
  <c r="J12" i="27"/>
  <c r="I12" i="27"/>
  <c r="H12" i="27"/>
  <c r="K11" i="27"/>
  <c r="J11" i="27"/>
  <c r="I11" i="27"/>
  <c r="H11" i="27"/>
  <c r="K10" i="27"/>
  <c r="J10" i="27"/>
  <c r="I10" i="27"/>
  <c r="H10" i="27"/>
  <c r="K9" i="27"/>
  <c r="J9" i="27"/>
  <c r="I9" i="27"/>
  <c r="H9" i="27"/>
  <c r="K8" i="27"/>
  <c r="J8" i="27"/>
  <c r="I8" i="27"/>
  <c r="H8" i="27"/>
  <c r="K7" i="27"/>
  <c r="J7" i="27"/>
  <c r="I7" i="27"/>
  <c r="H7" i="27"/>
  <c r="K6" i="27"/>
  <c r="K18" i="27" s="1"/>
  <c r="K34" i="27" s="1"/>
  <c r="K36" i="27" s="1"/>
  <c r="J6" i="27"/>
  <c r="J18" i="27" s="1"/>
  <c r="J34" i="27" s="1"/>
  <c r="I6" i="27"/>
  <c r="I18" i="27" s="1"/>
  <c r="I34" i="27" s="1"/>
  <c r="I36" i="27" s="1"/>
  <c r="H6" i="27"/>
  <c r="H18" i="27" s="1"/>
  <c r="H34" i="27" s="1"/>
  <c r="H36" i="27" s="1"/>
  <c r="A1" i="24"/>
  <c r="L100" i="21"/>
  <c r="H100" i="21"/>
  <c r="E100" i="21"/>
  <c r="F100" i="21"/>
  <c r="G100" i="21"/>
  <c r="D100" i="21"/>
  <c r="L26" i="21"/>
  <c r="L102" i="21" s="1"/>
  <c r="H26" i="21"/>
  <c r="E26" i="21"/>
  <c r="F26" i="21"/>
  <c r="G26" i="21"/>
  <c r="D26" i="21"/>
  <c r="D102" i="21" s="1"/>
  <c r="W331" i="5"/>
  <c r="W330" i="5"/>
  <c r="W329" i="5"/>
  <c r="W328" i="5"/>
  <c r="E68" i="19"/>
  <c r="E69" i="19"/>
  <c r="E70" i="19"/>
  <c r="E71" i="19"/>
  <c r="E72" i="19"/>
  <c r="E73" i="19"/>
  <c r="E74" i="19"/>
  <c r="E75" i="19"/>
  <c r="E76" i="19"/>
  <c r="E77" i="19"/>
  <c r="E78" i="19"/>
  <c r="E79" i="19"/>
  <c r="E80" i="19"/>
  <c r="E81" i="19"/>
  <c r="E82" i="19"/>
  <c r="E83" i="19"/>
  <c r="E84" i="19"/>
  <c r="E85" i="19"/>
  <c r="E86" i="19"/>
  <c r="E87" i="19"/>
  <c r="E88" i="19"/>
  <c r="E89" i="19"/>
  <c r="E90" i="19"/>
  <c r="E91" i="19"/>
  <c r="E67" i="19"/>
  <c r="B68" i="19"/>
  <c r="B69" i="19"/>
  <c r="B70" i="19"/>
  <c r="B71" i="19"/>
  <c r="B72" i="19"/>
  <c r="B73" i="19"/>
  <c r="B74" i="19"/>
  <c r="B75" i="19"/>
  <c r="B76" i="19"/>
  <c r="B77" i="19"/>
  <c r="B78" i="19"/>
  <c r="B79" i="19"/>
  <c r="B80" i="19"/>
  <c r="B81" i="19"/>
  <c r="B82" i="19"/>
  <c r="B83" i="19"/>
  <c r="B84" i="19"/>
  <c r="B85" i="19"/>
  <c r="B86" i="19"/>
  <c r="B87" i="19"/>
  <c r="B88" i="19"/>
  <c r="B89" i="19"/>
  <c r="B90" i="19"/>
  <c r="B91" i="19"/>
  <c r="B92" i="19"/>
  <c r="B67" i="19"/>
  <c r="E318" i="5"/>
  <c r="K70" i="19"/>
  <c r="K71" i="19"/>
  <c r="K73" i="19"/>
  <c r="K75" i="19"/>
  <c r="K76" i="19"/>
  <c r="L76" i="19" s="1"/>
  <c r="K77" i="19"/>
  <c r="K78" i="19"/>
  <c r="K79" i="19"/>
  <c r="L79" i="19" s="1"/>
  <c r="K83" i="19"/>
  <c r="K84" i="19"/>
  <c r="K85" i="19"/>
  <c r="K88" i="19"/>
  <c r="K89" i="19"/>
  <c r="K90" i="19"/>
  <c r="K91" i="19"/>
  <c r="K92" i="19"/>
  <c r="K67" i="19"/>
  <c r="L67" i="19" s="1"/>
  <c r="E316" i="5"/>
  <c r="I19" i="21"/>
  <c r="K19" i="21" s="1"/>
  <c r="I17" i="21"/>
  <c r="K17" i="21" s="1"/>
  <c r="I97" i="21"/>
  <c r="J97" i="21" s="1"/>
  <c r="K97" i="21" s="1"/>
  <c r="I96" i="21"/>
  <c r="J96" i="21" s="1"/>
  <c r="K96" i="21" s="1"/>
  <c r="I94" i="21"/>
  <c r="J94" i="21" s="1"/>
  <c r="K94" i="21" s="1"/>
  <c r="I93" i="21"/>
  <c r="J93" i="21"/>
  <c r="K93" i="21" s="1"/>
  <c r="I92" i="21"/>
  <c r="J92" i="21" s="1"/>
  <c r="K92" i="21" s="1"/>
  <c r="I91" i="21"/>
  <c r="J91" i="21" s="1"/>
  <c r="K91" i="21" s="1"/>
  <c r="I90" i="21"/>
  <c r="J90" i="21" s="1"/>
  <c r="K90" i="21" s="1"/>
  <c r="I89" i="21"/>
  <c r="J89" i="21" s="1"/>
  <c r="K89" i="21" s="1"/>
  <c r="I88" i="21"/>
  <c r="J88" i="21" s="1"/>
  <c r="K88" i="21" s="1"/>
  <c r="I87" i="21"/>
  <c r="J87" i="21" s="1"/>
  <c r="K87" i="21" s="1"/>
  <c r="I86" i="21"/>
  <c r="J86" i="21" s="1"/>
  <c r="K86" i="21" s="1"/>
  <c r="I85" i="21"/>
  <c r="J85" i="21" s="1"/>
  <c r="K85" i="21" s="1"/>
  <c r="I84" i="21"/>
  <c r="J84" i="21" s="1"/>
  <c r="K84" i="21" s="1"/>
  <c r="I83" i="21"/>
  <c r="J83" i="21" s="1"/>
  <c r="K83" i="21" s="1"/>
  <c r="I82" i="21"/>
  <c r="J82" i="21" s="1"/>
  <c r="K82" i="21" s="1"/>
  <c r="I81" i="21"/>
  <c r="J81" i="21" s="1"/>
  <c r="K81" i="21" s="1"/>
  <c r="I80" i="21"/>
  <c r="J80" i="21" s="1"/>
  <c r="K80" i="21" s="1"/>
  <c r="I79" i="21"/>
  <c r="J79" i="21" s="1"/>
  <c r="K79" i="21" s="1"/>
  <c r="I78" i="21"/>
  <c r="J78" i="21" s="1"/>
  <c r="K78" i="21" s="1"/>
  <c r="I77" i="21"/>
  <c r="J77" i="21" s="1"/>
  <c r="K77" i="21" s="1"/>
  <c r="I76" i="21"/>
  <c r="J76" i="21" s="1"/>
  <c r="K76" i="21" s="1"/>
  <c r="I75" i="21"/>
  <c r="J75" i="21" s="1"/>
  <c r="K75" i="21" s="1"/>
  <c r="I74" i="21"/>
  <c r="J74" i="21" s="1"/>
  <c r="K74" i="21" s="1"/>
  <c r="I73" i="21"/>
  <c r="J73" i="21" s="1"/>
  <c r="K73" i="21" s="1"/>
  <c r="I72" i="21"/>
  <c r="J72" i="21" s="1"/>
  <c r="K72" i="21" s="1"/>
  <c r="I71" i="21"/>
  <c r="J71" i="21" s="1"/>
  <c r="K71" i="21" s="1"/>
  <c r="I70" i="21"/>
  <c r="J70" i="21" s="1"/>
  <c r="K70" i="21" s="1"/>
  <c r="I69" i="21"/>
  <c r="J69" i="21" s="1"/>
  <c r="K69" i="21" s="1"/>
  <c r="I67" i="21"/>
  <c r="J67" i="21" s="1"/>
  <c r="K67" i="21" s="1"/>
  <c r="I65" i="21"/>
  <c r="J65" i="21" s="1"/>
  <c r="K65" i="21" s="1"/>
  <c r="I64" i="21"/>
  <c r="J64" i="21" s="1"/>
  <c r="K64" i="21" s="1"/>
  <c r="I62" i="21"/>
  <c r="J62" i="21" s="1"/>
  <c r="K62" i="21" s="1"/>
  <c r="I61" i="21"/>
  <c r="J61" i="21" s="1"/>
  <c r="K61" i="21" s="1"/>
  <c r="I60" i="21"/>
  <c r="J60" i="21" s="1"/>
  <c r="K60" i="21" s="1"/>
  <c r="I58" i="21"/>
  <c r="J58" i="21" s="1"/>
  <c r="K58" i="21" s="1"/>
  <c r="I57" i="21"/>
  <c r="J57" i="21" s="1"/>
  <c r="K57" i="21" s="1"/>
  <c r="I56" i="21"/>
  <c r="J56" i="21" s="1"/>
  <c r="K56" i="21" s="1"/>
  <c r="I54" i="21"/>
  <c r="J54" i="21" s="1"/>
  <c r="K54" i="21" s="1"/>
  <c r="I53" i="21"/>
  <c r="J53" i="21" s="1"/>
  <c r="K53" i="21" s="1"/>
  <c r="I52" i="21"/>
  <c r="I51" i="21"/>
  <c r="J51" i="21" s="1"/>
  <c r="K51" i="21" s="1"/>
  <c r="J50" i="21"/>
  <c r="K50" i="21" s="1"/>
  <c r="I48" i="21"/>
  <c r="J48" i="21" s="1"/>
  <c r="K48" i="21" s="1"/>
  <c r="J47" i="21"/>
  <c r="K47" i="21" s="1"/>
  <c r="I46" i="21"/>
  <c r="J46" i="21" s="1"/>
  <c r="K46" i="21" s="1"/>
  <c r="I45" i="21"/>
  <c r="J45" i="21" s="1"/>
  <c r="K45" i="21" s="1"/>
  <c r="I44" i="21"/>
  <c r="J44" i="21" s="1"/>
  <c r="K44" i="21" s="1"/>
  <c r="I43" i="21"/>
  <c r="J43" i="21" s="1"/>
  <c r="K43" i="21" s="1"/>
  <c r="J42" i="21"/>
  <c r="K42" i="21" s="1"/>
  <c r="J41" i="21"/>
  <c r="K41" i="21" s="1"/>
  <c r="I40" i="21"/>
  <c r="J40" i="21" s="1"/>
  <c r="K40" i="21" s="1"/>
  <c r="J39" i="21"/>
  <c r="K39" i="21" s="1"/>
  <c r="J38" i="21"/>
  <c r="K38" i="21" s="1"/>
  <c r="I37" i="21"/>
  <c r="J37" i="21" s="1"/>
  <c r="K37" i="21"/>
  <c r="I36" i="21"/>
  <c r="J36" i="21" s="1"/>
  <c r="K36" i="21" s="1"/>
  <c r="I35" i="21"/>
  <c r="J35" i="21" s="1"/>
  <c r="K35" i="21" s="1"/>
  <c r="I34" i="21"/>
  <c r="J34" i="21" s="1"/>
  <c r="K34" i="21" s="1"/>
  <c r="I33" i="21"/>
  <c r="I21" i="21"/>
  <c r="J21" i="21" s="1"/>
  <c r="K21" i="21" s="1"/>
  <c r="I16" i="21"/>
  <c r="J16" i="21" s="1"/>
  <c r="I15" i="21"/>
  <c r="J15" i="21" s="1"/>
  <c r="K15" i="21" s="1"/>
  <c r="I14" i="21"/>
  <c r="J14" i="21" s="1"/>
  <c r="K14" i="21" s="1"/>
  <c r="I13" i="21"/>
  <c r="J13" i="21" s="1"/>
  <c r="K13" i="21" s="1"/>
  <c r="I12" i="21"/>
  <c r="J12" i="21" s="1"/>
  <c r="K12" i="21" s="1"/>
  <c r="I11" i="21"/>
  <c r="J11" i="21" s="1"/>
  <c r="K11" i="21" s="1"/>
  <c r="I10" i="21"/>
  <c r="I8" i="21"/>
  <c r="J8" i="21" s="1"/>
  <c r="K8" i="21" s="1"/>
  <c r="I7" i="21"/>
  <c r="D5" i="21"/>
  <c r="D30" i="21" s="1"/>
  <c r="E24" i="23"/>
  <c r="E23" i="23"/>
  <c r="E22" i="23"/>
  <c r="E21" i="23"/>
  <c r="E20" i="23"/>
  <c r="E19" i="23"/>
  <c r="E18" i="23"/>
  <c r="E17" i="23"/>
  <c r="E16" i="23"/>
  <c r="E15" i="23"/>
  <c r="E14" i="23"/>
  <c r="E13" i="23"/>
  <c r="E12" i="23"/>
  <c r="E11" i="23"/>
  <c r="E10" i="23"/>
  <c r="E9" i="23"/>
  <c r="E8" i="23"/>
  <c r="E7" i="23"/>
  <c r="E6" i="23"/>
  <c r="K87" i="19"/>
  <c r="K81" i="19"/>
  <c r="K72" i="19"/>
  <c r="K69" i="19"/>
  <c r="K6" i="23"/>
  <c r="L6" i="23" s="1"/>
  <c r="K7" i="23"/>
  <c r="K8" i="23"/>
  <c r="L8" i="23" s="1"/>
  <c r="K9" i="23"/>
  <c r="K10" i="23"/>
  <c r="L10" i="23" s="1"/>
  <c r="K11" i="23"/>
  <c r="K12" i="23"/>
  <c r="L12" i="23" s="1"/>
  <c r="K13" i="23"/>
  <c r="L13" i="23" s="1"/>
  <c r="K14" i="23"/>
  <c r="L14" i="23" s="1"/>
  <c r="K15" i="23"/>
  <c r="K16" i="23"/>
  <c r="L16" i="23" s="1"/>
  <c r="K17" i="23"/>
  <c r="K18" i="23"/>
  <c r="L18" i="23" s="1"/>
  <c r="K19" i="23"/>
  <c r="K20" i="23"/>
  <c r="L20" i="23" s="1"/>
  <c r="K21" i="23"/>
  <c r="L21" i="23" s="1"/>
  <c r="K22" i="23"/>
  <c r="L22" i="23" s="1"/>
  <c r="K23" i="23"/>
  <c r="K24" i="23"/>
  <c r="L24" i="23" s="1"/>
  <c r="K25" i="23"/>
  <c r="K26" i="23"/>
  <c r="L26" i="23" s="1"/>
  <c r="K27" i="23"/>
  <c r="K28" i="23"/>
  <c r="L28" i="23" s="1"/>
  <c r="K29" i="23"/>
  <c r="L29" i="23" s="1"/>
  <c r="K30" i="23"/>
  <c r="L30" i="23" s="1"/>
  <c r="K31" i="23"/>
  <c r="K32" i="23"/>
  <c r="L32" i="23" s="1"/>
  <c r="K33" i="23"/>
  <c r="K34" i="23"/>
  <c r="L34" i="23" s="1"/>
  <c r="K35" i="23"/>
  <c r="K36" i="23"/>
  <c r="L36" i="23" s="1"/>
  <c r="K37" i="23"/>
  <c r="L37" i="23" s="1"/>
  <c r="K38" i="23"/>
  <c r="L38" i="23" s="1"/>
  <c r="K39" i="23"/>
  <c r="K40" i="23"/>
  <c r="L40" i="23" s="1"/>
  <c r="K41" i="23"/>
  <c r="K42" i="23"/>
  <c r="L42" i="23" s="1"/>
  <c r="K43" i="23"/>
  <c r="K44" i="23"/>
  <c r="L44" i="23" s="1"/>
  <c r="K45" i="23"/>
  <c r="L45" i="23" s="1"/>
  <c r="K46" i="23"/>
  <c r="L46" i="23" s="1"/>
  <c r="K47" i="23"/>
  <c r="K48" i="23"/>
  <c r="L48" i="23" s="1"/>
  <c r="K49" i="23"/>
  <c r="K50" i="23"/>
  <c r="L50" i="23" s="1"/>
  <c r="K51" i="23"/>
  <c r="K52" i="23"/>
  <c r="L52" i="23" s="1"/>
  <c r="K53" i="23"/>
  <c r="L53" i="23" s="1"/>
  <c r="K54" i="23"/>
  <c r="L54" i="23" s="1"/>
  <c r="K55" i="23"/>
  <c r="K56" i="23"/>
  <c r="L56" i="23" s="1"/>
  <c r="K57" i="23"/>
  <c r="K58" i="23"/>
  <c r="L58" i="23" s="1"/>
  <c r="K59" i="23"/>
  <c r="K60" i="23"/>
  <c r="L60" i="23" s="1"/>
  <c r="K61" i="23"/>
  <c r="L61" i="23" s="1"/>
  <c r="K62" i="23"/>
  <c r="L62" i="23" s="1"/>
  <c r="K63" i="23"/>
  <c r="K64" i="23"/>
  <c r="L64" i="23" s="1"/>
  <c r="K65" i="23"/>
  <c r="K66" i="23"/>
  <c r="L66" i="23" s="1"/>
  <c r="K67" i="23"/>
  <c r="K68" i="23"/>
  <c r="L68" i="23" s="1"/>
  <c r="K69" i="23"/>
  <c r="L69" i="23" s="1"/>
  <c r="K70" i="23"/>
  <c r="K71" i="23"/>
  <c r="L71" i="23" s="1"/>
  <c r="K72" i="23"/>
  <c r="K73" i="23"/>
  <c r="L73" i="23" s="1"/>
  <c r="K74" i="23"/>
  <c r="K75" i="23"/>
  <c r="L75" i="23" s="1"/>
  <c r="K76" i="23"/>
  <c r="K77" i="23"/>
  <c r="L77" i="23" s="1"/>
  <c r="K78" i="23"/>
  <c r="K79" i="23"/>
  <c r="L79" i="23" s="1"/>
  <c r="K80" i="23"/>
  <c r="K81" i="23"/>
  <c r="L81" i="23" s="1"/>
  <c r="K82" i="23"/>
  <c r="K83" i="23"/>
  <c r="L83" i="23" s="1"/>
  <c r="K84" i="23"/>
  <c r="K85" i="23"/>
  <c r="L85" i="23" s="1"/>
  <c r="K86" i="23"/>
  <c r="K87" i="23"/>
  <c r="L87" i="23" s="1"/>
  <c r="K88" i="23"/>
  <c r="K89" i="23"/>
  <c r="L89" i="23" s="1"/>
  <c r="K90" i="23"/>
  <c r="K91" i="23"/>
  <c r="L91" i="23" s="1"/>
  <c r="K92" i="23"/>
  <c r="K93" i="23"/>
  <c r="L93" i="23" s="1"/>
  <c r="K94" i="23"/>
  <c r="K95" i="23"/>
  <c r="L95" i="23" s="1"/>
  <c r="K96" i="23"/>
  <c r="K97" i="23"/>
  <c r="L97" i="23" s="1"/>
  <c r="K98" i="23"/>
  <c r="K99" i="23"/>
  <c r="L99" i="23" s="1"/>
  <c r="K100" i="23"/>
  <c r="K101" i="23"/>
  <c r="L101" i="23" s="1"/>
  <c r="K102" i="23"/>
  <c r="K103" i="23"/>
  <c r="L103" i="23" s="1"/>
  <c r="K104" i="23"/>
  <c r="K105" i="23"/>
  <c r="L105" i="23" s="1"/>
  <c r="K106" i="23"/>
  <c r="K5" i="23"/>
  <c r="L5" i="23" s="1"/>
  <c r="K6" i="19"/>
  <c r="K7" i="19"/>
  <c r="L7" i="19" s="1"/>
  <c r="K8" i="19"/>
  <c r="L8" i="19" s="1"/>
  <c r="K9" i="19"/>
  <c r="K10" i="19"/>
  <c r="L10" i="19" s="1"/>
  <c r="K11" i="19"/>
  <c r="K12" i="19"/>
  <c r="L12" i="19" s="1"/>
  <c r="K13" i="19"/>
  <c r="L13" i="19" s="1"/>
  <c r="K14" i="19"/>
  <c r="L14" i="19" s="1"/>
  <c r="K15" i="19"/>
  <c r="K16" i="19"/>
  <c r="L16" i="19" s="1"/>
  <c r="K17" i="19"/>
  <c r="K18" i="19"/>
  <c r="L18" i="19" s="1"/>
  <c r="K19" i="19"/>
  <c r="L19" i="19" s="1"/>
  <c r="K20" i="19"/>
  <c r="L20" i="19" s="1"/>
  <c r="K21" i="19"/>
  <c r="K22" i="19"/>
  <c r="L22" i="19" s="1"/>
  <c r="K23" i="19"/>
  <c r="L23" i="19" s="1"/>
  <c r="K24" i="19"/>
  <c r="K25" i="19"/>
  <c r="K26" i="19"/>
  <c r="K27" i="19"/>
  <c r="L27" i="19" s="1"/>
  <c r="K28" i="19"/>
  <c r="K29" i="19"/>
  <c r="K30" i="19"/>
  <c r="K31" i="19"/>
  <c r="K32" i="19"/>
  <c r="K33" i="19"/>
  <c r="L33" i="19" s="1"/>
  <c r="K34" i="19"/>
  <c r="L34" i="19" s="1"/>
  <c r="K35" i="19"/>
  <c r="K36" i="19"/>
  <c r="L36" i="19" s="1"/>
  <c r="K37" i="19"/>
  <c r="K38" i="19"/>
  <c r="L38" i="19" s="1"/>
  <c r="K39" i="19"/>
  <c r="K40" i="19"/>
  <c r="K41" i="19"/>
  <c r="K42" i="19"/>
  <c r="K43" i="19"/>
  <c r="L43" i="19" s="1"/>
  <c r="K44" i="19"/>
  <c r="L44" i="19" s="1"/>
  <c r="K45" i="19"/>
  <c r="K46" i="19"/>
  <c r="L46" i="19" s="1"/>
  <c r="K47" i="19"/>
  <c r="L47" i="19" s="1"/>
  <c r="K48" i="19"/>
  <c r="L48" i="19" s="1"/>
  <c r="K49" i="19"/>
  <c r="L49" i="19" s="1"/>
  <c r="K50" i="19"/>
  <c r="L50" i="19" s="1"/>
  <c r="K51" i="19"/>
  <c r="K52" i="19"/>
  <c r="L52" i="19" s="1"/>
  <c r="K53" i="19"/>
  <c r="L53" i="19" s="1"/>
  <c r="K54" i="19"/>
  <c r="K55" i="19"/>
  <c r="L55" i="19" s="1"/>
  <c r="K56" i="19"/>
  <c r="L56" i="19" s="1"/>
  <c r="K57" i="19"/>
  <c r="K58" i="19"/>
  <c r="L58" i="19" s="1"/>
  <c r="K59" i="19"/>
  <c r="K60" i="19"/>
  <c r="L60" i="19"/>
  <c r="K61" i="19"/>
  <c r="L61" i="19"/>
  <c r="K62" i="19"/>
  <c r="L62" i="19"/>
  <c r="K63" i="19"/>
  <c r="K64" i="19"/>
  <c r="K65" i="19"/>
  <c r="K66" i="19"/>
  <c r="L66" i="19" s="1"/>
  <c r="K68" i="19"/>
  <c r="K74" i="19"/>
  <c r="K80" i="19"/>
  <c r="K82" i="19"/>
  <c r="K86" i="19"/>
  <c r="K93" i="19"/>
  <c r="K94" i="19"/>
  <c r="K95" i="19"/>
  <c r="K96" i="19"/>
  <c r="K97" i="19"/>
  <c r="K98" i="19"/>
  <c r="K99" i="19"/>
  <c r="K100" i="19"/>
  <c r="K101" i="19"/>
  <c r="K102" i="19"/>
  <c r="K103" i="19"/>
  <c r="K104" i="19"/>
  <c r="L104" i="19" s="1"/>
  <c r="K105" i="19"/>
  <c r="K106" i="19"/>
  <c r="K5" i="19"/>
  <c r="K6" i="5"/>
  <c r="L6" i="5" s="1"/>
  <c r="K7" i="5"/>
  <c r="L7" i="5" s="1"/>
  <c r="K8" i="5"/>
  <c r="L8" i="5" s="1"/>
  <c r="K9" i="5"/>
  <c r="L9" i="5" s="1"/>
  <c r="K10" i="5"/>
  <c r="L10" i="5" s="1"/>
  <c r="K11" i="5"/>
  <c r="K12" i="5"/>
  <c r="L12" i="5" s="1"/>
  <c r="K13" i="5"/>
  <c r="L13" i="5" s="1"/>
  <c r="K14" i="5"/>
  <c r="L14" i="5" s="1"/>
  <c r="K15" i="5"/>
  <c r="L15" i="5" s="1"/>
  <c r="K16" i="5"/>
  <c r="L16" i="5" s="1"/>
  <c r="K17" i="5"/>
  <c r="L17" i="5" s="1"/>
  <c r="K18" i="5"/>
  <c r="L18" i="5" s="1"/>
  <c r="K19" i="5"/>
  <c r="K20" i="5"/>
  <c r="L20" i="5" s="1"/>
  <c r="K21" i="5"/>
  <c r="L21" i="5" s="1"/>
  <c r="K22" i="5"/>
  <c r="L22" i="5" s="1"/>
  <c r="K23" i="5"/>
  <c r="L23" i="5" s="1"/>
  <c r="K24" i="5"/>
  <c r="L24" i="5" s="1"/>
  <c r="K25" i="5"/>
  <c r="L25" i="5" s="1"/>
  <c r="K26" i="5"/>
  <c r="L26" i="5" s="1"/>
  <c r="K27" i="5"/>
  <c r="K28" i="5"/>
  <c r="L28" i="5" s="1"/>
  <c r="K29" i="5"/>
  <c r="L29" i="5" s="1"/>
  <c r="K30" i="5"/>
  <c r="L30" i="5" s="1"/>
  <c r="K31" i="5"/>
  <c r="L31" i="5" s="1"/>
  <c r="K32" i="5"/>
  <c r="L32" i="5" s="1"/>
  <c r="K33" i="5"/>
  <c r="L33" i="5" s="1"/>
  <c r="K34" i="5"/>
  <c r="L34" i="5" s="1"/>
  <c r="K35" i="5"/>
  <c r="L35" i="5" s="1"/>
  <c r="K36" i="5"/>
  <c r="L36" i="5" s="1"/>
  <c r="K37" i="5"/>
  <c r="L37" i="5" s="1"/>
  <c r="K38" i="5"/>
  <c r="L38" i="5" s="1"/>
  <c r="K39" i="5"/>
  <c r="L39" i="5" s="1"/>
  <c r="K40" i="5"/>
  <c r="L40" i="5" s="1"/>
  <c r="K41" i="5"/>
  <c r="L41" i="5" s="1"/>
  <c r="K42" i="5"/>
  <c r="L42" i="5" s="1"/>
  <c r="K43" i="5"/>
  <c r="L43" i="5" s="1"/>
  <c r="K44" i="5"/>
  <c r="L44" i="5" s="1"/>
  <c r="K45" i="5"/>
  <c r="L45" i="5" s="1"/>
  <c r="K46" i="5"/>
  <c r="L46" i="5" s="1"/>
  <c r="K47" i="5"/>
  <c r="L47" i="5" s="1"/>
  <c r="K48" i="5"/>
  <c r="L48" i="5" s="1"/>
  <c r="K49" i="5"/>
  <c r="L49" i="5" s="1"/>
  <c r="K50" i="5"/>
  <c r="L50" i="5" s="1"/>
  <c r="K51" i="5"/>
  <c r="K52" i="5"/>
  <c r="L52" i="5" s="1"/>
  <c r="K53" i="5"/>
  <c r="L53" i="5" s="1"/>
  <c r="K54" i="5"/>
  <c r="L54" i="5" s="1"/>
  <c r="K55" i="5"/>
  <c r="L55" i="5" s="1"/>
  <c r="K56" i="5"/>
  <c r="L56" i="5" s="1"/>
  <c r="K57" i="5"/>
  <c r="L57" i="5" s="1"/>
  <c r="K58" i="5"/>
  <c r="L58" i="5" s="1"/>
  <c r="K59" i="5"/>
  <c r="K60" i="5"/>
  <c r="L60" i="5" s="1"/>
  <c r="K61" i="5"/>
  <c r="L61" i="5" s="1"/>
  <c r="K62" i="5"/>
  <c r="L62" i="5" s="1"/>
  <c r="K63" i="5"/>
  <c r="L63" i="5" s="1"/>
  <c r="K64" i="5"/>
  <c r="L64" i="5" s="1"/>
  <c r="K65" i="5"/>
  <c r="L65" i="5" s="1"/>
  <c r="K66" i="5"/>
  <c r="L66" i="5" s="1"/>
  <c r="K67" i="5"/>
  <c r="K68" i="5"/>
  <c r="L68" i="5" s="1"/>
  <c r="K69" i="5"/>
  <c r="L69" i="5" s="1"/>
  <c r="K70" i="5"/>
  <c r="L70" i="5" s="1"/>
  <c r="K71" i="5"/>
  <c r="L71" i="5" s="1"/>
  <c r="K72" i="5"/>
  <c r="L72" i="5" s="1"/>
  <c r="K73" i="5"/>
  <c r="L73" i="5" s="1"/>
  <c r="K74" i="5"/>
  <c r="L74" i="5" s="1"/>
  <c r="K75" i="5"/>
  <c r="K76" i="5"/>
  <c r="L76" i="5" s="1"/>
  <c r="K77" i="5"/>
  <c r="L77" i="5" s="1"/>
  <c r="K78" i="5"/>
  <c r="L78" i="5" s="1"/>
  <c r="K79" i="5"/>
  <c r="L79" i="5" s="1"/>
  <c r="K80" i="5"/>
  <c r="L80" i="5" s="1"/>
  <c r="K81" i="5"/>
  <c r="L81" i="5" s="1"/>
  <c r="K82" i="5"/>
  <c r="L82" i="5" s="1"/>
  <c r="K83" i="5"/>
  <c r="K84" i="5"/>
  <c r="L84" i="5" s="1"/>
  <c r="K85" i="5"/>
  <c r="L85" i="5" s="1"/>
  <c r="K86" i="5"/>
  <c r="L86" i="5" s="1"/>
  <c r="K87" i="5"/>
  <c r="L87" i="5" s="1"/>
  <c r="K88" i="5"/>
  <c r="L88" i="5" s="1"/>
  <c r="K89" i="5"/>
  <c r="L89" i="5" s="1"/>
  <c r="K90" i="5"/>
  <c r="L90" i="5" s="1"/>
  <c r="K91" i="5"/>
  <c r="K92" i="5"/>
  <c r="L92" i="5" s="1"/>
  <c r="K93" i="5"/>
  <c r="L93" i="5" s="1"/>
  <c r="K94" i="5"/>
  <c r="L94" i="5" s="1"/>
  <c r="K95" i="5"/>
  <c r="L95" i="5" s="1"/>
  <c r="K96" i="5"/>
  <c r="L96" i="5" s="1"/>
  <c r="K97" i="5"/>
  <c r="L97" i="5" s="1"/>
  <c r="K98" i="5"/>
  <c r="L98" i="5" s="1"/>
  <c r="K99" i="5"/>
  <c r="K100" i="5"/>
  <c r="L100" i="5" s="1"/>
  <c r="K101" i="5"/>
  <c r="L101" i="5" s="1"/>
  <c r="K102" i="5"/>
  <c r="L102" i="5" s="1"/>
  <c r="K103" i="5"/>
  <c r="L103" i="5" s="1"/>
  <c r="K104" i="5"/>
  <c r="L104" i="5" s="1"/>
  <c r="K105" i="5"/>
  <c r="L105" i="5" s="1"/>
  <c r="K106" i="5"/>
  <c r="L106" i="5" s="1"/>
  <c r="K107" i="5"/>
  <c r="K108" i="5"/>
  <c r="L108" i="5" s="1"/>
  <c r="K109" i="5"/>
  <c r="L109" i="5" s="1"/>
  <c r="K110" i="5"/>
  <c r="L110" i="5" s="1"/>
  <c r="K111" i="5"/>
  <c r="L111" i="5" s="1"/>
  <c r="K112" i="5"/>
  <c r="L112" i="5" s="1"/>
  <c r="K113" i="5"/>
  <c r="L113" i="5" s="1"/>
  <c r="K114" i="5"/>
  <c r="L114" i="5" s="1"/>
  <c r="K115" i="5"/>
  <c r="L115" i="5" s="1"/>
  <c r="K116" i="5"/>
  <c r="L116" i="5" s="1"/>
  <c r="K117" i="5"/>
  <c r="L117" i="5" s="1"/>
  <c r="K118" i="5"/>
  <c r="L118" i="5" s="1"/>
  <c r="K119" i="5"/>
  <c r="L119" i="5" s="1"/>
  <c r="K120" i="5"/>
  <c r="L120" i="5" s="1"/>
  <c r="K121" i="5"/>
  <c r="L121" i="5" s="1"/>
  <c r="K122" i="5"/>
  <c r="L122" i="5" s="1"/>
  <c r="K123" i="5"/>
  <c r="K124" i="5"/>
  <c r="L124" i="5" s="1"/>
  <c r="K125" i="5"/>
  <c r="L125" i="5" s="1"/>
  <c r="K126" i="5"/>
  <c r="L126" i="5" s="1"/>
  <c r="K127" i="5"/>
  <c r="L127" i="5" s="1"/>
  <c r="K128" i="5"/>
  <c r="L128" i="5" s="1"/>
  <c r="K129" i="5"/>
  <c r="L129" i="5" s="1"/>
  <c r="K130" i="5"/>
  <c r="L130" i="5" s="1"/>
  <c r="K131" i="5"/>
  <c r="L131" i="5" s="1"/>
  <c r="K132" i="5"/>
  <c r="L132" i="5" s="1"/>
  <c r="K133" i="5"/>
  <c r="L133" i="5" s="1"/>
  <c r="K134" i="5"/>
  <c r="L134" i="5" s="1"/>
  <c r="K135" i="5"/>
  <c r="L135" i="5" s="1"/>
  <c r="K136" i="5"/>
  <c r="L136" i="5" s="1"/>
  <c r="K137" i="5"/>
  <c r="L137" i="5" s="1"/>
  <c r="K138" i="5"/>
  <c r="L138" i="5" s="1"/>
  <c r="K139" i="5"/>
  <c r="K140" i="5"/>
  <c r="L140" i="5" s="1"/>
  <c r="K141" i="5"/>
  <c r="L141" i="5" s="1"/>
  <c r="K142" i="5"/>
  <c r="L142" i="5" s="1"/>
  <c r="K143" i="5"/>
  <c r="L143" i="5" s="1"/>
  <c r="K144" i="5"/>
  <c r="L144" i="5" s="1"/>
  <c r="K145" i="5"/>
  <c r="L145" i="5" s="1"/>
  <c r="K146" i="5"/>
  <c r="L146" i="5" s="1"/>
  <c r="K147" i="5"/>
  <c r="L147" i="5" s="1"/>
  <c r="K148" i="5"/>
  <c r="L148" i="5" s="1"/>
  <c r="K149" i="5"/>
  <c r="L149" i="5" s="1"/>
  <c r="K150" i="5"/>
  <c r="L150" i="5" s="1"/>
  <c r="K151" i="5"/>
  <c r="L151" i="5" s="1"/>
  <c r="K152" i="5"/>
  <c r="L152" i="5" s="1"/>
  <c r="K153" i="5"/>
  <c r="L153" i="5" s="1"/>
  <c r="K154" i="5"/>
  <c r="L154" i="5" s="1"/>
  <c r="K155" i="5"/>
  <c r="K156" i="5"/>
  <c r="L156" i="5" s="1"/>
  <c r="K157" i="5"/>
  <c r="L157" i="5" s="1"/>
  <c r="K158" i="5"/>
  <c r="L158" i="5" s="1"/>
  <c r="K159" i="5"/>
  <c r="L159" i="5" s="1"/>
  <c r="K160" i="5"/>
  <c r="L160" i="5" s="1"/>
  <c r="K161" i="5"/>
  <c r="L161" i="5" s="1"/>
  <c r="K162" i="5"/>
  <c r="L162" i="5" s="1"/>
  <c r="K163" i="5"/>
  <c r="L163" i="5" s="1"/>
  <c r="K164" i="5"/>
  <c r="L164" i="5" s="1"/>
  <c r="K165" i="5"/>
  <c r="L165" i="5" s="1"/>
  <c r="K166" i="5"/>
  <c r="L166" i="5" s="1"/>
  <c r="K167" i="5"/>
  <c r="L167" i="5" s="1"/>
  <c r="K168" i="5"/>
  <c r="L168" i="5" s="1"/>
  <c r="K169" i="5"/>
  <c r="L169" i="5" s="1"/>
  <c r="K170" i="5"/>
  <c r="L170" i="5" s="1"/>
  <c r="K171" i="5"/>
  <c r="K172" i="5"/>
  <c r="L172" i="5" s="1"/>
  <c r="K173" i="5"/>
  <c r="L173" i="5" s="1"/>
  <c r="K174" i="5"/>
  <c r="L174" i="5" s="1"/>
  <c r="K175" i="5"/>
  <c r="L175" i="5" s="1"/>
  <c r="K176" i="5"/>
  <c r="L176" i="5" s="1"/>
  <c r="K177" i="5"/>
  <c r="L177" i="5" s="1"/>
  <c r="K178" i="5"/>
  <c r="L178" i="5" s="1"/>
  <c r="K179" i="5"/>
  <c r="L179" i="5" s="1"/>
  <c r="K180" i="5"/>
  <c r="L180" i="5" s="1"/>
  <c r="K181" i="5"/>
  <c r="L181" i="5" s="1"/>
  <c r="K182" i="5"/>
  <c r="L182" i="5" s="1"/>
  <c r="K183" i="5"/>
  <c r="L183" i="5" s="1"/>
  <c r="K184" i="5"/>
  <c r="L184" i="5" s="1"/>
  <c r="K185" i="5"/>
  <c r="L185" i="5" s="1"/>
  <c r="K186" i="5"/>
  <c r="L186" i="5" s="1"/>
  <c r="K187" i="5"/>
  <c r="K188" i="5"/>
  <c r="L188" i="5" s="1"/>
  <c r="K189" i="5"/>
  <c r="L189" i="5" s="1"/>
  <c r="K190" i="5"/>
  <c r="L190" i="5" s="1"/>
  <c r="K191" i="5"/>
  <c r="L191" i="5" s="1"/>
  <c r="K192" i="5"/>
  <c r="L192" i="5" s="1"/>
  <c r="K193" i="5"/>
  <c r="L193" i="5" s="1"/>
  <c r="K194" i="5"/>
  <c r="L194" i="5" s="1"/>
  <c r="K195" i="5"/>
  <c r="L195" i="5" s="1"/>
  <c r="K196" i="5"/>
  <c r="L196" i="5" s="1"/>
  <c r="K197" i="5"/>
  <c r="L197" i="5" s="1"/>
  <c r="K198" i="5"/>
  <c r="L198" i="5" s="1"/>
  <c r="K199" i="5"/>
  <c r="L199" i="5" s="1"/>
  <c r="K200" i="5"/>
  <c r="L200" i="5" s="1"/>
  <c r="K201" i="5"/>
  <c r="L201" i="5" s="1"/>
  <c r="K202" i="5"/>
  <c r="L202" i="5" s="1"/>
  <c r="K203" i="5"/>
  <c r="L203" i="5" s="1"/>
  <c r="K204" i="5"/>
  <c r="L204" i="5" s="1"/>
  <c r="K205" i="5"/>
  <c r="L205" i="5" s="1"/>
  <c r="K206" i="5"/>
  <c r="L206" i="5" s="1"/>
  <c r="K207" i="5"/>
  <c r="L207" i="5" s="1"/>
  <c r="K208" i="5"/>
  <c r="L208" i="5" s="1"/>
  <c r="K209" i="5"/>
  <c r="L209" i="5" s="1"/>
  <c r="K210" i="5"/>
  <c r="L210" i="5" s="1"/>
  <c r="K211" i="5"/>
  <c r="L211" i="5" s="1"/>
  <c r="K212" i="5"/>
  <c r="L212" i="5" s="1"/>
  <c r="K213" i="5"/>
  <c r="L213" i="5" s="1"/>
  <c r="K214" i="5"/>
  <c r="L214" i="5" s="1"/>
  <c r="K215" i="5"/>
  <c r="L215" i="5" s="1"/>
  <c r="K216" i="5"/>
  <c r="L216" i="5" s="1"/>
  <c r="K217" i="5"/>
  <c r="L217" i="5" s="1"/>
  <c r="K218" i="5"/>
  <c r="L218" i="5" s="1"/>
  <c r="K219" i="5"/>
  <c r="L219" i="5" s="1"/>
  <c r="K220" i="5"/>
  <c r="L220" i="5" s="1"/>
  <c r="K221" i="5"/>
  <c r="L221" i="5" s="1"/>
  <c r="K222" i="5"/>
  <c r="L222" i="5" s="1"/>
  <c r="K223" i="5"/>
  <c r="L223" i="5" s="1"/>
  <c r="K224" i="5"/>
  <c r="L224" i="5" s="1"/>
  <c r="K225" i="5"/>
  <c r="L225" i="5" s="1"/>
  <c r="K226" i="5"/>
  <c r="L226" i="5" s="1"/>
  <c r="K227" i="5"/>
  <c r="L227" i="5" s="1"/>
  <c r="K228" i="5"/>
  <c r="L228" i="5" s="1"/>
  <c r="K229" i="5"/>
  <c r="L229" i="5" s="1"/>
  <c r="K230" i="5"/>
  <c r="L230" i="5" s="1"/>
  <c r="K231" i="5"/>
  <c r="L231" i="5" s="1"/>
  <c r="K232" i="5"/>
  <c r="L232" i="5" s="1"/>
  <c r="K233" i="5"/>
  <c r="K234" i="5"/>
  <c r="L234" i="5" s="1"/>
  <c r="K235" i="5"/>
  <c r="L235" i="5" s="1"/>
  <c r="K236" i="5"/>
  <c r="L236" i="5" s="1"/>
  <c r="K237" i="5"/>
  <c r="L237" i="5" s="1"/>
  <c r="K238" i="5"/>
  <c r="L238" i="5" s="1"/>
  <c r="K239" i="5"/>
  <c r="L239" i="5" s="1"/>
  <c r="K240" i="5"/>
  <c r="L240" i="5" s="1"/>
  <c r="K241" i="5"/>
  <c r="L241" i="5" s="1"/>
  <c r="K242" i="5"/>
  <c r="L242" i="5" s="1"/>
  <c r="K243" i="5"/>
  <c r="L243" i="5" s="1"/>
  <c r="K244" i="5"/>
  <c r="L244" i="5" s="1"/>
  <c r="K245" i="5"/>
  <c r="L245" i="5" s="1"/>
  <c r="K246" i="5"/>
  <c r="L246" i="5" s="1"/>
  <c r="K247" i="5"/>
  <c r="L247" i="5" s="1"/>
  <c r="K248" i="5"/>
  <c r="L248" i="5" s="1"/>
  <c r="K249" i="5"/>
  <c r="L249" i="5" s="1"/>
  <c r="K250" i="5"/>
  <c r="L250" i="5" s="1"/>
  <c r="K251" i="5"/>
  <c r="L251" i="5" s="1"/>
  <c r="K252" i="5"/>
  <c r="L252" i="5" s="1"/>
  <c r="K253" i="5"/>
  <c r="L253" i="5" s="1"/>
  <c r="K254" i="5"/>
  <c r="L254" i="5" s="1"/>
  <c r="K255" i="5"/>
  <c r="L255" i="5" s="1"/>
  <c r="K256" i="5"/>
  <c r="L256" i="5" s="1"/>
  <c r="K257" i="5"/>
  <c r="L257" i="5" s="1"/>
  <c r="K258" i="5"/>
  <c r="L258" i="5" s="1"/>
  <c r="K259" i="5"/>
  <c r="L259" i="5" s="1"/>
  <c r="K260" i="5"/>
  <c r="L260" i="5" s="1"/>
  <c r="K261" i="5"/>
  <c r="L261" i="5" s="1"/>
  <c r="K262" i="5"/>
  <c r="L262" i="5" s="1"/>
  <c r="K263" i="5"/>
  <c r="L263" i="5" s="1"/>
  <c r="K264" i="5"/>
  <c r="L264" i="5" s="1"/>
  <c r="K265" i="5"/>
  <c r="L265" i="5" s="1"/>
  <c r="K266" i="5"/>
  <c r="L266" i="5" s="1"/>
  <c r="K267" i="5"/>
  <c r="L267" i="5" s="1"/>
  <c r="K268" i="5"/>
  <c r="L268" i="5" s="1"/>
  <c r="K269" i="5"/>
  <c r="K270" i="5"/>
  <c r="L270" i="5" s="1"/>
  <c r="K271" i="5"/>
  <c r="L271" i="5" s="1"/>
  <c r="K272" i="5"/>
  <c r="L272" i="5" s="1"/>
  <c r="K273" i="5"/>
  <c r="L273" i="5" s="1"/>
  <c r="K274" i="5"/>
  <c r="L274" i="5" s="1"/>
  <c r="K275" i="5"/>
  <c r="L275" i="5" s="1"/>
  <c r="K276" i="5"/>
  <c r="L276" i="5" s="1"/>
  <c r="K277" i="5"/>
  <c r="L277" i="5" s="1"/>
  <c r="K278" i="5"/>
  <c r="L278" i="5" s="1"/>
  <c r="K279" i="5"/>
  <c r="L279" i="5" s="1"/>
  <c r="K280" i="5"/>
  <c r="L280" i="5" s="1"/>
  <c r="K281" i="5"/>
  <c r="L281" i="5" s="1"/>
  <c r="K282" i="5"/>
  <c r="L282" i="5" s="1"/>
  <c r="K283" i="5"/>
  <c r="L283" i="5" s="1"/>
  <c r="K284" i="5"/>
  <c r="L284" i="5" s="1"/>
  <c r="K285" i="5"/>
  <c r="L285" i="5" s="1"/>
  <c r="K286" i="5"/>
  <c r="L286" i="5" s="1"/>
  <c r="K287" i="5"/>
  <c r="L287" i="5" s="1"/>
  <c r="K288" i="5"/>
  <c r="L288" i="5" s="1"/>
  <c r="K289" i="5"/>
  <c r="L289" i="5" s="1"/>
  <c r="K290" i="5"/>
  <c r="L290" i="5" s="1"/>
  <c r="K291" i="5"/>
  <c r="L291" i="5" s="1"/>
  <c r="K292" i="5"/>
  <c r="L292" i="5" s="1"/>
  <c r="K293" i="5"/>
  <c r="L293" i="5" s="1"/>
  <c r="K294" i="5"/>
  <c r="L294" i="5" s="1"/>
  <c r="K295" i="5"/>
  <c r="L295" i="5" s="1"/>
  <c r="K296" i="5"/>
  <c r="L296" i="5" s="1"/>
  <c r="K297" i="5"/>
  <c r="L297" i="5" s="1"/>
  <c r="K298" i="5"/>
  <c r="L298" i="5" s="1"/>
  <c r="K299" i="5"/>
  <c r="L299" i="5" s="1"/>
  <c r="K300" i="5"/>
  <c r="L300" i="5" s="1"/>
  <c r="K301" i="5"/>
  <c r="L301" i="5" s="1"/>
  <c r="K302" i="5"/>
  <c r="L302" i="5" s="1"/>
  <c r="K303" i="5"/>
  <c r="L303" i="5" s="1"/>
  <c r="K304" i="5"/>
  <c r="L304" i="5" s="1"/>
  <c r="K305" i="5"/>
  <c r="L305" i="5" s="1"/>
  <c r="K306" i="5"/>
  <c r="L306" i="5" s="1"/>
  <c r="K307" i="5"/>
  <c r="L307" i="5" s="1"/>
  <c r="K308" i="5"/>
  <c r="L308" i="5" s="1"/>
  <c r="K309" i="5"/>
  <c r="L309" i="5" s="1"/>
  <c r="K310" i="5"/>
  <c r="L310" i="5" s="1"/>
  <c r="K311" i="5"/>
  <c r="L311" i="5" s="1"/>
  <c r="K312" i="5"/>
  <c r="L312" i="5" s="1"/>
  <c r="K313" i="5"/>
  <c r="L313" i="5" s="1"/>
  <c r="K314" i="5"/>
  <c r="L314" i="5" s="1"/>
  <c r="K315" i="5"/>
  <c r="L315" i="5" s="1"/>
  <c r="K316" i="5"/>
  <c r="K317" i="5"/>
  <c r="L317" i="5" s="1"/>
  <c r="K318" i="5"/>
  <c r="K319" i="5"/>
  <c r="L319" i="5" s="1"/>
  <c r="K5" i="5"/>
  <c r="L5" i="5" s="1"/>
  <c r="L31" i="19"/>
  <c r="L57" i="19"/>
  <c r="L59" i="19"/>
  <c r="L63" i="19"/>
  <c r="L65" i="19"/>
  <c r="A1" i="23"/>
  <c r="M4" i="23"/>
  <c r="N11" i="23" s="1"/>
  <c r="L7" i="23"/>
  <c r="L9" i="23"/>
  <c r="L11" i="23"/>
  <c r="L15" i="23"/>
  <c r="L17" i="23"/>
  <c r="L19" i="23"/>
  <c r="L23" i="23"/>
  <c r="L25" i="23"/>
  <c r="L27" i="23"/>
  <c r="L31" i="23"/>
  <c r="L33" i="23"/>
  <c r="L35" i="23"/>
  <c r="L39" i="23"/>
  <c r="L41" i="23"/>
  <c r="L43" i="23"/>
  <c r="L47" i="23"/>
  <c r="L49" i="23"/>
  <c r="L51" i="23"/>
  <c r="L55" i="23"/>
  <c r="L57" i="23"/>
  <c r="L59" i="23"/>
  <c r="L63" i="23"/>
  <c r="L65" i="23"/>
  <c r="L67" i="23"/>
  <c r="L70" i="23"/>
  <c r="L72" i="23"/>
  <c r="L74" i="23"/>
  <c r="L76" i="23"/>
  <c r="L78" i="23"/>
  <c r="L80" i="23"/>
  <c r="L82" i="23"/>
  <c r="L84" i="23"/>
  <c r="L86" i="23"/>
  <c r="L88" i="23"/>
  <c r="L90" i="23"/>
  <c r="L92" i="23"/>
  <c r="L94" i="23"/>
  <c r="L96" i="23"/>
  <c r="L98" i="23"/>
  <c r="L100" i="23"/>
  <c r="L102" i="23"/>
  <c r="L104" i="23"/>
  <c r="L106" i="23"/>
  <c r="E107" i="23"/>
  <c r="A1" i="19"/>
  <c r="M4" i="19"/>
  <c r="N61" i="19" s="1"/>
  <c r="L6" i="19"/>
  <c r="L26" i="19"/>
  <c r="L28" i="19"/>
  <c r="L30" i="19"/>
  <c r="L32" i="19"/>
  <c r="L64" i="19"/>
  <c r="L94" i="19"/>
  <c r="L95" i="19"/>
  <c r="L96" i="19"/>
  <c r="L97" i="19"/>
  <c r="L98" i="19"/>
  <c r="L99" i="19"/>
  <c r="L100" i="19"/>
  <c r="L101" i="19"/>
  <c r="L102" i="19"/>
  <c r="A1" i="5"/>
  <c r="M4" i="5"/>
  <c r="O97" i="5" s="1"/>
  <c r="L11" i="5"/>
  <c r="L19" i="5"/>
  <c r="L27" i="5"/>
  <c r="L51" i="5"/>
  <c r="L59" i="5"/>
  <c r="L67" i="5"/>
  <c r="L75" i="5"/>
  <c r="L83" i="5"/>
  <c r="L91" i="5"/>
  <c r="L99" i="5"/>
  <c r="L107" i="5"/>
  <c r="L123" i="5"/>
  <c r="L139" i="5"/>
  <c r="L155" i="5"/>
  <c r="L171" i="5"/>
  <c r="L187" i="5"/>
  <c r="L269" i="5"/>
  <c r="A1" i="21"/>
  <c r="E102" i="21"/>
  <c r="F102" i="21"/>
  <c r="G102" i="21"/>
  <c r="D103" i="21"/>
  <c r="E103" i="21"/>
  <c r="E104" i="21" s="1"/>
  <c r="F103" i="21"/>
  <c r="G103" i="21"/>
  <c r="G104" i="21" s="1"/>
  <c r="L103" i="21"/>
  <c r="A1" i="26"/>
  <c r="A2" i="26"/>
  <c r="B37" i="26"/>
  <c r="A1" i="2"/>
  <c r="A2" i="2"/>
  <c r="A4" i="26"/>
  <c r="I35" i="9"/>
  <c r="J35" i="9"/>
  <c r="K35" i="9"/>
  <c r="L35" i="9"/>
  <c r="I36" i="9"/>
  <c r="I38" i="9" s="1"/>
  <c r="J36" i="9"/>
  <c r="J38" i="9" s="1"/>
  <c r="K36" i="9"/>
  <c r="K38" i="9" s="1"/>
  <c r="L36" i="9"/>
  <c r="L38" i="9" s="1"/>
  <c r="B38" i="9"/>
  <c r="B56" i="9"/>
  <c r="D57" i="9"/>
  <c r="E57" i="9"/>
  <c r="L25" i="19"/>
  <c r="L24" i="19"/>
  <c r="L21" i="19"/>
  <c r="L17" i="19"/>
  <c r="L15" i="19"/>
  <c r="L45" i="19"/>
  <c r="L39" i="19"/>
  <c r="L37" i="19"/>
  <c r="L35" i="19"/>
  <c r="L5" i="19"/>
  <c r="L54" i="19"/>
  <c r="L42" i="19"/>
  <c r="H103" i="21"/>
  <c r="L104" i="21"/>
  <c r="L40" i="19"/>
  <c r="L29" i="19"/>
  <c r="L51" i="19"/>
  <c r="L11" i="19"/>
  <c r="L9" i="19"/>
  <c r="L41" i="19"/>
  <c r="K16" i="21"/>
  <c r="L233" i="5"/>
  <c r="L71" i="19"/>
  <c r="F104" i="21"/>
  <c r="H102" i="21"/>
  <c r="D60" i="9"/>
  <c r="D11" i="9"/>
  <c r="B4" i="24"/>
  <c r="D26" i="9"/>
  <c r="E5" i="21"/>
  <c r="E30" i="21" s="1"/>
  <c r="J36" i="27"/>
  <c r="C45" i="2" l="1"/>
  <c r="E26" i="9"/>
  <c r="O254" i="5"/>
  <c r="N131" i="5"/>
  <c r="M131" i="5" s="1"/>
  <c r="L78" i="19"/>
  <c r="O161" i="5"/>
  <c r="N77" i="23"/>
  <c r="M77" i="23" s="1"/>
  <c r="N85" i="23"/>
  <c r="M85" i="23" s="1"/>
  <c r="N93" i="23"/>
  <c r="M93" i="23" s="1"/>
  <c r="N101" i="23"/>
  <c r="M101" i="23" s="1"/>
  <c r="N70" i="23"/>
  <c r="M70" i="23" s="1"/>
  <c r="N78" i="23"/>
  <c r="M78" i="23" s="1"/>
  <c r="N86" i="23"/>
  <c r="M86" i="23" s="1"/>
  <c r="N94" i="23"/>
  <c r="M94" i="23" s="1"/>
  <c r="N102" i="23"/>
  <c r="M102" i="23" s="1"/>
  <c r="N66" i="23"/>
  <c r="M66" i="23" s="1"/>
  <c r="N58" i="23"/>
  <c r="M58" i="23" s="1"/>
  <c r="N50" i="23"/>
  <c r="M50" i="23" s="1"/>
  <c r="N42" i="23"/>
  <c r="M42" i="23" s="1"/>
  <c r="N30" i="23"/>
  <c r="M30" i="23" s="1"/>
  <c r="N14" i="23"/>
  <c r="M14" i="23" s="1"/>
  <c r="N63" i="23"/>
  <c r="M63" i="23" s="1"/>
  <c r="N47" i="23"/>
  <c r="M47" i="23" s="1"/>
  <c r="N31" i="23"/>
  <c r="M31" i="23" s="1"/>
  <c r="N15" i="23"/>
  <c r="M15" i="23" s="1"/>
  <c r="O29" i="5"/>
  <c r="P4" i="23"/>
  <c r="N73" i="23"/>
  <c r="M73" i="23" s="1"/>
  <c r="N81" i="23"/>
  <c r="M81" i="23" s="1"/>
  <c r="N89" i="23"/>
  <c r="M89" i="23" s="1"/>
  <c r="N97" i="23"/>
  <c r="M97" i="23" s="1"/>
  <c r="N105" i="23"/>
  <c r="M105" i="23" s="1"/>
  <c r="N74" i="23"/>
  <c r="M74" i="23" s="1"/>
  <c r="N82" i="23"/>
  <c r="N90" i="23"/>
  <c r="M90" i="23" s="1"/>
  <c r="N98" i="23"/>
  <c r="M98" i="23" s="1"/>
  <c r="N106" i="23"/>
  <c r="M106" i="23" s="1"/>
  <c r="N62" i="23"/>
  <c r="M62" i="23" s="1"/>
  <c r="N54" i="23"/>
  <c r="M54" i="23" s="1"/>
  <c r="N46" i="23"/>
  <c r="M46" i="23" s="1"/>
  <c r="N38" i="23"/>
  <c r="N22" i="23"/>
  <c r="N6" i="23"/>
  <c r="M6" i="23" s="1"/>
  <c r="N55" i="23"/>
  <c r="N39" i="23"/>
  <c r="M39" i="23" s="1"/>
  <c r="N23" i="23"/>
  <c r="M23" i="23" s="1"/>
  <c r="N7" i="23"/>
  <c r="M7" i="23" s="1"/>
  <c r="O290" i="5"/>
  <c r="O202" i="5"/>
  <c r="N13" i="19"/>
  <c r="M13" i="19" s="1"/>
  <c r="C4" i="24"/>
  <c r="E50" i="9"/>
  <c r="E56" i="9" s="1"/>
  <c r="E41" i="9"/>
  <c r="E44" i="9" s="1"/>
  <c r="D29" i="2" s="1"/>
  <c r="F22" i="9"/>
  <c r="L106" i="19"/>
  <c r="L87" i="19"/>
  <c r="L105" i="19"/>
  <c r="L103" i="19"/>
  <c r="N103" i="19" s="1"/>
  <c r="L82" i="19"/>
  <c r="L70" i="19"/>
  <c r="O222" i="5"/>
  <c r="O44" i="5"/>
  <c r="N99" i="5"/>
  <c r="M99" i="5" s="1"/>
  <c r="O247" i="5"/>
  <c r="N310" i="5"/>
  <c r="M310" i="5" s="1"/>
  <c r="L86" i="19"/>
  <c r="N86" i="19" s="1"/>
  <c r="M86" i="19" s="1"/>
  <c r="L80" i="19"/>
  <c r="N80" i="19" s="1"/>
  <c r="M80" i="19" s="1"/>
  <c r="L68" i="19"/>
  <c r="L318" i="5"/>
  <c r="N318" i="5" s="1"/>
  <c r="N116" i="5"/>
  <c r="M116" i="5" s="1"/>
  <c r="L77" i="19"/>
  <c r="L92" i="19"/>
  <c r="L89" i="19"/>
  <c r="N89" i="19" s="1"/>
  <c r="M89" i="19" s="1"/>
  <c r="L81" i="19"/>
  <c r="N81" i="19" s="1"/>
  <c r="M81" i="19" s="1"/>
  <c r="L75" i="19"/>
  <c r="E93" i="19"/>
  <c r="M82" i="23"/>
  <c r="M38" i="23"/>
  <c r="M22" i="23"/>
  <c r="M55" i="23"/>
  <c r="M11" i="23"/>
  <c r="V4" i="23"/>
  <c r="AE4" i="23" s="1"/>
  <c r="N71" i="23"/>
  <c r="M71" i="23" s="1"/>
  <c r="N75" i="23"/>
  <c r="M75" i="23" s="1"/>
  <c r="N79" i="23"/>
  <c r="M79" i="23" s="1"/>
  <c r="N83" i="23"/>
  <c r="N87" i="23"/>
  <c r="M87" i="23" s="1"/>
  <c r="N91" i="23"/>
  <c r="M91" i="23" s="1"/>
  <c r="N95" i="23"/>
  <c r="M95" i="23" s="1"/>
  <c r="N99" i="23"/>
  <c r="M99" i="23" s="1"/>
  <c r="N103" i="23"/>
  <c r="N5" i="23"/>
  <c r="N72" i="23"/>
  <c r="M72" i="23" s="1"/>
  <c r="N76" i="23"/>
  <c r="N80" i="23"/>
  <c r="M80" i="23" s="1"/>
  <c r="N84" i="23"/>
  <c r="N88" i="23"/>
  <c r="M88" i="23" s="1"/>
  <c r="N92" i="23"/>
  <c r="M92" i="23" s="1"/>
  <c r="N96" i="23"/>
  <c r="N100" i="23"/>
  <c r="M100" i="23" s="1"/>
  <c r="N104" i="23"/>
  <c r="M104" i="23" s="1"/>
  <c r="N68" i="23"/>
  <c r="M68" i="23" s="1"/>
  <c r="N64" i="23"/>
  <c r="M64" i="23" s="1"/>
  <c r="N60" i="23"/>
  <c r="N56" i="23"/>
  <c r="N52" i="23"/>
  <c r="M52" i="23" s="1"/>
  <c r="N48" i="23"/>
  <c r="M48" i="23" s="1"/>
  <c r="N44" i="23"/>
  <c r="M44" i="23" s="1"/>
  <c r="N40" i="23"/>
  <c r="M40" i="23" s="1"/>
  <c r="N34" i="23"/>
  <c r="M34" i="23" s="1"/>
  <c r="N26" i="23"/>
  <c r="M26" i="23" s="1"/>
  <c r="N18" i="23"/>
  <c r="N10" i="23"/>
  <c r="M10" i="23" s="1"/>
  <c r="N67" i="23"/>
  <c r="N59" i="23"/>
  <c r="M59" i="23" s="1"/>
  <c r="N51" i="23"/>
  <c r="N43" i="23"/>
  <c r="N35" i="23"/>
  <c r="N27" i="23"/>
  <c r="M27" i="23" s="1"/>
  <c r="N19" i="23"/>
  <c r="N4" i="23"/>
  <c r="N9" i="23"/>
  <c r="N13" i="23"/>
  <c r="N17" i="23"/>
  <c r="M17" i="23" s="1"/>
  <c r="N21" i="23"/>
  <c r="M21" i="23" s="1"/>
  <c r="N25" i="23"/>
  <c r="M25" i="23" s="1"/>
  <c r="N29" i="23"/>
  <c r="M29" i="23" s="1"/>
  <c r="N33" i="23"/>
  <c r="N37" i="23"/>
  <c r="M37" i="23" s="1"/>
  <c r="N41" i="23"/>
  <c r="N45" i="23"/>
  <c r="M45" i="23" s="1"/>
  <c r="N49" i="23"/>
  <c r="N53" i="23"/>
  <c r="M53" i="23" s="1"/>
  <c r="N57" i="23"/>
  <c r="M57" i="23" s="1"/>
  <c r="N61" i="23"/>
  <c r="M61" i="23" s="1"/>
  <c r="N65" i="23"/>
  <c r="M65" i="23" s="1"/>
  <c r="N69" i="23"/>
  <c r="M69" i="23" s="1"/>
  <c r="N8" i="23"/>
  <c r="M8" i="23" s="1"/>
  <c r="N12" i="23"/>
  <c r="N16" i="23"/>
  <c r="M16" i="23" s="1"/>
  <c r="N20" i="23"/>
  <c r="M20" i="23" s="1"/>
  <c r="N24" i="23"/>
  <c r="M24" i="23" s="1"/>
  <c r="N28" i="23"/>
  <c r="M28" i="23" s="1"/>
  <c r="N32" i="23"/>
  <c r="N36" i="23"/>
  <c r="M36" i="23" s="1"/>
  <c r="E6" i="2"/>
  <c r="E17" i="9"/>
  <c r="L69" i="19"/>
  <c r="L316" i="5"/>
  <c r="L91" i="19"/>
  <c r="N91" i="19" s="1"/>
  <c r="L85" i="19"/>
  <c r="L83" i="19"/>
  <c r="N83" i="19" s="1"/>
  <c r="L73" i="19"/>
  <c r="L90" i="19"/>
  <c r="N90" i="19" s="1"/>
  <c r="L74" i="19"/>
  <c r="L72" i="19"/>
  <c r="N254" i="5"/>
  <c r="M254" i="5" s="1"/>
  <c r="N224" i="5"/>
  <c r="M224" i="5" s="1"/>
  <c r="N50" i="5"/>
  <c r="M50" i="5" s="1"/>
  <c r="N207" i="5"/>
  <c r="M207" i="5" s="1"/>
  <c r="O238" i="5"/>
  <c r="N204" i="5"/>
  <c r="M204" i="5" s="1"/>
  <c r="N58" i="5"/>
  <c r="M58" i="5" s="1"/>
  <c r="N19" i="5"/>
  <c r="M19" i="5" s="1"/>
  <c r="O306" i="5"/>
  <c r="O275" i="5"/>
  <c r="O193" i="5"/>
  <c r="O129" i="5"/>
  <c r="O65" i="5"/>
  <c r="N234" i="5"/>
  <c r="M234" i="5" s="1"/>
  <c r="N271" i="5"/>
  <c r="M271" i="5" s="1"/>
  <c r="N203" i="5"/>
  <c r="M203" i="5" s="1"/>
  <c r="N161" i="5"/>
  <c r="M161" i="5" s="1"/>
  <c r="N137" i="5"/>
  <c r="M137" i="5" s="1"/>
  <c r="N317" i="5"/>
  <c r="M317" i="5" s="1"/>
  <c r="N289" i="5"/>
  <c r="M289" i="5" s="1"/>
  <c r="L88" i="19"/>
  <c r="L84" i="19"/>
  <c r="N84" i="19" s="1"/>
  <c r="N84" i="5"/>
  <c r="M84" i="5" s="1"/>
  <c r="E107" i="19"/>
  <c r="O37" i="5"/>
  <c r="O38" i="5"/>
  <c r="O41" i="5"/>
  <c r="O42" i="5"/>
  <c r="O201" i="5"/>
  <c r="N5" i="5"/>
  <c r="M5" i="5" s="1"/>
  <c r="N31" i="5"/>
  <c r="M31" i="5" s="1"/>
  <c r="E101" i="21"/>
  <c r="I22" i="9"/>
  <c r="C34" i="24"/>
  <c r="U50" i="23"/>
  <c r="W4" i="23"/>
  <c r="S70" i="23"/>
  <c r="S24" i="23"/>
  <c r="S20" i="23"/>
  <c r="S41" i="23"/>
  <c r="S105" i="23"/>
  <c r="S17" i="23"/>
  <c r="S89" i="23"/>
  <c r="S63" i="23"/>
  <c r="S82" i="23"/>
  <c r="S75" i="23"/>
  <c r="S71" i="23"/>
  <c r="S9" i="23"/>
  <c r="S78" i="23"/>
  <c r="S32" i="23"/>
  <c r="S29" i="23"/>
  <c r="S59" i="23"/>
  <c r="X4" i="23"/>
  <c r="S47" i="23"/>
  <c r="U17" i="23"/>
  <c r="U57" i="23"/>
  <c r="U52" i="23"/>
  <c r="U34" i="23"/>
  <c r="U97" i="23"/>
  <c r="T97" i="23" s="1"/>
  <c r="U64" i="23"/>
  <c r="U87" i="23"/>
  <c r="W87" i="23" s="1"/>
  <c r="U30" i="23"/>
  <c r="U23" i="23"/>
  <c r="U28" i="23"/>
  <c r="U54" i="23"/>
  <c r="T54" i="23" s="1"/>
  <c r="U68" i="23"/>
  <c r="V68" i="23" s="1"/>
  <c r="U94" i="23"/>
  <c r="U85" i="23"/>
  <c r="U104" i="23"/>
  <c r="W104" i="23" s="1"/>
  <c r="B34" i="24"/>
  <c r="B6" i="24"/>
  <c r="N107" i="23"/>
  <c r="U75" i="23"/>
  <c r="U95" i="23"/>
  <c r="Y95" i="23" s="1"/>
  <c r="U62" i="23"/>
  <c r="D104" i="21"/>
  <c r="H104" i="21"/>
  <c r="I26" i="21"/>
  <c r="I102" i="21" s="1"/>
  <c r="J7" i="21"/>
  <c r="J33" i="21"/>
  <c r="I100" i="21"/>
  <c r="I103" i="21" s="1"/>
  <c r="I104" i="21" s="1"/>
  <c r="T104" i="23"/>
  <c r="W54" i="23"/>
  <c r="W64" i="23"/>
  <c r="O25" i="5"/>
  <c r="O81" i="5"/>
  <c r="O113" i="5"/>
  <c r="O145" i="5"/>
  <c r="O177" i="5"/>
  <c r="O215" i="5"/>
  <c r="O267" i="5"/>
  <c r="O283" i="5"/>
  <c r="O298" i="5"/>
  <c r="O314" i="5"/>
  <c r="N34" i="5"/>
  <c r="M34" i="5" s="1"/>
  <c r="N65" i="5"/>
  <c r="M65" i="5" s="1"/>
  <c r="N115" i="5"/>
  <c r="N16" i="5"/>
  <c r="M16" i="5" s="1"/>
  <c r="N47" i="5"/>
  <c r="M47" i="5" s="1"/>
  <c r="N70" i="5"/>
  <c r="M70" i="5" s="1"/>
  <c r="N100" i="5"/>
  <c r="M100" i="5" s="1"/>
  <c r="N132" i="5"/>
  <c r="M132" i="5" s="1"/>
  <c r="N153" i="5"/>
  <c r="M153" i="5" s="1"/>
  <c r="N144" i="5"/>
  <c r="M144" i="5" s="1"/>
  <c r="O28" i="5"/>
  <c r="N305" i="5"/>
  <c r="M305" i="5" s="1"/>
  <c r="N274" i="5"/>
  <c r="M274" i="5" s="1"/>
  <c r="N294" i="5"/>
  <c r="M294" i="5" s="1"/>
  <c r="N215" i="5"/>
  <c r="M215" i="5" s="1"/>
  <c r="N240" i="5"/>
  <c r="M240" i="5" s="1"/>
  <c r="N177" i="5"/>
  <c r="M177" i="5" s="1"/>
  <c r="O214" i="5"/>
  <c r="O230" i="5"/>
  <c r="O246" i="5"/>
  <c r="O316" i="5"/>
  <c r="O258" i="5"/>
  <c r="O22" i="5"/>
  <c r="O210" i="5"/>
  <c r="N45" i="19"/>
  <c r="M45" i="19" s="1"/>
  <c r="N58" i="19"/>
  <c r="N73" i="19"/>
  <c r="M73" i="19" s="1"/>
  <c r="S33" i="23"/>
  <c r="S12" i="23"/>
  <c r="S39" i="23"/>
  <c r="S88" i="23"/>
  <c r="S81" i="23"/>
  <c r="U4" i="23"/>
  <c r="S16" i="23"/>
  <c r="S40" i="23"/>
  <c r="S55" i="23"/>
  <c r="S68" i="23"/>
  <c r="S5" i="23"/>
  <c r="S38" i="23"/>
  <c r="S66" i="23"/>
  <c r="S93" i="23"/>
  <c r="S28" i="23"/>
  <c r="S56" i="23"/>
  <c r="S67" i="23"/>
  <c r="S6" i="23"/>
  <c r="S74" i="23"/>
  <c r="S19" i="23"/>
  <c r="S94" i="23"/>
  <c r="S106" i="23"/>
  <c r="S34" i="23"/>
  <c r="U101" i="23"/>
  <c r="M61" i="19"/>
  <c r="O6" i="5"/>
  <c r="N311" i="5"/>
  <c r="N303" i="5"/>
  <c r="N295" i="5"/>
  <c r="N287" i="5"/>
  <c r="N280" i="5"/>
  <c r="N253" i="5"/>
  <c r="N195" i="5"/>
  <c r="M195" i="5" s="1"/>
  <c r="N210" i="5"/>
  <c r="M210" i="5" s="1"/>
  <c r="N202" i="5"/>
  <c r="N246" i="5"/>
  <c r="M246" i="5" s="1"/>
  <c r="N238" i="5"/>
  <c r="M238" i="5" s="1"/>
  <c r="N230" i="5"/>
  <c r="M230" i="5" s="1"/>
  <c r="N222" i="5"/>
  <c r="M222" i="5" s="1"/>
  <c r="N183" i="5"/>
  <c r="M183" i="5" s="1"/>
  <c r="N175" i="5"/>
  <c r="M175" i="5" s="1"/>
  <c r="N167" i="5"/>
  <c r="M167" i="5" s="1"/>
  <c r="N159" i="5"/>
  <c r="M159" i="5" s="1"/>
  <c r="N263" i="5"/>
  <c r="M263" i="5" s="1"/>
  <c r="N259" i="5"/>
  <c r="N257" i="5"/>
  <c r="N255" i="5"/>
  <c r="M255" i="5" s="1"/>
  <c r="N264" i="5"/>
  <c r="N262" i="5"/>
  <c r="N260" i="5"/>
  <c r="N256" i="5"/>
  <c r="N194" i="5"/>
  <c r="N190" i="5"/>
  <c r="N186" i="5"/>
  <c r="N182" i="5"/>
  <c r="M182" i="5" s="1"/>
  <c r="N178" i="5"/>
  <c r="N174" i="5"/>
  <c r="M174" i="5" s="1"/>
  <c r="N170" i="5"/>
  <c r="N166" i="5"/>
  <c r="M166" i="5" s="1"/>
  <c r="N162" i="5"/>
  <c r="N160" i="5"/>
  <c r="M160" i="5" s="1"/>
  <c r="N235" i="5"/>
  <c r="N239" i="5"/>
  <c r="N249" i="5"/>
  <c r="M249" i="5" s="1"/>
  <c r="N54" i="5"/>
  <c r="N315" i="5"/>
  <c r="N299" i="5"/>
  <c r="M299" i="5" s="1"/>
  <c r="N284" i="5"/>
  <c r="M284" i="5" s="1"/>
  <c r="N213" i="5"/>
  <c r="N206" i="5"/>
  <c r="N242" i="5"/>
  <c r="N226" i="5"/>
  <c r="N179" i="5"/>
  <c r="N163" i="5"/>
  <c r="N196" i="5"/>
  <c r="N188" i="5"/>
  <c r="M188" i="5" s="1"/>
  <c r="N180" i="5"/>
  <c r="N172" i="5"/>
  <c r="M172" i="5" s="1"/>
  <c r="N164" i="5"/>
  <c r="N4" i="5"/>
  <c r="O8" i="5"/>
  <c r="O11" i="5"/>
  <c r="O15" i="5"/>
  <c r="O17" i="5"/>
  <c r="O19" i="5"/>
  <c r="O21" i="5"/>
  <c r="O26" i="5"/>
  <c r="O45" i="5"/>
  <c r="O54" i="5"/>
  <c r="O56" i="5"/>
  <c r="O58" i="5"/>
  <c r="O60" i="5"/>
  <c r="O62" i="5"/>
  <c r="O64" i="5"/>
  <c r="O66" i="5"/>
  <c r="O68" i="5"/>
  <c r="O70" i="5"/>
  <c r="O72" i="5"/>
  <c r="O74" i="5"/>
  <c r="O76" i="5"/>
  <c r="O78" i="5"/>
  <c r="O80" i="5"/>
  <c r="O82" i="5"/>
  <c r="O84" i="5"/>
  <c r="O86" i="5"/>
  <c r="O88" i="5"/>
  <c r="O90" i="5"/>
  <c r="O92" i="5"/>
  <c r="O94" i="5"/>
  <c r="O96" i="5"/>
  <c r="O98" i="5"/>
  <c r="O100" i="5"/>
  <c r="O102" i="5"/>
  <c r="O104" i="5"/>
  <c r="O106" i="5"/>
  <c r="O108" i="5"/>
  <c r="O110" i="5"/>
  <c r="O112" i="5"/>
  <c r="O114" i="5"/>
  <c r="O116" i="5"/>
  <c r="O118" i="5"/>
  <c r="O120" i="5"/>
  <c r="O122" i="5"/>
  <c r="O124" i="5"/>
  <c r="O126" i="5"/>
  <c r="O128" i="5"/>
  <c r="O130" i="5"/>
  <c r="O132" i="5"/>
  <c r="O134" i="5"/>
  <c r="O136" i="5"/>
  <c r="O138" i="5"/>
  <c r="O140" i="5"/>
  <c r="O142" i="5"/>
  <c r="O144" i="5"/>
  <c r="O146" i="5"/>
  <c r="O148" i="5"/>
  <c r="O150" i="5"/>
  <c r="O152" i="5"/>
  <c r="O154" i="5"/>
  <c r="O156" i="5"/>
  <c r="O158" i="5"/>
  <c r="O160" i="5"/>
  <c r="O162" i="5"/>
  <c r="O164" i="5"/>
  <c r="O166" i="5"/>
  <c r="O168" i="5"/>
  <c r="O170" i="5"/>
  <c r="O172" i="5"/>
  <c r="O174" i="5"/>
  <c r="O176" i="5"/>
  <c r="O178" i="5"/>
  <c r="O180" i="5"/>
  <c r="O182" i="5"/>
  <c r="O184" i="5"/>
  <c r="O186" i="5"/>
  <c r="O188" i="5"/>
  <c r="O190" i="5"/>
  <c r="O192" i="5"/>
  <c r="O194" i="5"/>
  <c r="O196" i="5"/>
  <c r="O199" i="5"/>
  <c r="N201" i="5"/>
  <c r="O204" i="5"/>
  <c r="O207" i="5"/>
  <c r="N209" i="5"/>
  <c r="M209" i="5" s="1"/>
  <c r="O212" i="5"/>
  <c r="O216" i="5"/>
  <c r="O220" i="5"/>
  <c r="O224" i="5"/>
  <c r="O228" i="5"/>
  <c r="O232" i="5"/>
  <c r="O236" i="5"/>
  <c r="O240" i="5"/>
  <c r="O244" i="5"/>
  <c r="O248" i="5"/>
  <c r="O252" i="5"/>
  <c r="N307" i="5"/>
  <c r="N276" i="5"/>
  <c r="N237" i="5"/>
  <c r="N198" i="5"/>
  <c r="M198" i="5" s="1"/>
  <c r="N187" i="5"/>
  <c r="N192" i="5"/>
  <c r="M192" i="5" s="1"/>
  <c r="N176" i="5"/>
  <c r="O7" i="5"/>
  <c r="O14" i="5"/>
  <c r="O18" i="5"/>
  <c r="O24" i="5"/>
  <c r="O27" i="5"/>
  <c r="O55" i="5"/>
  <c r="O59" i="5"/>
  <c r="O63" i="5"/>
  <c r="O67" i="5"/>
  <c r="O71" i="5"/>
  <c r="O75" i="5"/>
  <c r="O79" i="5"/>
  <c r="O83" i="5"/>
  <c r="O87" i="5"/>
  <c r="O91" i="5"/>
  <c r="O95" i="5"/>
  <c r="O99" i="5"/>
  <c r="O103" i="5"/>
  <c r="O107" i="5"/>
  <c r="O111" i="5"/>
  <c r="O115" i="5"/>
  <c r="O119" i="5"/>
  <c r="O123" i="5"/>
  <c r="O127" i="5"/>
  <c r="O131" i="5"/>
  <c r="O135" i="5"/>
  <c r="O139" i="5"/>
  <c r="O143" i="5"/>
  <c r="O147" i="5"/>
  <c r="O151" i="5"/>
  <c r="O155" i="5"/>
  <c r="O159" i="5"/>
  <c r="O163" i="5"/>
  <c r="O167" i="5"/>
  <c r="O171" i="5"/>
  <c r="O175" i="5"/>
  <c r="O179" i="5"/>
  <c r="O183" i="5"/>
  <c r="O187" i="5"/>
  <c r="O191" i="5"/>
  <c r="O195" i="5"/>
  <c r="O200" i="5"/>
  <c r="N205" i="5"/>
  <c r="M205" i="5" s="1"/>
  <c r="O211" i="5"/>
  <c r="O219" i="5"/>
  <c r="O227" i="5"/>
  <c r="O235" i="5"/>
  <c r="O243" i="5"/>
  <c r="O251" i="5"/>
  <c r="O256" i="5"/>
  <c r="O260" i="5"/>
  <c r="O264" i="5"/>
  <c r="O268" i="5"/>
  <c r="O270" i="5"/>
  <c r="O272" i="5"/>
  <c r="O274" i="5"/>
  <c r="O276" i="5"/>
  <c r="O278" i="5"/>
  <c r="O280" i="5"/>
  <c r="O282" i="5"/>
  <c r="O284" i="5"/>
  <c r="O285" i="5"/>
  <c r="O287" i="5"/>
  <c r="O289" i="5"/>
  <c r="O291" i="5"/>
  <c r="O293" i="5"/>
  <c r="O295" i="5"/>
  <c r="O297" i="5"/>
  <c r="O299" i="5"/>
  <c r="O301" i="5"/>
  <c r="O303" i="5"/>
  <c r="O305" i="5"/>
  <c r="O307" i="5"/>
  <c r="O309" i="5"/>
  <c r="O311" i="5"/>
  <c r="O313" i="5"/>
  <c r="N319" i="5"/>
  <c r="N9" i="5"/>
  <c r="N13" i="5"/>
  <c r="N17" i="5"/>
  <c r="N21" i="5"/>
  <c r="N28" i="5"/>
  <c r="N32" i="5"/>
  <c r="N36" i="5"/>
  <c r="N40" i="5"/>
  <c r="N44" i="5"/>
  <c r="N48" i="5"/>
  <c r="M48" i="5" s="1"/>
  <c r="N52" i="5"/>
  <c r="N55" i="5"/>
  <c r="N59" i="5"/>
  <c r="N63" i="5"/>
  <c r="M63" i="5" s="1"/>
  <c r="N67" i="5"/>
  <c r="N71" i="5"/>
  <c r="N73" i="5"/>
  <c r="N75" i="5"/>
  <c r="N77" i="5"/>
  <c r="N79" i="5"/>
  <c r="M79" i="5" s="1"/>
  <c r="N81" i="5"/>
  <c r="N83" i="5"/>
  <c r="N85" i="5"/>
  <c r="N89" i="5"/>
  <c r="N93" i="5"/>
  <c r="M93" i="5" s="1"/>
  <c r="N97" i="5"/>
  <c r="N101" i="5"/>
  <c r="N105" i="5"/>
  <c r="M105" i="5" s="1"/>
  <c r="N109" i="5"/>
  <c r="N113" i="5"/>
  <c r="N117" i="5"/>
  <c r="N121" i="5"/>
  <c r="M121" i="5" s="1"/>
  <c r="N125" i="5"/>
  <c r="N129" i="5"/>
  <c r="M129" i="5" s="1"/>
  <c r="N133" i="5"/>
  <c r="M133" i="5" s="1"/>
  <c r="N6" i="5"/>
  <c r="N10" i="5"/>
  <c r="M10" i="5" s="1"/>
  <c r="N14" i="5"/>
  <c r="N18" i="5"/>
  <c r="N22" i="5"/>
  <c r="N25" i="5"/>
  <c r="N29" i="5"/>
  <c r="M29" i="5" s="1"/>
  <c r="N33" i="5"/>
  <c r="N37" i="5"/>
  <c r="N41" i="5"/>
  <c r="N45" i="5"/>
  <c r="N53" i="5"/>
  <c r="M53" i="5" s="1"/>
  <c r="N56" i="5"/>
  <c r="N62" i="5"/>
  <c r="M62" i="5" s="1"/>
  <c r="N66" i="5"/>
  <c r="M66" i="5" s="1"/>
  <c r="N74" i="5"/>
  <c r="N78" i="5"/>
  <c r="N82" i="5"/>
  <c r="N86" i="5"/>
  <c r="M86" i="5" s="1"/>
  <c r="N90" i="5"/>
  <c r="N94" i="5"/>
  <c r="M94" i="5" s="1"/>
  <c r="N98" i="5"/>
  <c r="N102" i="5"/>
  <c r="M102" i="5" s="1"/>
  <c r="N106" i="5"/>
  <c r="N110" i="5"/>
  <c r="N114" i="5"/>
  <c r="N118" i="5"/>
  <c r="M118" i="5" s="1"/>
  <c r="N122" i="5"/>
  <c r="N126" i="5"/>
  <c r="N130" i="5"/>
  <c r="M130" i="5" s="1"/>
  <c r="N134" i="5"/>
  <c r="N245" i="5"/>
  <c r="M245" i="5" s="1"/>
  <c r="N231" i="5"/>
  <c r="N223" i="5"/>
  <c r="N252" i="5"/>
  <c r="N155" i="5"/>
  <c r="M155" i="5" s="1"/>
  <c r="N151" i="5"/>
  <c r="M151" i="5" s="1"/>
  <c r="N147" i="5"/>
  <c r="N143" i="5"/>
  <c r="N139" i="5"/>
  <c r="M139" i="5" s="1"/>
  <c r="N233" i="5"/>
  <c r="N221" i="5"/>
  <c r="N250" i="5"/>
  <c r="N154" i="5"/>
  <c r="M154" i="5" s="1"/>
  <c r="N150" i="5"/>
  <c r="N146" i="5"/>
  <c r="N142" i="5"/>
  <c r="N138" i="5"/>
  <c r="O5" i="5"/>
  <c r="O31" i="5"/>
  <c r="O35" i="5"/>
  <c r="O39" i="5"/>
  <c r="O43" i="5"/>
  <c r="O47" i="5"/>
  <c r="O49" i="5"/>
  <c r="O51" i="5"/>
  <c r="O53" i="5"/>
  <c r="O198" i="5"/>
  <c r="O205" i="5"/>
  <c r="O33" i="5"/>
  <c r="N291" i="5"/>
  <c r="N191" i="5"/>
  <c r="M191" i="5" s="1"/>
  <c r="N171" i="5"/>
  <c r="N258" i="5"/>
  <c r="M258" i="5" s="1"/>
  <c r="N168" i="5"/>
  <c r="M168" i="5" s="1"/>
  <c r="O9" i="5"/>
  <c r="O20" i="5"/>
  <c r="O46" i="5"/>
  <c r="O61" i="5"/>
  <c r="O69" i="5"/>
  <c r="O77" i="5"/>
  <c r="O85" i="5"/>
  <c r="O93" i="5"/>
  <c r="O101" i="5"/>
  <c r="O109" i="5"/>
  <c r="O117" i="5"/>
  <c r="O125" i="5"/>
  <c r="O133" i="5"/>
  <c r="O141" i="5"/>
  <c r="O149" i="5"/>
  <c r="O157" i="5"/>
  <c r="O165" i="5"/>
  <c r="O173" i="5"/>
  <c r="O181" i="5"/>
  <c r="O189" i="5"/>
  <c r="N197" i="5"/>
  <c r="O208" i="5"/>
  <c r="O223" i="5"/>
  <c r="O239" i="5"/>
  <c r="O255" i="5"/>
  <c r="O263" i="5"/>
  <c r="O269" i="5"/>
  <c r="O273" i="5"/>
  <c r="O277" i="5"/>
  <c r="O281" i="5"/>
  <c r="O288" i="5"/>
  <c r="O292" i="5"/>
  <c r="O296" i="5"/>
  <c r="O300" i="5"/>
  <c r="O304" i="5"/>
  <c r="O308" i="5"/>
  <c r="O312" i="5"/>
  <c r="N7" i="5"/>
  <c r="M7" i="5" s="1"/>
  <c r="N15" i="5"/>
  <c r="M15" i="5" s="1"/>
  <c r="N23" i="5"/>
  <c r="N30" i="5"/>
  <c r="M30" i="5" s="1"/>
  <c r="N38" i="5"/>
  <c r="N46" i="5"/>
  <c r="N61" i="5"/>
  <c r="N69" i="5"/>
  <c r="M69" i="5" s="1"/>
  <c r="N87" i="5"/>
  <c r="N95" i="5"/>
  <c r="M95" i="5" s="1"/>
  <c r="N103" i="5"/>
  <c r="N111" i="5"/>
  <c r="M111" i="5" s="1"/>
  <c r="N119" i="5"/>
  <c r="N127" i="5"/>
  <c r="M127" i="5" s="1"/>
  <c r="N135" i="5"/>
  <c r="N12" i="5"/>
  <c r="N20" i="5"/>
  <c r="N27" i="5"/>
  <c r="N35" i="5"/>
  <c r="N43" i="5"/>
  <c r="M43" i="5" s="1"/>
  <c r="N49" i="5"/>
  <c r="N60" i="5"/>
  <c r="M60" i="5" s="1"/>
  <c r="N68" i="5"/>
  <c r="N72" i="5"/>
  <c r="N80" i="5"/>
  <c r="N88" i="5"/>
  <c r="N96" i="5"/>
  <c r="N104" i="5"/>
  <c r="N112" i="5"/>
  <c r="N120" i="5"/>
  <c r="N128" i="5"/>
  <c r="N136" i="5"/>
  <c r="M136" i="5" s="1"/>
  <c r="N225" i="5"/>
  <c r="N157" i="5"/>
  <c r="N149" i="5"/>
  <c r="N141" i="5"/>
  <c r="M141" i="5" s="1"/>
  <c r="N243" i="5"/>
  <c r="N156" i="5"/>
  <c r="N148" i="5"/>
  <c r="N140" i="5"/>
  <c r="O4" i="5"/>
  <c r="O32" i="5"/>
  <c r="O40" i="5"/>
  <c r="O48" i="5"/>
  <c r="O52" i="5"/>
  <c r="O197" i="5"/>
  <c r="O206" i="5"/>
  <c r="O30" i="5"/>
  <c r="V4" i="5"/>
  <c r="N309" i="5"/>
  <c r="N301" i="5"/>
  <c r="M301" i="5" s="1"/>
  <c r="N293" i="5"/>
  <c r="N285" i="5"/>
  <c r="N278" i="5"/>
  <c r="N270" i="5"/>
  <c r="N314" i="5"/>
  <c r="M314" i="5" s="1"/>
  <c r="N306" i="5"/>
  <c r="N298" i="5"/>
  <c r="M298" i="5" s="1"/>
  <c r="N290" i="5"/>
  <c r="N283" i="5"/>
  <c r="N279" i="5"/>
  <c r="N275" i="5"/>
  <c r="N229" i="5"/>
  <c r="M229" i="5" s="1"/>
  <c r="N266" i="5"/>
  <c r="M266" i="5" s="1"/>
  <c r="N218" i="5"/>
  <c r="M218" i="5" s="1"/>
  <c r="N219" i="5"/>
  <c r="N193" i="5"/>
  <c r="N208" i="5"/>
  <c r="N200" i="5"/>
  <c r="M200" i="5" s="1"/>
  <c r="U200" i="5" s="1"/>
  <c r="N244" i="5"/>
  <c r="N236" i="5"/>
  <c r="M236" i="5" s="1"/>
  <c r="N228" i="5"/>
  <c r="N220" i="5"/>
  <c r="M220" i="5" s="1"/>
  <c r="N181" i="5"/>
  <c r="N173" i="5"/>
  <c r="M173" i="5" s="1"/>
  <c r="N165" i="5"/>
  <c r="M165" i="5" s="1"/>
  <c r="N158" i="5"/>
  <c r="M158" i="5" s="1"/>
  <c r="N261" i="5"/>
  <c r="O217" i="5"/>
  <c r="O221" i="5"/>
  <c r="O225" i="5"/>
  <c r="O229" i="5"/>
  <c r="O233" i="5"/>
  <c r="O237" i="5"/>
  <c r="O241" i="5"/>
  <c r="O245" i="5"/>
  <c r="O249" i="5"/>
  <c r="O253" i="5"/>
  <c r="O265" i="5"/>
  <c r="O315" i="5"/>
  <c r="O317" i="5"/>
  <c r="O261" i="5"/>
  <c r="O257" i="5"/>
  <c r="N184" i="5"/>
  <c r="M184" i="5" s="1"/>
  <c r="O16" i="5"/>
  <c r="O57" i="5"/>
  <c r="O73" i="5"/>
  <c r="O89" i="5"/>
  <c r="O105" i="5"/>
  <c r="O121" i="5"/>
  <c r="O137" i="5"/>
  <c r="O153" i="5"/>
  <c r="O169" i="5"/>
  <c r="O185" i="5"/>
  <c r="O203" i="5"/>
  <c r="O231" i="5"/>
  <c r="O259" i="5"/>
  <c r="O271" i="5"/>
  <c r="O279" i="5"/>
  <c r="O286" i="5"/>
  <c r="O294" i="5"/>
  <c r="O302" i="5"/>
  <c r="O310" i="5"/>
  <c r="N11" i="5"/>
  <c r="M11" i="5" s="1"/>
  <c r="N26" i="5"/>
  <c r="N42" i="5"/>
  <c r="M42" i="5" s="1"/>
  <c r="N57" i="5"/>
  <c r="N91" i="5"/>
  <c r="N107" i="5"/>
  <c r="N123" i="5"/>
  <c r="N8" i="5"/>
  <c r="N24" i="5"/>
  <c r="N39" i="5"/>
  <c r="N51" i="5"/>
  <c r="M51" i="5" s="1"/>
  <c r="N64" i="5"/>
  <c r="N76" i="5"/>
  <c r="N92" i="5"/>
  <c r="N108" i="5"/>
  <c r="N124" i="5"/>
  <c r="N241" i="5"/>
  <c r="N145" i="5"/>
  <c r="N227" i="5"/>
  <c r="N152" i="5"/>
  <c r="O36" i="5"/>
  <c r="O50" i="5"/>
  <c r="N199" i="5"/>
  <c r="O34" i="5"/>
  <c r="O10" i="5"/>
  <c r="N313" i="5"/>
  <c r="M313" i="5" s="1"/>
  <c r="N297" i="5"/>
  <c r="M297" i="5" s="1"/>
  <c r="N282" i="5"/>
  <c r="N302" i="5"/>
  <c r="N286" i="5"/>
  <c r="M286" i="5" s="1"/>
  <c r="N251" i="5"/>
  <c r="N214" i="5"/>
  <c r="M214" i="5" s="1"/>
  <c r="N189" i="5"/>
  <c r="N248" i="5"/>
  <c r="M248" i="5" s="1"/>
  <c r="N232" i="5"/>
  <c r="M232" i="5" s="1"/>
  <c r="N185" i="5"/>
  <c r="M185" i="5" s="1"/>
  <c r="N169" i="5"/>
  <c r="N265" i="5"/>
  <c r="M265" i="5" s="1"/>
  <c r="O218" i="5"/>
  <c r="O226" i="5"/>
  <c r="O234" i="5"/>
  <c r="O242" i="5"/>
  <c r="O250" i="5"/>
  <c r="O266" i="5"/>
  <c r="O318" i="5"/>
  <c r="O262" i="5"/>
  <c r="O12" i="5"/>
  <c r="O23" i="5"/>
  <c r="N211" i="5"/>
  <c r="M211" i="5" s="1"/>
  <c r="O209" i="5"/>
  <c r="P4" i="19"/>
  <c r="N76" i="19"/>
  <c r="N75" i="19"/>
  <c r="M75" i="19" s="1"/>
  <c r="N57" i="19"/>
  <c r="M57" i="19" s="1"/>
  <c r="N105" i="19"/>
  <c r="M105" i="19" s="1"/>
  <c r="N101" i="19"/>
  <c r="N97" i="19"/>
  <c r="N66" i="19"/>
  <c r="N62" i="19"/>
  <c r="M62" i="19" s="1"/>
  <c r="N53" i="19"/>
  <c r="N41" i="19"/>
  <c r="N37" i="19"/>
  <c r="M37" i="19" s="1"/>
  <c r="N33" i="19"/>
  <c r="N25" i="19"/>
  <c r="M25" i="19" s="1"/>
  <c r="N17" i="19"/>
  <c r="N11" i="19"/>
  <c r="M11" i="19" s="1"/>
  <c r="N7" i="19"/>
  <c r="N106" i="19"/>
  <c r="M106" i="19" s="1"/>
  <c r="N88" i="19"/>
  <c r="N4" i="19"/>
  <c r="N95" i="19"/>
  <c r="N60" i="19"/>
  <c r="N39" i="19"/>
  <c r="M39" i="19" s="1"/>
  <c r="N29" i="19"/>
  <c r="M29" i="19" s="1"/>
  <c r="N15" i="19"/>
  <c r="N55" i="19"/>
  <c r="M55" i="19" s="1"/>
  <c r="N102" i="19"/>
  <c r="N98" i="19"/>
  <c r="N94" i="19"/>
  <c r="N63" i="19"/>
  <c r="N59" i="19"/>
  <c r="N52" i="19"/>
  <c r="M52" i="19" s="1"/>
  <c r="N38" i="19"/>
  <c r="N32" i="19"/>
  <c r="M32" i="19" s="1"/>
  <c r="N30" i="19"/>
  <c r="M30" i="19" s="1"/>
  <c r="N28" i="19"/>
  <c r="N26" i="19"/>
  <c r="N24" i="19"/>
  <c r="N22" i="19"/>
  <c r="M22" i="19" s="1"/>
  <c r="N18" i="19"/>
  <c r="N16" i="19"/>
  <c r="N12" i="19"/>
  <c r="N10" i="19"/>
  <c r="N77" i="19"/>
  <c r="N6" i="19"/>
  <c r="N56" i="19"/>
  <c r="V4" i="19"/>
  <c r="AE4" i="19" s="1"/>
  <c r="N40" i="19"/>
  <c r="N31" i="19"/>
  <c r="M31" i="19" s="1"/>
  <c r="N71" i="19"/>
  <c r="N36" i="19"/>
  <c r="M36" i="19" s="1"/>
  <c r="N46" i="19"/>
  <c r="M46" i="19" s="1"/>
  <c r="N19" i="19"/>
  <c r="N27" i="19"/>
  <c r="N68" i="19"/>
  <c r="M68" i="19" s="1"/>
  <c r="N79" i="19"/>
  <c r="N78" i="19"/>
  <c r="M78" i="19" s="1"/>
  <c r="N43" i="19"/>
  <c r="N23" i="19"/>
  <c r="N49" i="19"/>
  <c r="N47" i="19"/>
  <c r="M47" i="19" s="1"/>
  <c r="N14" i="19"/>
  <c r="N72" i="19"/>
  <c r="N70" i="19"/>
  <c r="M70" i="19" s="1"/>
  <c r="N5" i="19"/>
  <c r="N64" i="19"/>
  <c r="N35" i="19"/>
  <c r="M35" i="19" s="1"/>
  <c r="N9" i="19"/>
  <c r="M9" i="19" s="1"/>
  <c r="N100" i="19"/>
  <c r="N65" i="19"/>
  <c r="N54" i="19"/>
  <c r="M54" i="19" s="1"/>
  <c r="N44" i="19"/>
  <c r="M44" i="19" s="1"/>
  <c r="N8" i="19"/>
  <c r="N50" i="19"/>
  <c r="M50" i="19" s="1"/>
  <c r="N20" i="19"/>
  <c r="N87" i="19"/>
  <c r="N82" i="19"/>
  <c r="N99" i="19"/>
  <c r="M99" i="19" s="1"/>
  <c r="N21" i="19"/>
  <c r="M21" i="19" s="1"/>
  <c r="N96" i="19"/>
  <c r="M96" i="19" s="1"/>
  <c r="N42" i="19"/>
  <c r="M42" i="19" s="1"/>
  <c r="N34" i="19"/>
  <c r="N48" i="19"/>
  <c r="M48" i="19" s="1"/>
  <c r="N51" i="19"/>
  <c r="N67" i="19"/>
  <c r="M67" i="19" s="1"/>
  <c r="N104" i="19"/>
  <c r="N85" i="19"/>
  <c r="M85" i="19" s="1"/>
  <c r="M115" i="5"/>
  <c r="M58" i="19"/>
  <c r="V94" i="23"/>
  <c r="Y94" i="23"/>
  <c r="V23" i="23"/>
  <c r="U86" i="5"/>
  <c r="U234" i="5"/>
  <c r="S69" i="5"/>
  <c r="B61" i="9"/>
  <c r="C42" i="2"/>
  <c r="C16" i="2"/>
  <c r="E28" i="9"/>
  <c r="C6" i="24" s="1"/>
  <c r="E27" i="9"/>
  <c r="P92" i="19"/>
  <c r="B48" i="2"/>
  <c r="O213" i="5"/>
  <c r="O319" i="5"/>
  <c r="O13" i="5"/>
  <c r="N272" i="5"/>
  <c r="N268" i="5"/>
  <c r="N316" i="5"/>
  <c r="N312" i="5"/>
  <c r="N308" i="5"/>
  <c r="N304" i="5"/>
  <c r="N300" i="5"/>
  <c r="N296" i="5"/>
  <c r="N292" i="5"/>
  <c r="N288" i="5"/>
  <c r="N281" i="5"/>
  <c r="N277" i="5"/>
  <c r="N273" i="5"/>
  <c r="N269" i="5"/>
  <c r="N267" i="5"/>
  <c r="N247" i="5"/>
  <c r="N216" i="5"/>
  <c r="N212" i="5"/>
  <c r="N217" i="5"/>
  <c r="D101" i="21"/>
  <c r="C23" i="2" s="1"/>
  <c r="AG4" i="23" l="1"/>
  <c r="AB105" i="23"/>
  <c r="AB102" i="23"/>
  <c r="AB101" i="23"/>
  <c r="AB97" i="23"/>
  <c r="AB95" i="23"/>
  <c r="AB93" i="23"/>
  <c r="AB91" i="23"/>
  <c r="AB89" i="23"/>
  <c r="AB87" i="23"/>
  <c r="AB85" i="23"/>
  <c r="AD68" i="23"/>
  <c r="AC68" i="23" s="1"/>
  <c r="AB53" i="23"/>
  <c r="AB52" i="23"/>
  <c r="AB49" i="23"/>
  <c r="AB48" i="23"/>
  <c r="AB45" i="23"/>
  <c r="AB44" i="23"/>
  <c r="AB41" i="23"/>
  <c r="AB40" i="23"/>
  <c r="AB37" i="23"/>
  <c r="AB36" i="23"/>
  <c r="AB106" i="23"/>
  <c r="AB103" i="23"/>
  <c r="AB100" i="23"/>
  <c r="AB96" i="23"/>
  <c r="AB92" i="23"/>
  <c r="AB88" i="23"/>
  <c r="AB54" i="23"/>
  <c r="AB51" i="23"/>
  <c r="AB46" i="23"/>
  <c r="AB43" i="23"/>
  <c r="AB38" i="23"/>
  <c r="AB35" i="23"/>
  <c r="AB31" i="23"/>
  <c r="AB30" i="23"/>
  <c r="AB27" i="23"/>
  <c r="AB26" i="23"/>
  <c r="AB23" i="23"/>
  <c r="AB22" i="23"/>
  <c r="AB19" i="23"/>
  <c r="AB18" i="23"/>
  <c r="AB15" i="23"/>
  <c r="AB14" i="23"/>
  <c r="AB11" i="23"/>
  <c r="AB10" i="23"/>
  <c r="AB7" i="23"/>
  <c r="AB6" i="23"/>
  <c r="AN4" i="23"/>
  <c r="AF4" i="23"/>
  <c r="AB4" i="23"/>
  <c r="AC4" i="23" s="1"/>
  <c r="AB57" i="23"/>
  <c r="AB59" i="23"/>
  <c r="AB61" i="23"/>
  <c r="AB63" i="23"/>
  <c r="AB65" i="23"/>
  <c r="AB67" i="23"/>
  <c r="AB69" i="23"/>
  <c r="AB71" i="23"/>
  <c r="AB73" i="23"/>
  <c r="AB75" i="23"/>
  <c r="AB77" i="23"/>
  <c r="AB79" i="23"/>
  <c r="AB81" i="23"/>
  <c r="AB83" i="23"/>
  <c r="AB104" i="23"/>
  <c r="AB99" i="23"/>
  <c r="AB98" i="23"/>
  <c r="AB94" i="23"/>
  <c r="AB90" i="23"/>
  <c r="AB86" i="23"/>
  <c r="AH68" i="23"/>
  <c r="AB55" i="23"/>
  <c r="AB50" i="23"/>
  <c r="AB47" i="23"/>
  <c r="AB42" i="23"/>
  <c r="AB39" i="23"/>
  <c r="AB34" i="23"/>
  <c r="AB33" i="23"/>
  <c r="AB28" i="23"/>
  <c r="AB25" i="23"/>
  <c r="AD23" i="23"/>
  <c r="AC23" i="23" s="1"/>
  <c r="AB20" i="23"/>
  <c r="AB17" i="23"/>
  <c r="AB12" i="23"/>
  <c r="AB9" i="23"/>
  <c r="AH4" i="23"/>
  <c r="AD94" i="23"/>
  <c r="AC94" i="23" s="1"/>
  <c r="AB58" i="23"/>
  <c r="AB62" i="23"/>
  <c r="AB66" i="23"/>
  <c r="AB70" i="23"/>
  <c r="AB74" i="23"/>
  <c r="AB78" i="23"/>
  <c r="AB82" i="23"/>
  <c r="AB32" i="23"/>
  <c r="AB29" i="23"/>
  <c r="AB24" i="23"/>
  <c r="AB21" i="23"/>
  <c r="AB16" i="23"/>
  <c r="AB13" i="23"/>
  <c r="AB8" i="23"/>
  <c r="AB5" i="23"/>
  <c r="AD4" i="23"/>
  <c r="AB84" i="23"/>
  <c r="AB56" i="23"/>
  <c r="AB60" i="23"/>
  <c r="AB64" i="23"/>
  <c r="AB68" i="23"/>
  <c r="AB72" i="23"/>
  <c r="AB76" i="23"/>
  <c r="AB80" i="23"/>
  <c r="AE94" i="23"/>
  <c r="AH94" i="23"/>
  <c r="AE68" i="23"/>
  <c r="AM68" i="23" s="1"/>
  <c r="AL68" i="23" s="1"/>
  <c r="F5" i="21"/>
  <c r="U6" i="23"/>
  <c r="U58" i="23"/>
  <c r="U93" i="23"/>
  <c r="W93" i="23" s="1"/>
  <c r="W6" i="23"/>
  <c r="T6" i="23"/>
  <c r="V6" i="23"/>
  <c r="AD6" i="23" s="1"/>
  <c r="U81" i="19"/>
  <c r="V97" i="23"/>
  <c r="AD97" i="23" s="1"/>
  <c r="Y54" i="23"/>
  <c r="M41" i="23"/>
  <c r="U41" i="23" s="1"/>
  <c r="W41" i="23" s="1"/>
  <c r="M19" i="23"/>
  <c r="U19" i="23" s="1"/>
  <c r="T19" i="23" s="1"/>
  <c r="M51" i="23"/>
  <c r="U51" i="23" s="1"/>
  <c r="W51" i="23" s="1"/>
  <c r="M76" i="23"/>
  <c r="U76" i="23" s="1"/>
  <c r="Y76" i="23" s="1"/>
  <c r="M83" i="23"/>
  <c r="U83" i="23" s="1"/>
  <c r="W83" i="23" s="1"/>
  <c r="U40" i="23"/>
  <c r="U98" i="23"/>
  <c r="T98" i="23" s="1"/>
  <c r="S79" i="23"/>
  <c r="S42" i="23"/>
  <c r="S97" i="23"/>
  <c r="S52" i="23"/>
  <c r="S100" i="23"/>
  <c r="S83" i="23"/>
  <c r="S87" i="23"/>
  <c r="S62" i="23"/>
  <c r="S23" i="23"/>
  <c r="S10" i="23"/>
  <c r="S44" i="23"/>
  <c r="S69" i="23"/>
  <c r="S58" i="23"/>
  <c r="S31" i="23"/>
  <c r="S103" i="23"/>
  <c r="S60" i="23"/>
  <c r="S77" i="23"/>
  <c r="S91" i="23"/>
  <c r="S101" i="23"/>
  <c r="S102" i="23"/>
  <c r="U37" i="23"/>
  <c r="U20" i="23"/>
  <c r="U27" i="23"/>
  <c r="T27" i="23" s="1"/>
  <c r="U10" i="23"/>
  <c r="T10" i="23" s="1"/>
  <c r="U86" i="23"/>
  <c r="U36" i="23"/>
  <c r="W36" i="23" s="1"/>
  <c r="U80" i="23"/>
  <c r="Y80" i="23" s="1"/>
  <c r="U69" i="23"/>
  <c r="U81" i="23"/>
  <c r="U106" i="23"/>
  <c r="V106" i="23" s="1"/>
  <c r="AD106" i="23" s="1"/>
  <c r="U21" i="23"/>
  <c r="U65" i="23"/>
  <c r="U48" i="23"/>
  <c r="Y48" i="23" s="1"/>
  <c r="U47" i="23"/>
  <c r="U26" i="23"/>
  <c r="U78" i="23"/>
  <c r="U16" i="23"/>
  <c r="T16" i="23" s="1"/>
  <c r="U92" i="23"/>
  <c r="U99" i="23"/>
  <c r="T99" i="23" s="1"/>
  <c r="U53" i="23"/>
  <c r="U89" i="23"/>
  <c r="W89" i="23" s="1"/>
  <c r="U59" i="23"/>
  <c r="Y6" i="23"/>
  <c r="U88" i="23"/>
  <c r="U44" i="23"/>
  <c r="U71" i="23"/>
  <c r="U79" i="23"/>
  <c r="U72" i="23"/>
  <c r="Y72" i="23" s="1"/>
  <c r="Y88" i="23"/>
  <c r="Y98" i="23"/>
  <c r="Y44" i="23"/>
  <c r="Y99" i="23"/>
  <c r="Y68" i="23"/>
  <c r="V16" i="23"/>
  <c r="AD16" i="23" s="1"/>
  <c r="Y93" i="23"/>
  <c r="V54" i="23"/>
  <c r="AD54" i="23" s="1"/>
  <c r="Y41" i="23"/>
  <c r="Y21" i="23"/>
  <c r="V87" i="23"/>
  <c r="AD87" i="23" s="1"/>
  <c r="V80" i="23"/>
  <c r="AD80" i="23" s="1"/>
  <c r="V64" i="23"/>
  <c r="AD64" i="23" s="1"/>
  <c r="Y36" i="23"/>
  <c r="Y34" i="23"/>
  <c r="S80" i="23"/>
  <c r="S43" i="23"/>
  <c r="S26" i="23"/>
  <c r="S54" i="23"/>
  <c r="U230" i="5"/>
  <c r="AE4" i="5"/>
  <c r="S95" i="5"/>
  <c r="S11" i="5"/>
  <c r="S75" i="5"/>
  <c r="S159" i="5"/>
  <c r="S54" i="5"/>
  <c r="S187" i="5"/>
  <c r="U284" i="5"/>
  <c r="U192" i="5"/>
  <c r="U205" i="5"/>
  <c r="W4" i="5"/>
  <c r="U236" i="5"/>
  <c r="U271" i="5"/>
  <c r="W271" i="5" s="1"/>
  <c r="S127" i="5"/>
  <c r="S53" i="5"/>
  <c r="S309" i="5"/>
  <c r="S293" i="5"/>
  <c r="S251" i="5"/>
  <c r="S186" i="5"/>
  <c r="U198" i="5"/>
  <c r="U167" i="5"/>
  <c r="Y167" i="5" s="1"/>
  <c r="U301" i="5"/>
  <c r="S91" i="5"/>
  <c r="U63" i="5"/>
  <c r="U118" i="5"/>
  <c r="W118" i="5" s="1"/>
  <c r="W200" i="5"/>
  <c r="S175" i="5"/>
  <c r="S143" i="5"/>
  <c r="S111" i="5"/>
  <c r="S79" i="5"/>
  <c r="S37" i="5"/>
  <c r="S32" i="5"/>
  <c r="S152" i="5"/>
  <c r="S265" i="5"/>
  <c r="S126" i="5"/>
  <c r="S219" i="5"/>
  <c r="S306" i="5"/>
  <c r="S271" i="5"/>
  <c r="S171" i="5"/>
  <c r="U195" i="5"/>
  <c r="U246" i="5"/>
  <c r="Y246" i="5" s="1"/>
  <c r="U183" i="5"/>
  <c r="U263" i="5"/>
  <c r="Y263" i="5" s="1"/>
  <c r="U182" i="5"/>
  <c r="U249" i="5"/>
  <c r="Y249" i="5" s="1"/>
  <c r="S17" i="5"/>
  <c r="S106" i="5"/>
  <c r="U48" i="5"/>
  <c r="U79" i="5"/>
  <c r="V79" i="5" s="1"/>
  <c r="U102" i="5"/>
  <c r="S298" i="5"/>
  <c r="W44" i="23"/>
  <c r="W88" i="23"/>
  <c r="U47" i="19"/>
  <c r="U43" i="5"/>
  <c r="Y43" i="5" s="1"/>
  <c r="U258" i="5"/>
  <c r="U155" i="5"/>
  <c r="Y155" i="5" s="1"/>
  <c r="AG4" i="19"/>
  <c r="AB106" i="19"/>
  <c r="AB104" i="19"/>
  <c r="AB102" i="19"/>
  <c r="AB100" i="19"/>
  <c r="AB98" i="19"/>
  <c r="AB96" i="19"/>
  <c r="AB94" i="19"/>
  <c r="AB66" i="19"/>
  <c r="AB65" i="19"/>
  <c r="AB62" i="19"/>
  <c r="AB59" i="19"/>
  <c r="AB58" i="19"/>
  <c r="AD57" i="19"/>
  <c r="AB55" i="19"/>
  <c r="AB54" i="19"/>
  <c r="AB51" i="19"/>
  <c r="AB50" i="19"/>
  <c r="AB47" i="19"/>
  <c r="AB46" i="19"/>
  <c r="AB43" i="19"/>
  <c r="AB42" i="19"/>
  <c r="AB39" i="19"/>
  <c r="AB38" i="19"/>
  <c r="AB35" i="19"/>
  <c r="AB34" i="19"/>
  <c r="AB31" i="19"/>
  <c r="AB30" i="19"/>
  <c r="AB27" i="19"/>
  <c r="AB26" i="19"/>
  <c r="AB23" i="19"/>
  <c r="AB22" i="19"/>
  <c r="AB19" i="19"/>
  <c r="AB18" i="19"/>
  <c r="AB15" i="19"/>
  <c r="AB14" i="19"/>
  <c r="AB11" i="19"/>
  <c r="AB10" i="19"/>
  <c r="AB7" i="19"/>
  <c r="AB6" i="19"/>
  <c r="AD4" i="19"/>
  <c r="AH4" i="19"/>
  <c r="AB105" i="19"/>
  <c r="AB103" i="19"/>
  <c r="AB101" i="19"/>
  <c r="AB99" i="19"/>
  <c r="AB97" i="19"/>
  <c r="AB95" i="19"/>
  <c r="AB93" i="19"/>
  <c r="AB64" i="19"/>
  <c r="AB63" i="19"/>
  <c r="AB61" i="19"/>
  <c r="AB60" i="19"/>
  <c r="AH57" i="19"/>
  <c r="AB57" i="19"/>
  <c r="AB56" i="19"/>
  <c r="AD55" i="19"/>
  <c r="AC55" i="19" s="1"/>
  <c r="AB53" i="19"/>
  <c r="AB52" i="19"/>
  <c r="AB49" i="19"/>
  <c r="AB48" i="19"/>
  <c r="AB45" i="19"/>
  <c r="AB44" i="19"/>
  <c r="AB41" i="19"/>
  <c r="AB40" i="19"/>
  <c r="AB37" i="19"/>
  <c r="AB36" i="19"/>
  <c r="AB33" i="19"/>
  <c r="AB32" i="19"/>
  <c r="AB29" i="19"/>
  <c r="AB28" i="19"/>
  <c r="AB25" i="19"/>
  <c r="AB24" i="19"/>
  <c r="AB21" i="19"/>
  <c r="AB20" i="19"/>
  <c r="AB17" i="19"/>
  <c r="AB16" i="19"/>
  <c r="AB13" i="19"/>
  <c r="AB12" i="19"/>
  <c r="AB9" i="19"/>
  <c r="AB8" i="19"/>
  <c r="AB5" i="19"/>
  <c r="AB4" i="19"/>
  <c r="AC4" i="19" s="1"/>
  <c r="AF4" i="19"/>
  <c r="AN4" i="19"/>
  <c r="AE57" i="19"/>
  <c r="AE55" i="19"/>
  <c r="AM55" i="19" s="1"/>
  <c r="AB92" i="19"/>
  <c r="AB69" i="19"/>
  <c r="AB73" i="19"/>
  <c r="AB77" i="19"/>
  <c r="AB81" i="19"/>
  <c r="AB85" i="19"/>
  <c r="AB89" i="19"/>
  <c r="AB70" i="19"/>
  <c r="AB74" i="19"/>
  <c r="AB78" i="19"/>
  <c r="AB82" i="19"/>
  <c r="AB86" i="19"/>
  <c r="AB90" i="19"/>
  <c r="F41" i="9"/>
  <c r="F44" i="9" s="1"/>
  <c r="E29" i="2" s="1"/>
  <c r="F50" i="9"/>
  <c r="AB71" i="19"/>
  <c r="AB75" i="19"/>
  <c r="AB79" i="19"/>
  <c r="AB83" i="19"/>
  <c r="AB87" i="19"/>
  <c r="AB91" i="19"/>
  <c r="AB68" i="19"/>
  <c r="AB72" i="19"/>
  <c r="AB76" i="19"/>
  <c r="AB80" i="19"/>
  <c r="AB84" i="19"/>
  <c r="AB88" i="19"/>
  <c r="AB67" i="19"/>
  <c r="J22" i="9"/>
  <c r="G22" i="9"/>
  <c r="V104" i="23"/>
  <c r="AD104" i="23" s="1"/>
  <c r="V95" i="23"/>
  <c r="AD95" i="23" s="1"/>
  <c r="U185" i="5"/>
  <c r="V185" i="5" s="1"/>
  <c r="U248" i="5"/>
  <c r="V248" i="5" s="1"/>
  <c r="U286" i="5"/>
  <c r="Y286" i="5" s="1"/>
  <c r="U51" i="5"/>
  <c r="W51" i="5" s="1"/>
  <c r="U11" i="5"/>
  <c r="U298" i="5"/>
  <c r="Y298" i="5" s="1"/>
  <c r="U314" i="5"/>
  <c r="U127" i="5"/>
  <c r="W127" i="5" s="1"/>
  <c r="U111" i="5"/>
  <c r="U95" i="5"/>
  <c r="W95" i="5" s="1"/>
  <c r="U30" i="5"/>
  <c r="U191" i="5"/>
  <c r="W191" i="5" s="1"/>
  <c r="U139" i="5"/>
  <c r="U245" i="5"/>
  <c r="V245" i="5" s="1"/>
  <c r="U62" i="5"/>
  <c r="U299" i="5"/>
  <c r="T299" i="5" s="1"/>
  <c r="U166" i="5"/>
  <c r="U174" i="5"/>
  <c r="V174" i="5" s="1"/>
  <c r="U255" i="5"/>
  <c r="U159" i="5"/>
  <c r="W159" i="5" s="1"/>
  <c r="U175" i="5"/>
  <c r="U222" i="5"/>
  <c r="W222" i="5" s="1"/>
  <c r="U305" i="5"/>
  <c r="U16" i="5"/>
  <c r="T16" i="5" s="1"/>
  <c r="W81" i="19"/>
  <c r="V51" i="5"/>
  <c r="N69" i="19"/>
  <c r="M69" i="19" s="1"/>
  <c r="U69" i="19" s="1"/>
  <c r="N92" i="19"/>
  <c r="M92" i="19" s="1"/>
  <c r="N74" i="19"/>
  <c r="M74" i="19" s="1"/>
  <c r="U74" i="19" s="1"/>
  <c r="L93" i="19"/>
  <c r="M12" i="23"/>
  <c r="U12" i="23" s="1"/>
  <c r="T12" i="23" s="1"/>
  <c r="M13" i="23"/>
  <c r="U13" i="23" s="1"/>
  <c r="W13" i="23" s="1"/>
  <c r="P103" i="23"/>
  <c r="P99" i="23"/>
  <c r="P91" i="23"/>
  <c r="P83" i="23"/>
  <c r="P79" i="23"/>
  <c r="P75" i="23"/>
  <c r="P67" i="23"/>
  <c r="P63" i="23"/>
  <c r="P59" i="23"/>
  <c r="P55" i="23"/>
  <c r="P39" i="23"/>
  <c r="P17" i="23"/>
  <c r="P13" i="23"/>
  <c r="P9" i="23"/>
  <c r="P5" i="23"/>
  <c r="P92" i="23"/>
  <c r="P85" i="23"/>
  <c r="P69" i="23"/>
  <c r="P49" i="23"/>
  <c r="P45" i="23"/>
  <c r="P41" i="23"/>
  <c r="P33" i="23"/>
  <c r="P29" i="23"/>
  <c r="P25" i="23"/>
  <c r="P21" i="23"/>
  <c r="P105" i="23"/>
  <c r="P94" i="23"/>
  <c r="P81" i="23"/>
  <c r="P73" i="23"/>
  <c r="P61" i="23"/>
  <c r="P53" i="23"/>
  <c r="P15" i="23"/>
  <c r="P7" i="23"/>
  <c r="P87" i="23"/>
  <c r="P51" i="23"/>
  <c r="P43" i="23"/>
  <c r="P31" i="23"/>
  <c r="P23" i="23"/>
  <c r="P66" i="23"/>
  <c r="P19" i="23"/>
  <c r="P32" i="23"/>
  <c r="P52" i="23"/>
  <c r="P8" i="23"/>
  <c r="P54" i="23"/>
  <c r="P74" i="23"/>
  <c r="P95" i="23"/>
  <c r="P20" i="23"/>
  <c r="P72" i="23"/>
  <c r="P58" i="23"/>
  <c r="P102" i="23"/>
  <c r="P100" i="23"/>
  <c r="P84" i="23"/>
  <c r="P76" i="23"/>
  <c r="P64" i="23"/>
  <c r="P56" i="23"/>
  <c r="P18" i="23"/>
  <c r="P10" i="23"/>
  <c r="P96" i="23"/>
  <c r="P70" i="23"/>
  <c r="P46" i="23"/>
  <c r="P34" i="23"/>
  <c r="P26" i="23"/>
  <c r="P28" i="23"/>
  <c r="P90" i="23"/>
  <c r="P89" i="23"/>
  <c r="P65" i="23"/>
  <c r="P37" i="23"/>
  <c r="P97" i="23"/>
  <c r="P47" i="23"/>
  <c r="P27" i="23"/>
  <c r="P98" i="23"/>
  <c r="P44" i="23"/>
  <c r="P16" i="23"/>
  <c r="P82" i="23"/>
  <c r="P36" i="23"/>
  <c r="P78" i="23"/>
  <c r="P104" i="23"/>
  <c r="P80" i="23"/>
  <c r="P60" i="23"/>
  <c r="P14" i="23"/>
  <c r="P86" i="23"/>
  <c r="P42" i="23"/>
  <c r="P22" i="23"/>
  <c r="P101" i="23"/>
  <c r="P77" i="23"/>
  <c r="P57" i="23"/>
  <c r="P11" i="23"/>
  <c r="P71" i="23"/>
  <c r="P35" i="23"/>
  <c r="P24" i="23"/>
  <c r="P88" i="23"/>
  <c r="P62" i="23"/>
  <c r="P106" i="23"/>
  <c r="P12" i="23"/>
  <c r="P93" i="23"/>
  <c r="P68" i="23"/>
  <c r="P40" i="23"/>
  <c r="P6" i="23"/>
  <c r="P50" i="23"/>
  <c r="P30" i="23"/>
  <c r="P38" i="23"/>
  <c r="P48" i="23"/>
  <c r="M43" i="23"/>
  <c r="U43" i="23" s="1"/>
  <c r="T43" i="23" s="1"/>
  <c r="M56" i="23"/>
  <c r="M96" i="23"/>
  <c r="U96" i="23" s="1"/>
  <c r="W96" i="23" s="1"/>
  <c r="M103" i="23"/>
  <c r="M32" i="23"/>
  <c r="U32" i="23" s="1"/>
  <c r="Y32" i="23" s="1"/>
  <c r="M49" i="23"/>
  <c r="M33" i="23"/>
  <c r="U33" i="23" s="1"/>
  <c r="M9" i="23"/>
  <c r="U9" i="23" s="1"/>
  <c r="V9" i="23" s="1"/>
  <c r="AD9" i="23" s="1"/>
  <c r="M35" i="23"/>
  <c r="M67" i="23"/>
  <c r="U67" i="23" s="1"/>
  <c r="M18" i="23"/>
  <c r="U18" i="23" s="1"/>
  <c r="M60" i="23"/>
  <c r="U60" i="23" s="1"/>
  <c r="M84" i="23"/>
  <c r="U84" i="23" s="1"/>
  <c r="Y84" i="23" s="1"/>
  <c r="M5" i="23"/>
  <c r="U5" i="23" s="1"/>
  <c r="S85" i="23"/>
  <c r="S57" i="23"/>
  <c r="S11" i="23"/>
  <c r="S84" i="23"/>
  <c r="S13" i="23"/>
  <c r="S46" i="23"/>
  <c r="S4" i="23"/>
  <c r="T4" i="23" s="1"/>
  <c r="S96" i="23"/>
  <c r="S48" i="23"/>
  <c r="S35" i="23"/>
  <c r="S72" i="23"/>
  <c r="S36" i="23"/>
  <c r="S92" i="23"/>
  <c r="S65" i="23"/>
  <c r="S15" i="23"/>
  <c r="S90" i="23"/>
  <c r="S21" i="23"/>
  <c r="T21" i="23" s="1"/>
  <c r="S61" i="23"/>
  <c r="S14" i="23"/>
  <c r="S30" i="23"/>
  <c r="U29" i="23"/>
  <c r="Y29" i="23" s="1"/>
  <c r="U8" i="23"/>
  <c r="U11" i="23"/>
  <c r="Y11" i="23" s="1"/>
  <c r="U66" i="23"/>
  <c r="U77" i="23"/>
  <c r="V77" i="23" s="1"/>
  <c r="AD77" i="23" s="1"/>
  <c r="U56" i="23"/>
  <c r="V56" i="23" s="1"/>
  <c r="AD56" i="23" s="1"/>
  <c r="U42" i="23"/>
  <c r="U7" i="23"/>
  <c r="U49" i="23"/>
  <c r="T49" i="23" s="1"/>
  <c r="U55" i="23"/>
  <c r="Y55" i="23" s="1"/>
  <c r="U38" i="23"/>
  <c r="V38" i="23" s="1"/>
  <c r="AD38" i="23" s="1"/>
  <c r="U105" i="23"/>
  <c r="V105" i="23" s="1"/>
  <c r="AD105" i="23" s="1"/>
  <c r="U25" i="23"/>
  <c r="Y25" i="23" s="1"/>
  <c r="U91" i="23"/>
  <c r="U82" i="23"/>
  <c r="U31" i="23"/>
  <c r="Y31" i="23" s="1"/>
  <c r="U63" i="23"/>
  <c r="S99" i="23"/>
  <c r="S104" i="23"/>
  <c r="S53" i="23"/>
  <c r="S51" i="23"/>
  <c r="S7" i="23"/>
  <c r="Y4" i="23"/>
  <c r="U15" i="23"/>
  <c r="S73" i="23"/>
  <c r="S50" i="23"/>
  <c r="S64" i="23"/>
  <c r="S27" i="23"/>
  <c r="U22" i="23"/>
  <c r="V22" i="23" s="1"/>
  <c r="AD22" i="23" s="1"/>
  <c r="U61" i="23"/>
  <c r="U14" i="23"/>
  <c r="U73" i="23"/>
  <c r="V73" i="23" s="1"/>
  <c r="AD73" i="23" s="1"/>
  <c r="U39" i="23"/>
  <c r="Y105" i="23"/>
  <c r="S8" i="23"/>
  <c r="S18" i="23"/>
  <c r="S37" i="23"/>
  <c r="S86" i="23"/>
  <c r="S49" i="23"/>
  <c r="S76" i="23"/>
  <c r="S22" i="23"/>
  <c r="S25" i="23"/>
  <c r="S45" i="23"/>
  <c r="S98" i="23"/>
  <c r="S95" i="23"/>
  <c r="U45" i="23"/>
  <c r="V45" i="23" s="1"/>
  <c r="AD45" i="23" s="1"/>
  <c r="U74" i="23"/>
  <c r="Y74" i="23" s="1"/>
  <c r="U103" i="23"/>
  <c r="T103" i="23" s="1"/>
  <c r="U70" i="23"/>
  <c r="U35" i="23"/>
  <c r="T35" i="23" s="1"/>
  <c r="U90" i="23"/>
  <c r="Y90" i="23" s="1"/>
  <c r="U100" i="23"/>
  <c r="U24" i="23"/>
  <c r="U46" i="23"/>
  <c r="V24" i="23"/>
  <c r="AD24" i="23" s="1"/>
  <c r="U102" i="23"/>
  <c r="F56" i="9"/>
  <c r="E53" i="9"/>
  <c r="F52" i="9"/>
  <c r="F57" i="9" s="1"/>
  <c r="E37" i="2"/>
  <c r="F6" i="2"/>
  <c r="F26" i="9"/>
  <c r="F17" i="9"/>
  <c r="D4" i="24"/>
  <c r="D34" i="24" s="1"/>
  <c r="I17" i="9"/>
  <c r="I32" i="9"/>
  <c r="T298" i="5"/>
  <c r="S154" i="5"/>
  <c r="U220" i="5"/>
  <c r="V220" i="5" s="1"/>
  <c r="S259" i="5"/>
  <c r="U297" i="5"/>
  <c r="Y297" i="5" s="1"/>
  <c r="V200" i="5"/>
  <c r="U211" i="5"/>
  <c r="U232" i="5"/>
  <c r="Y232" i="5" s="1"/>
  <c r="U313" i="5"/>
  <c r="W313" i="5" s="1"/>
  <c r="U165" i="5"/>
  <c r="Y165" i="5" s="1"/>
  <c r="W211" i="5"/>
  <c r="V40" i="23"/>
  <c r="AD40" i="23" s="1"/>
  <c r="W40" i="23"/>
  <c r="Y40" i="23"/>
  <c r="T40" i="23"/>
  <c r="D23" i="2"/>
  <c r="T72" i="23"/>
  <c r="W72" i="23"/>
  <c r="T79" i="23"/>
  <c r="W79" i="23"/>
  <c r="Y71" i="23"/>
  <c r="W71" i="23"/>
  <c r="Y104" i="23"/>
  <c r="T85" i="23"/>
  <c r="V85" i="23"/>
  <c r="AD85" i="23" s="1"/>
  <c r="Y85" i="23"/>
  <c r="W94" i="23"/>
  <c r="AF94" i="23" s="1"/>
  <c r="T94" i="23"/>
  <c r="T76" i="23"/>
  <c r="V76" i="23"/>
  <c r="AD76" i="23" s="1"/>
  <c r="W68" i="23"/>
  <c r="AF68" i="23" s="1"/>
  <c r="AO68" i="23" s="1"/>
  <c r="T68" i="23"/>
  <c r="T93" i="23"/>
  <c r="V93" i="23"/>
  <c r="AD93" i="23" s="1"/>
  <c r="W28" i="23"/>
  <c r="T28" i="23"/>
  <c r="V28" i="23"/>
  <c r="AD28" i="23" s="1"/>
  <c r="Y28" i="23"/>
  <c r="W23" i="23"/>
  <c r="AF23" i="23" s="1"/>
  <c r="Y23" i="23"/>
  <c r="T23" i="23"/>
  <c r="Y30" i="23"/>
  <c r="V30" i="23"/>
  <c r="AD30" i="23" s="1"/>
  <c r="T30" i="23"/>
  <c r="W30" i="23"/>
  <c r="T58" i="23"/>
  <c r="W58" i="23"/>
  <c r="Y58" i="23"/>
  <c r="V58" i="23"/>
  <c r="AD58" i="23" s="1"/>
  <c r="Y87" i="23"/>
  <c r="T87" i="23"/>
  <c r="T64" i="23"/>
  <c r="Y64" i="23"/>
  <c r="Y97" i="23"/>
  <c r="W97" i="23"/>
  <c r="W34" i="23"/>
  <c r="V34" i="23"/>
  <c r="AD34" i="23" s="1"/>
  <c r="T34" i="23"/>
  <c r="V51" i="23"/>
  <c r="AD51" i="23" s="1"/>
  <c r="Y51" i="23"/>
  <c r="T51" i="23"/>
  <c r="W52" i="23"/>
  <c r="T52" i="23"/>
  <c r="V52" i="23"/>
  <c r="AD52" i="23" s="1"/>
  <c r="Y52" i="23"/>
  <c r="W57" i="23"/>
  <c r="V57" i="23"/>
  <c r="AD57" i="23" s="1"/>
  <c r="Y57" i="23"/>
  <c r="T57" i="23"/>
  <c r="W17" i="23"/>
  <c r="V17" i="23"/>
  <c r="AD17" i="23" s="1"/>
  <c r="T17" i="23"/>
  <c r="Y17" i="23"/>
  <c r="W98" i="23"/>
  <c r="V98" i="23"/>
  <c r="AD98" i="23" s="1"/>
  <c r="V271" i="5"/>
  <c r="W47" i="19"/>
  <c r="T62" i="23"/>
  <c r="W62" i="23"/>
  <c r="Y62" i="23"/>
  <c r="V62" i="23"/>
  <c r="AD62" i="23" s="1"/>
  <c r="W95" i="23"/>
  <c r="T95" i="23"/>
  <c r="T75" i="23"/>
  <c r="W75" i="23"/>
  <c r="V75" i="23"/>
  <c r="AD75" i="23" s="1"/>
  <c r="Y75" i="23"/>
  <c r="T59" i="23"/>
  <c r="V59" i="23"/>
  <c r="AD59" i="23" s="1"/>
  <c r="W59" i="23"/>
  <c r="Y59" i="23"/>
  <c r="V89" i="23"/>
  <c r="AD89" i="23" s="1"/>
  <c r="T89" i="23"/>
  <c r="T53" i="23"/>
  <c r="W53" i="23"/>
  <c r="Y53" i="23"/>
  <c r="V53" i="23"/>
  <c r="AD53" i="23" s="1"/>
  <c r="V99" i="23"/>
  <c r="AD99" i="23" s="1"/>
  <c r="W99" i="23"/>
  <c r="Y92" i="23"/>
  <c r="W92" i="23"/>
  <c r="W16" i="23"/>
  <c r="Y16" i="23"/>
  <c r="V78" i="23"/>
  <c r="AD78" i="23" s="1"/>
  <c r="W78" i="23"/>
  <c r="W47" i="23"/>
  <c r="Y47" i="23"/>
  <c r="W48" i="23"/>
  <c r="T48" i="23"/>
  <c r="V48" i="23"/>
  <c r="AD48" i="23" s="1"/>
  <c r="T106" i="23"/>
  <c r="W106" i="23"/>
  <c r="Y106" i="23"/>
  <c r="Y81" i="23"/>
  <c r="T81" i="23"/>
  <c r="V81" i="23"/>
  <c r="AD81" i="23" s="1"/>
  <c r="W81" i="23"/>
  <c r="T69" i="23"/>
  <c r="Y69" i="23"/>
  <c r="V69" i="23"/>
  <c r="AD69" i="23" s="1"/>
  <c r="W69" i="23"/>
  <c r="W80" i="23"/>
  <c r="T80" i="23"/>
  <c r="V36" i="23"/>
  <c r="AD36" i="23" s="1"/>
  <c r="T36" i="23"/>
  <c r="W86" i="23"/>
  <c r="Y86" i="23"/>
  <c r="Y10" i="23"/>
  <c r="W10" i="23"/>
  <c r="V10" i="23"/>
  <c r="AD10" i="23" s="1"/>
  <c r="Y27" i="23"/>
  <c r="W27" i="23"/>
  <c r="V27" i="23"/>
  <c r="AD27" i="23" s="1"/>
  <c r="W20" i="23"/>
  <c r="V20" i="23"/>
  <c r="AD20" i="23" s="1"/>
  <c r="T20" i="23"/>
  <c r="Y20" i="23"/>
  <c r="T37" i="23"/>
  <c r="W37" i="23"/>
  <c r="V37" i="23"/>
  <c r="AD37" i="23" s="1"/>
  <c r="Y37" i="23"/>
  <c r="T50" i="23"/>
  <c r="Y50" i="23"/>
  <c r="W50" i="23"/>
  <c r="V50" i="23"/>
  <c r="AD50" i="23" s="1"/>
  <c r="W85" i="23"/>
  <c r="J100" i="21"/>
  <c r="J103" i="21" s="1"/>
  <c r="K33" i="21"/>
  <c r="K100" i="21" s="1"/>
  <c r="K103" i="21" s="1"/>
  <c r="J26" i="21"/>
  <c r="J102" i="21" s="1"/>
  <c r="K7" i="21"/>
  <c r="K26" i="21" s="1"/>
  <c r="K102" i="21" s="1"/>
  <c r="O320" i="5"/>
  <c r="Y47" i="19"/>
  <c r="T101" i="23"/>
  <c r="W101" i="23"/>
  <c r="Y101" i="23"/>
  <c r="V101" i="23"/>
  <c r="AD101" i="23" s="1"/>
  <c r="Q4" i="23"/>
  <c r="Q130" i="23"/>
  <c r="U109" i="23"/>
  <c r="R4" i="23"/>
  <c r="Q1" i="23" s="1"/>
  <c r="F30" i="21"/>
  <c r="F101" i="21"/>
  <c r="E23" i="2" s="1"/>
  <c r="D42" i="2"/>
  <c r="U80" i="19"/>
  <c r="Y80" i="19" s="1"/>
  <c r="U67" i="19"/>
  <c r="Y67" i="19" s="1"/>
  <c r="U21" i="19"/>
  <c r="M82" i="19"/>
  <c r="M87" i="19"/>
  <c r="U87" i="19" s="1"/>
  <c r="W87" i="19" s="1"/>
  <c r="M65" i="19"/>
  <c r="U65" i="19" s="1"/>
  <c r="M64" i="19"/>
  <c r="M14" i="19"/>
  <c r="M49" i="19"/>
  <c r="U49" i="19" s="1"/>
  <c r="W49" i="19" s="1"/>
  <c r="M83" i="19"/>
  <c r="U83" i="19" s="1"/>
  <c r="V83" i="19" s="1"/>
  <c r="AD83" i="19" s="1"/>
  <c r="M43" i="19"/>
  <c r="M79" i="19"/>
  <c r="M27" i="19"/>
  <c r="M71" i="19"/>
  <c r="U71" i="19" s="1"/>
  <c r="W71" i="19" s="1"/>
  <c r="M40" i="19"/>
  <c r="U40" i="19" s="1"/>
  <c r="M56" i="19"/>
  <c r="M10" i="19"/>
  <c r="M16" i="19"/>
  <c r="U16" i="19" s="1"/>
  <c r="T16" i="19" s="1"/>
  <c r="M26" i="19"/>
  <c r="M38" i="19"/>
  <c r="U38" i="19" s="1"/>
  <c r="M59" i="19"/>
  <c r="M94" i="19"/>
  <c r="M102" i="19"/>
  <c r="U102" i="19" s="1"/>
  <c r="W102" i="19" s="1"/>
  <c r="M15" i="19"/>
  <c r="U15" i="19" s="1"/>
  <c r="W15" i="19" s="1"/>
  <c r="U39" i="19"/>
  <c r="M95" i="19"/>
  <c r="U95" i="19" s="1"/>
  <c r="T95" i="19" s="1"/>
  <c r="P19" i="19"/>
  <c r="P82" i="19"/>
  <c r="P23" i="19"/>
  <c r="P67" i="19"/>
  <c r="P106" i="19"/>
  <c r="P48" i="19"/>
  <c r="P85" i="19"/>
  <c r="P45" i="19"/>
  <c r="P77" i="19"/>
  <c r="P103" i="19"/>
  <c r="P46" i="19"/>
  <c r="P83" i="19"/>
  <c r="P6" i="19"/>
  <c r="P78" i="19"/>
  <c r="P22" i="19"/>
  <c r="P7" i="19"/>
  <c r="P14" i="19"/>
  <c r="P58" i="19"/>
  <c r="P93" i="19"/>
  <c r="P101" i="19"/>
  <c r="P28" i="19"/>
  <c r="P44" i="19"/>
  <c r="P61" i="19"/>
  <c r="P35" i="19"/>
  <c r="P32" i="19"/>
  <c r="P18" i="19"/>
  <c r="P94" i="19"/>
  <c r="P63" i="19"/>
  <c r="P10" i="19"/>
  <c r="P62" i="19"/>
  <c r="P43" i="19"/>
  <c r="P97" i="19"/>
  <c r="P37" i="19"/>
  <c r="P68" i="19"/>
  <c r="P88" i="19"/>
  <c r="P33" i="19"/>
  <c r="P49" i="19"/>
  <c r="P65" i="19"/>
  <c r="P81" i="19"/>
  <c r="P96" i="19"/>
  <c r="P12" i="19"/>
  <c r="P34" i="19"/>
  <c r="P50" i="19"/>
  <c r="P66" i="19"/>
  <c r="P87" i="19"/>
  <c r="P13" i="19"/>
  <c r="P9" i="19"/>
  <c r="P84" i="19"/>
  <c r="P31" i="19"/>
  <c r="P38" i="19"/>
  <c r="P70" i="19"/>
  <c r="P53" i="19"/>
  <c r="P76" i="19"/>
  <c r="P57" i="19"/>
  <c r="P95" i="19"/>
  <c r="P60" i="19"/>
  <c r="P5" i="19"/>
  <c r="P8" i="19"/>
  <c r="P16" i="19"/>
  <c r="P79" i="19"/>
  <c r="P41" i="19"/>
  <c r="P72" i="19"/>
  <c r="P100" i="19"/>
  <c r="P42" i="19"/>
  <c r="P74" i="19"/>
  <c r="P29" i="19"/>
  <c r="P90" i="19"/>
  <c r="P55" i="19"/>
  <c r="P47" i="19"/>
  <c r="P80" i="19"/>
  <c r="P17" i="19"/>
  <c r="P86" i="19"/>
  <c r="P24" i="19"/>
  <c r="P99" i="19"/>
  <c r="P73" i="19"/>
  <c r="P69" i="19"/>
  <c r="P39" i="19"/>
  <c r="P21" i="19"/>
  <c r="P64" i="19"/>
  <c r="P15" i="19"/>
  <c r="P52" i="19"/>
  <c r="P56" i="19"/>
  <c r="P26" i="19"/>
  <c r="P104" i="19"/>
  <c r="P27" i="19"/>
  <c r="P20" i="19"/>
  <c r="P75" i="19"/>
  <c r="P91" i="19"/>
  <c r="P25" i="19"/>
  <c r="P54" i="19"/>
  <c r="P51" i="19"/>
  <c r="P36" i="19"/>
  <c r="P71" i="19"/>
  <c r="P30" i="19"/>
  <c r="P105" i="19"/>
  <c r="P59" i="19"/>
  <c r="P89" i="19"/>
  <c r="P11" i="19"/>
  <c r="P102" i="19"/>
  <c r="P40" i="19"/>
  <c r="P98" i="19"/>
  <c r="U106" i="19"/>
  <c r="V106" i="19" s="1"/>
  <c r="AD106" i="19" s="1"/>
  <c r="U25" i="19"/>
  <c r="U37" i="19"/>
  <c r="Y37" i="19" s="1"/>
  <c r="M53" i="19"/>
  <c r="U53" i="19" s="1"/>
  <c r="T53" i="19" s="1"/>
  <c r="M66" i="19"/>
  <c r="M101" i="19"/>
  <c r="U101" i="19" s="1"/>
  <c r="T101" i="19" s="1"/>
  <c r="M90" i="19"/>
  <c r="U92" i="19"/>
  <c r="V92" i="19" s="1"/>
  <c r="AD92" i="19" s="1"/>
  <c r="M76" i="19"/>
  <c r="U76" i="19" s="1"/>
  <c r="W248" i="5"/>
  <c r="T286" i="5"/>
  <c r="M318" i="5"/>
  <c r="U318" i="5" s="1"/>
  <c r="M199" i="5"/>
  <c r="U199" i="5" s="1"/>
  <c r="M145" i="5"/>
  <c r="U145" i="5" s="1"/>
  <c r="W145" i="5" s="1"/>
  <c r="M241" i="5"/>
  <c r="U241" i="5" s="1"/>
  <c r="M108" i="5"/>
  <c r="U108" i="5" s="1"/>
  <c r="W108" i="5" s="1"/>
  <c r="M76" i="5"/>
  <c r="U76" i="5" s="1"/>
  <c r="W76" i="5" s="1"/>
  <c r="M24" i="5"/>
  <c r="U24" i="5" s="1"/>
  <c r="M123" i="5"/>
  <c r="U123" i="5" s="1"/>
  <c r="M91" i="5"/>
  <c r="U91" i="5" s="1"/>
  <c r="W91" i="5" s="1"/>
  <c r="M193" i="5"/>
  <c r="U193" i="5" s="1"/>
  <c r="Y193" i="5" s="1"/>
  <c r="M279" i="5"/>
  <c r="U279" i="5" s="1"/>
  <c r="M290" i="5"/>
  <c r="U290" i="5" s="1"/>
  <c r="M306" i="5"/>
  <c r="U306" i="5" s="1"/>
  <c r="M270" i="5"/>
  <c r="U270" i="5" s="1"/>
  <c r="M285" i="5"/>
  <c r="U285" i="5" s="1"/>
  <c r="S223" i="5"/>
  <c r="U254" i="5"/>
  <c r="V254" i="5" s="1"/>
  <c r="S170" i="5"/>
  <c r="S36" i="5"/>
  <c r="S122" i="5"/>
  <c r="S302" i="5"/>
  <c r="S297" i="5"/>
  <c r="S267" i="5"/>
  <c r="S203" i="5"/>
  <c r="S94" i="5"/>
  <c r="S71" i="5"/>
  <c r="S23" i="5"/>
  <c r="S304" i="5"/>
  <c r="S48" i="5"/>
  <c r="S29" i="5"/>
  <c r="S59" i="5"/>
  <c r="S87" i="5"/>
  <c r="S119" i="5"/>
  <c r="S151" i="5"/>
  <c r="S190" i="5"/>
  <c r="S206" i="5"/>
  <c r="S222" i="5"/>
  <c r="S238" i="5"/>
  <c r="S254" i="5"/>
  <c r="S270" i="5"/>
  <c r="S184" i="5"/>
  <c r="S40" i="5"/>
  <c r="S102" i="5"/>
  <c r="S134" i="5"/>
  <c r="S166" i="5"/>
  <c r="S283" i="5"/>
  <c r="S289" i="5"/>
  <c r="S311" i="5"/>
  <c r="S16" i="5"/>
  <c r="S28" i="5"/>
  <c r="S58" i="5"/>
  <c r="S33" i="5"/>
  <c r="S63" i="5"/>
  <c r="S99" i="5"/>
  <c r="S131" i="5"/>
  <c r="S163" i="5"/>
  <c r="S82" i="5"/>
  <c r="S114" i="5"/>
  <c r="S146" i="5"/>
  <c r="S178" i="5"/>
  <c r="S210" i="5"/>
  <c r="S207" i="5"/>
  <c r="S258" i="5"/>
  <c r="S226" i="5"/>
  <c r="S25" i="5"/>
  <c r="U238" i="5"/>
  <c r="V238" i="5" s="1"/>
  <c r="S155" i="5"/>
  <c r="U188" i="5"/>
  <c r="V188" i="5" s="1"/>
  <c r="S107" i="5"/>
  <c r="S239" i="5"/>
  <c r="Y4" i="5"/>
  <c r="S290" i="5"/>
  <c r="S278" i="5"/>
  <c r="S72" i="5"/>
  <c r="S62" i="5"/>
  <c r="S135" i="5"/>
  <c r="S214" i="5"/>
  <c r="S246" i="5"/>
  <c r="S67" i="5"/>
  <c r="S86" i="5"/>
  <c r="S150" i="5"/>
  <c r="S22" i="5"/>
  <c r="S83" i="5"/>
  <c r="S147" i="5"/>
  <c r="S98" i="5"/>
  <c r="S162" i="5"/>
  <c r="S303" i="5"/>
  <c r="S191" i="5"/>
  <c r="S242" i="5"/>
  <c r="U19" i="5"/>
  <c r="Y19" i="5" s="1"/>
  <c r="U34" i="5"/>
  <c r="Y34" i="5" s="1"/>
  <c r="U99" i="5"/>
  <c r="Y99" i="5" s="1"/>
  <c r="U115" i="5"/>
  <c r="Y115" i="5" s="1"/>
  <c r="U131" i="5"/>
  <c r="Y131" i="5" s="1"/>
  <c r="U47" i="5"/>
  <c r="W47" i="5" s="1"/>
  <c r="U70" i="5"/>
  <c r="V70" i="5" s="1"/>
  <c r="S174" i="5"/>
  <c r="S49" i="5"/>
  <c r="S318" i="5"/>
  <c r="U310" i="5"/>
  <c r="W310" i="5" s="1"/>
  <c r="S195" i="5"/>
  <c r="S211" i="5"/>
  <c r="S110" i="5"/>
  <c r="S12" i="5"/>
  <c r="U93" i="5"/>
  <c r="V93" i="5" s="1"/>
  <c r="U265" i="5"/>
  <c r="W265" i="5" s="1"/>
  <c r="U214" i="5"/>
  <c r="V214" i="5" s="1"/>
  <c r="U204" i="5"/>
  <c r="Y204" i="5" s="1"/>
  <c r="U168" i="5"/>
  <c r="V168" i="5" s="1"/>
  <c r="U42" i="5"/>
  <c r="U65" i="5"/>
  <c r="U121" i="5"/>
  <c r="U84" i="5"/>
  <c r="Y84" i="5" s="1"/>
  <c r="U100" i="5"/>
  <c r="V100" i="5" s="1"/>
  <c r="U153" i="5"/>
  <c r="Y153" i="5" s="1"/>
  <c r="U137" i="5"/>
  <c r="Y137" i="5" s="1"/>
  <c r="U218" i="5"/>
  <c r="V218" i="5" s="1"/>
  <c r="U289" i="5"/>
  <c r="V289" i="5" s="1"/>
  <c r="S120" i="5"/>
  <c r="S64" i="5"/>
  <c r="S142" i="5"/>
  <c r="S255" i="5"/>
  <c r="S74" i="5"/>
  <c r="S138" i="5"/>
  <c r="S139" i="5"/>
  <c r="S183" i="5"/>
  <c r="T183" i="5" s="1"/>
  <c r="S21" i="5"/>
  <c r="S46" i="5"/>
  <c r="S57" i="5"/>
  <c r="S76" i="5"/>
  <c r="S92" i="5"/>
  <c r="S43" i="5"/>
  <c r="S93" i="5"/>
  <c r="S125" i="5"/>
  <c r="S157" i="5"/>
  <c r="S9" i="5"/>
  <c r="S315" i="5"/>
  <c r="S301" i="5"/>
  <c r="S273" i="5"/>
  <c r="S136" i="5"/>
  <c r="S39" i="5"/>
  <c r="S41" i="5"/>
  <c r="S31" i="5"/>
  <c r="S132" i="5"/>
  <c r="S164" i="5"/>
  <c r="S213" i="5"/>
  <c r="S245" i="5"/>
  <c r="S199" i="5"/>
  <c r="S144" i="5"/>
  <c r="S225" i="5"/>
  <c r="S277" i="5"/>
  <c r="S300" i="5"/>
  <c r="S117" i="5"/>
  <c r="S181" i="5"/>
  <c r="S4" i="5"/>
  <c r="T4" i="5" s="1"/>
  <c r="U4" i="5"/>
  <c r="S249" i="5"/>
  <c r="S104" i="5"/>
  <c r="S6" i="5"/>
  <c r="S47" i="5"/>
  <c r="S140" i="5"/>
  <c r="S221" i="5"/>
  <c r="S241" i="5"/>
  <c r="S308" i="5"/>
  <c r="S5" i="5"/>
  <c r="S279" i="5"/>
  <c r="S30" i="5"/>
  <c r="S133" i="5"/>
  <c r="S231" i="5"/>
  <c r="S13" i="5"/>
  <c r="S73" i="5"/>
  <c r="S205" i="5"/>
  <c r="S24" i="5"/>
  <c r="S128" i="5"/>
  <c r="S292" i="5"/>
  <c r="S281" i="5"/>
  <c r="S185" i="5"/>
  <c r="S276" i="5"/>
  <c r="S260" i="5"/>
  <c r="S244" i="5"/>
  <c r="S228" i="5"/>
  <c r="S208" i="5"/>
  <c r="S196" i="5"/>
  <c r="S68" i="5"/>
  <c r="S153" i="5"/>
  <c r="S121" i="5"/>
  <c r="S105" i="5"/>
  <c r="S70" i="5"/>
  <c r="S42" i="5"/>
  <c r="S26" i="5"/>
  <c r="S14" i="5"/>
  <c r="S266" i="5"/>
  <c r="Y200" i="5"/>
  <c r="S280" i="5"/>
  <c r="S264" i="5"/>
  <c r="S248" i="5"/>
  <c r="S236" i="5"/>
  <c r="S220" i="5"/>
  <c r="S200" i="5"/>
  <c r="S80" i="5"/>
  <c r="S161" i="5"/>
  <c r="S129" i="5"/>
  <c r="S97" i="5"/>
  <c r="S19" i="5"/>
  <c r="S50" i="5"/>
  <c r="S8" i="5"/>
  <c r="S287" i="5"/>
  <c r="S247" i="5"/>
  <c r="S234" i="5"/>
  <c r="U203" i="5"/>
  <c r="Y203" i="5" s="1"/>
  <c r="U160" i="5"/>
  <c r="Y160" i="5" s="1"/>
  <c r="U133" i="5"/>
  <c r="Y133" i="5" s="1"/>
  <c r="U29" i="5"/>
  <c r="Y29" i="5" s="1"/>
  <c r="U53" i="5"/>
  <c r="W53" i="5" s="1"/>
  <c r="U60" i="5"/>
  <c r="Y60" i="5" s="1"/>
  <c r="U141" i="5"/>
  <c r="Y141" i="5" s="1"/>
  <c r="U144" i="5"/>
  <c r="V144" i="5" s="1"/>
  <c r="Y310" i="5"/>
  <c r="Y254" i="5"/>
  <c r="Y188" i="5"/>
  <c r="V34" i="5"/>
  <c r="S235" i="5"/>
  <c r="S15" i="5"/>
  <c r="S233" i="5"/>
  <c r="S45" i="5"/>
  <c r="S167" i="5"/>
  <c r="S158" i="5"/>
  <c r="S319" i="5"/>
  <c r="S103" i="5"/>
  <c r="S198" i="5"/>
  <c r="S262" i="5"/>
  <c r="S118" i="5"/>
  <c r="S44" i="5"/>
  <c r="S115" i="5"/>
  <c r="S130" i="5"/>
  <c r="S274" i="5"/>
  <c r="U58" i="5"/>
  <c r="V58" i="5" s="1"/>
  <c r="U151" i="5"/>
  <c r="U10" i="5"/>
  <c r="Y10" i="5" s="1"/>
  <c r="S243" i="5"/>
  <c r="S314" i="5"/>
  <c r="S90" i="5"/>
  <c r="S275" i="5"/>
  <c r="U161" i="5"/>
  <c r="U224" i="5"/>
  <c r="V224" i="5" s="1"/>
  <c r="U210" i="5"/>
  <c r="U173" i="5"/>
  <c r="S52" i="5"/>
  <c r="S27" i="5"/>
  <c r="S250" i="5"/>
  <c r="S230" i="5"/>
  <c r="S201" i="5"/>
  <c r="S182" i="5"/>
  <c r="S285" i="5"/>
  <c r="S305" i="5"/>
  <c r="S295" i="5"/>
  <c r="S179" i="5"/>
  <c r="S194" i="5"/>
  <c r="S55" i="5"/>
  <c r="S218" i="5"/>
  <c r="U317" i="5"/>
  <c r="U274" i="5"/>
  <c r="Y274" i="5" s="1"/>
  <c r="S66" i="5"/>
  <c r="S78" i="5"/>
  <c r="U294" i="5"/>
  <c r="V294" i="5" s="1"/>
  <c r="S286" i="5"/>
  <c r="U136" i="5"/>
  <c r="V136" i="5" s="1"/>
  <c r="U266" i="5"/>
  <c r="V266" i="5" s="1"/>
  <c r="U229" i="5"/>
  <c r="V229" i="5" s="1"/>
  <c r="U154" i="5"/>
  <c r="W154" i="5" s="1"/>
  <c r="U50" i="5"/>
  <c r="W50" i="5" s="1"/>
  <c r="U129" i="5"/>
  <c r="W129" i="5" s="1"/>
  <c r="U132" i="5"/>
  <c r="S227" i="5"/>
  <c r="S202" i="5"/>
  <c r="S10" i="5"/>
  <c r="S65" i="5"/>
  <c r="S100" i="5"/>
  <c r="S7" i="5"/>
  <c r="S38" i="5"/>
  <c r="S141" i="5"/>
  <c r="S84" i="5"/>
  <c r="S299" i="5"/>
  <c r="S296" i="5"/>
  <c r="S56" i="5"/>
  <c r="S116" i="5"/>
  <c r="S180" i="5"/>
  <c r="S197" i="5"/>
  <c r="S261" i="5"/>
  <c r="S112" i="5"/>
  <c r="S257" i="5"/>
  <c r="S316" i="5"/>
  <c r="S35" i="5"/>
  <c r="S149" i="5"/>
  <c r="S312" i="5"/>
  <c r="S108" i="5"/>
  <c r="S253" i="5"/>
  <c r="S160" i="5"/>
  <c r="S101" i="5"/>
  <c r="S291" i="5"/>
  <c r="S168" i="5"/>
  <c r="S156" i="5"/>
  <c r="S269" i="5"/>
  <c r="V313" i="5"/>
  <c r="S288" i="5"/>
  <c r="S268" i="5"/>
  <c r="S232" i="5"/>
  <c r="S204" i="5"/>
  <c r="S169" i="5"/>
  <c r="S215" i="5"/>
  <c r="S272" i="5"/>
  <c r="S240" i="5"/>
  <c r="S212" i="5"/>
  <c r="S177" i="5"/>
  <c r="S113" i="5"/>
  <c r="U172" i="5"/>
  <c r="W172" i="5" s="1"/>
  <c r="U105" i="5"/>
  <c r="Y105" i="5" s="1"/>
  <c r="U116" i="5"/>
  <c r="U5" i="5"/>
  <c r="V5" i="5" s="1"/>
  <c r="V115" i="5"/>
  <c r="S263" i="5"/>
  <c r="U184" i="5"/>
  <c r="V184" i="5" s="1"/>
  <c r="S123" i="5"/>
  <c r="S77" i="5"/>
  <c r="S313" i="5"/>
  <c r="X4" i="5"/>
  <c r="S60" i="5"/>
  <c r="S109" i="5"/>
  <c r="S173" i="5"/>
  <c r="S20" i="5"/>
  <c r="S217" i="5"/>
  <c r="S282" i="5"/>
  <c r="S61" i="5"/>
  <c r="S148" i="5"/>
  <c r="S229" i="5"/>
  <c r="S310" i="5"/>
  <c r="S176" i="5"/>
  <c r="S193" i="5"/>
  <c r="S85" i="5"/>
  <c r="S307" i="5"/>
  <c r="S172" i="5"/>
  <c r="S189" i="5"/>
  <c r="S81" i="5"/>
  <c r="S284" i="5"/>
  <c r="S18" i="5"/>
  <c r="S51" i="5"/>
  <c r="S165" i="5"/>
  <c r="S317" i="5"/>
  <c r="S124" i="5"/>
  <c r="S237" i="5"/>
  <c r="S209" i="5"/>
  <c r="Y185" i="5"/>
  <c r="S252" i="5"/>
  <c r="S216" i="5"/>
  <c r="S188" i="5"/>
  <c r="S88" i="5"/>
  <c r="S137" i="5"/>
  <c r="S256" i="5"/>
  <c r="S224" i="5"/>
  <c r="S192" i="5"/>
  <c r="S96" i="5"/>
  <c r="S145" i="5"/>
  <c r="S89" i="5"/>
  <c r="S34" i="5"/>
  <c r="S294" i="5"/>
  <c r="Y248" i="5"/>
  <c r="U207" i="5"/>
  <c r="V207" i="5" s="1"/>
  <c r="Y313" i="5"/>
  <c r="M140" i="5"/>
  <c r="U140" i="5" s="1"/>
  <c r="M156" i="5"/>
  <c r="U156" i="5" s="1"/>
  <c r="M243" i="5"/>
  <c r="U243" i="5" s="1"/>
  <c r="M149" i="5"/>
  <c r="U149" i="5" s="1"/>
  <c r="M120" i="5"/>
  <c r="U120" i="5" s="1"/>
  <c r="M104" i="5"/>
  <c r="U104" i="5" s="1"/>
  <c r="M88" i="5"/>
  <c r="U88" i="5" s="1"/>
  <c r="M72" i="5"/>
  <c r="U72" i="5" s="1"/>
  <c r="M49" i="5"/>
  <c r="U49" i="5" s="1"/>
  <c r="M35" i="5"/>
  <c r="U35" i="5" s="1"/>
  <c r="M20" i="5"/>
  <c r="U20" i="5" s="1"/>
  <c r="M135" i="5"/>
  <c r="U135" i="5" s="1"/>
  <c r="M119" i="5"/>
  <c r="U119" i="5" s="1"/>
  <c r="M103" i="5"/>
  <c r="U103" i="5" s="1"/>
  <c r="M87" i="5"/>
  <c r="U87" i="5" s="1"/>
  <c r="M61" i="5"/>
  <c r="U61" i="5" s="1"/>
  <c r="M46" i="5"/>
  <c r="U46" i="5" s="1"/>
  <c r="U15" i="5"/>
  <c r="M171" i="5"/>
  <c r="U171" i="5" s="1"/>
  <c r="M291" i="5"/>
  <c r="U291" i="5" s="1"/>
  <c r="M138" i="5"/>
  <c r="U138" i="5" s="1"/>
  <c r="M146" i="5"/>
  <c r="U146" i="5" s="1"/>
  <c r="M221" i="5"/>
  <c r="U221" i="5" s="1"/>
  <c r="M143" i="5"/>
  <c r="U143" i="5" s="1"/>
  <c r="M252" i="5"/>
  <c r="U252" i="5" s="1"/>
  <c r="M231" i="5"/>
  <c r="U231" i="5" s="1"/>
  <c r="M134" i="5"/>
  <c r="U134" i="5" s="1"/>
  <c r="M126" i="5"/>
  <c r="U126" i="5" s="1"/>
  <c r="M110" i="5"/>
  <c r="U110" i="5" s="1"/>
  <c r="U94" i="5"/>
  <c r="M78" i="5"/>
  <c r="U78" i="5" s="1"/>
  <c r="U66" i="5"/>
  <c r="M56" i="5"/>
  <c r="U56" i="5" s="1"/>
  <c r="M45" i="5"/>
  <c r="U45" i="5" s="1"/>
  <c r="M37" i="5"/>
  <c r="U37" i="5" s="1"/>
  <c r="M22" i="5"/>
  <c r="U22" i="5" s="1"/>
  <c r="M14" i="5"/>
  <c r="U14" i="5" s="1"/>
  <c r="M6" i="5"/>
  <c r="U6" i="5" s="1"/>
  <c r="M113" i="5"/>
  <c r="U113" i="5" s="1"/>
  <c r="M97" i="5"/>
  <c r="U97" i="5" s="1"/>
  <c r="M89" i="5"/>
  <c r="U89" i="5" s="1"/>
  <c r="M83" i="5"/>
  <c r="U83" i="5" s="1"/>
  <c r="M75" i="5"/>
  <c r="U75" i="5" s="1"/>
  <c r="M71" i="5"/>
  <c r="U71" i="5" s="1"/>
  <c r="M55" i="5"/>
  <c r="U55" i="5" s="1"/>
  <c r="M40" i="5"/>
  <c r="U40" i="5" s="1"/>
  <c r="M32" i="5"/>
  <c r="U32" i="5" s="1"/>
  <c r="M17" i="5"/>
  <c r="U17" i="5" s="1"/>
  <c r="M9" i="5"/>
  <c r="U9" i="5" s="1"/>
  <c r="M276" i="5"/>
  <c r="U276" i="5" s="1"/>
  <c r="M201" i="5"/>
  <c r="U201" i="5" s="1"/>
  <c r="M164" i="5"/>
  <c r="U164" i="5" s="1"/>
  <c r="W164" i="5" s="1"/>
  <c r="M180" i="5"/>
  <c r="U180" i="5" s="1"/>
  <c r="M196" i="5"/>
  <c r="U196" i="5" s="1"/>
  <c r="M179" i="5"/>
  <c r="U179" i="5" s="1"/>
  <c r="M242" i="5"/>
  <c r="U242" i="5" s="1"/>
  <c r="M213" i="5"/>
  <c r="U213" i="5" s="1"/>
  <c r="M235" i="5"/>
  <c r="U235" i="5" s="1"/>
  <c r="M162" i="5"/>
  <c r="U162" i="5" s="1"/>
  <c r="M170" i="5"/>
  <c r="U170" i="5" s="1"/>
  <c r="M178" i="5"/>
  <c r="U178" i="5" s="1"/>
  <c r="M186" i="5"/>
  <c r="U186" i="5" s="1"/>
  <c r="M194" i="5"/>
  <c r="U194" i="5" s="1"/>
  <c r="M260" i="5"/>
  <c r="U260" i="5" s="1"/>
  <c r="M264" i="5"/>
  <c r="U264" i="5" s="1"/>
  <c r="M257" i="5"/>
  <c r="U257" i="5" s="1"/>
  <c r="M253" i="5"/>
  <c r="U253" i="5" s="1"/>
  <c r="M287" i="5"/>
  <c r="U287" i="5" s="1"/>
  <c r="M303" i="5"/>
  <c r="U303" i="5" s="1"/>
  <c r="U31" i="5"/>
  <c r="Y31" i="5" s="1"/>
  <c r="U177" i="5"/>
  <c r="M84" i="19"/>
  <c r="U84" i="19" s="1"/>
  <c r="M104" i="19"/>
  <c r="U104" i="19" s="1"/>
  <c r="M51" i="19"/>
  <c r="U51" i="19" s="1"/>
  <c r="M34" i="19"/>
  <c r="U34" i="19" s="1"/>
  <c r="M20" i="19"/>
  <c r="U20" i="19" s="1"/>
  <c r="M8" i="19"/>
  <c r="U8" i="19" s="1"/>
  <c r="M100" i="19"/>
  <c r="U100" i="19" s="1"/>
  <c r="M5" i="19"/>
  <c r="M72" i="19"/>
  <c r="U72" i="19" s="1"/>
  <c r="M91" i="19"/>
  <c r="U91" i="19" s="1"/>
  <c r="M23" i="19"/>
  <c r="U23" i="19" s="1"/>
  <c r="M19" i="19"/>
  <c r="U19" i="19" s="1"/>
  <c r="T19" i="19" s="1"/>
  <c r="S18" i="19"/>
  <c r="U82" i="19"/>
  <c r="W82" i="19" s="1"/>
  <c r="S45" i="19"/>
  <c r="S47" i="19"/>
  <c r="S90" i="19"/>
  <c r="U99" i="19"/>
  <c r="V99" i="19" s="1"/>
  <c r="AD99" i="19" s="1"/>
  <c r="S24" i="19"/>
  <c r="S88" i="19"/>
  <c r="S97" i="19"/>
  <c r="S17" i="19"/>
  <c r="S89" i="19"/>
  <c r="S43" i="19"/>
  <c r="S74" i="19"/>
  <c r="S84" i="19"/>
  <c r="U94" i="19"/>
  <c r="T94" i="19" s="1"/>
  <c r="U9" i="19"/>
  <c r="V9" i="19" s="1"/>
  <c r="AD9" i="19" s="1"/>
  <c r="S92" i="19"/>
  <c r="S30" i="19"/>
  <c r="S105" i="19"/>
  <c r="S13" i="19"/>
  <c r="S20" i="19"/>
  <c r="S38" i="19"/>
  <c r="S72" i="19"/>
  <c r="S49" i="19"/>
  <c r="S91" i="19"/>
  <c r="Y4" i="19"/>
  <c r="S60" i="19"/>
  <c r="S77" i="19"/>
  <c r="S22" i="19"/>
  <c r="S80" i="19"/>
  <c r="S95" i="19"/>
  <c r="S75" i="19"/>
  <c r="U78" i="19"/>
  <c r="V78" i="19" s="1"/>
  <c r="AD78" i="19" s="1"/>
  <c r="U44" i="19"/>
  <c r="W44" i="19" s="1"/>
  <c r="U48" i="19"/>
  <c r="V48" i="19" s="1"/>
  <c r="AD48" i="19" s="1"/>
  <c r="U55" i="19"/>
  <c r="S73" i="19"/>
  <c r="S7" i="19"/>
  <c r="S14" i="19"/>
  <c r="S31" i="19"/>
  <c r="S25" i="19"/>
  <c r="U68" i="19"/>
  <c r="S41" i="19"/>
  <c r="U57" i="19"/>
  <c r="U36" i="19"/>
  <c r="U86" i="19"/>
  <c r="U50" i="19"/>
  <c r="U85" i="19"/>
  <c r="V85" i="19" s="1"/>
  <c r="AD85" i="19" s="1"/>
  <c r="U96" i="19"/>
  <c r="U22" i="19"/>
  <c r="S35" i="19"/>
  <c r="S29" i="19"/>
  <c r="S62" i="19"/>
  <c r="U13" i="19"/>
  <c r="S50" i="19"/>
  <c r="U35" i="19"/>
  <c r="S52" i="19"/>
  <c r="S78" i="19"/>
  <c r="U42" i="19"/>
  <c r="Y42" i="19" s="1"/>
  <c r="U61" i="19"/>
  <c r="Y61" i="19" s="1"/>
  <c r="U75" i="19"/>
  <c r="S34" i="19"/>
  <c r="S48" i="19"/>
  <c r="U4" i="19"/>
  <c r="S53" i="19"/>
  <c r="S23" i="19"/>
  <c r="S104" i="19"/>
  <c r="S103" i="19"/>
  <c r="S19" i="19"/>
  <c r="X4" i="19"/>
  <c r="S54" i="19"/>
  <c r="S65" i="19"/>
  <c r="S26" i="19"/>
  <c r="S100" i="19"/>
  <c r="S51" i="19"/>
  <c r="S86" i="19"/>
  <c r="S8" i="19"/>
  <c r="S102" i="19"/>
  <c r="S96" i="19"/>
  <c r="U58" i="19"/>
  <c r="Y58" i="19" s="1"/>
  <c r="S99" i="19"/>
  <c r="S12" i="19"/>
  <c r="S15" i="19"/>
  <c r="S58" i="19"/>
  <c r="U10" i="19"/>
  <c r="W10" i="19" s="1"/>
  <c r="U54" i="19"/>
  <c r="S66" i="19"/>
  <c r="S59" i="19"/>
  <c r="S27" i="19"/>
  <c r="S98" i="19"/>
  <c r="S64" i="19"/>
  <c r="U26" i="19"/>
  <c r="W26" i="19" s="1"/>
  <c r="S87" i="19"/>
  <c r="S9" i="19"/>
  <c r="S28" i="19"/>
  <c r="S11" i="19"/>
  <c r="S101" i="19"/>
  <c r="S44" i="19"/>
  <c r="S6" i="19"/>
  <c r="S69" i="19"/>
  <c r="W4" i="19"/>
  <c r="U66" i="19"/>
  <c r="T66" i="19" s="1"/>
  <c r="U62" i="19"/>
  <c r="V62" i="19" s="1"/>
  <c r="AD62" i="19" s="1"/>
  <c r="U46" i="19"/>
  <c r="Y46" i="19" s="1"/>
  <c r="U64" i="19"/>
  <c r="U59" i="19"/>
  <c r="Y92" i="19"/>
  <c r="V46" i="19"/>
  <c r="AD46" i="19" s="1"/>
  <c r="Y53" i="19"/>
  <c r="V53" i="19"/>
  <c r="AD53" i="19" s="1"/>
  <c r="U89" i="19"/>
  <c r="Y89" i="19" s="1"/>
  <c r="V49" i="19"/>
  <c r="AD49" i="19" s="1"/>
  <c r="Y25" i="19"/>
  <c r="S106" i="19"/>
  <c r="S42" i="19"/>
  <c r="S32" i="19"/>
  <c r="S68" i="19"/>
  <c r="S21" i="19"/>
  <c r="S93" i="19"/>
  <c r="S40" i="19"/>
  <c r="S85" i="19"/>
  <c r="S82" i="19"/>
  <c r="U43" i="19"/>
  <c r="Y43" i="19" s="1"/>
  <c r="S81" i="19"/>
  <c r="T81" i="19" s="1"/>
  <c r="S83" i="19"/>
  <c r="U32" i="19"/>
  <c r="Y32" i="19" s="1"/>
  <c r="S36" i="19"/>
  <c r="S37" i="19"/>
  <c r="U90" i="19"/>
  <c r="U56" i="19"/>
  <c r="W56" i="19" s="1"/>
  <c r="S5" i="19"/>
  <c r="S57" i="19"/>
  <c r="S55" i="19"/>
  <c r="S71" i="19"/>
  <c r="U27" i="19"/>
  <c r="U30" i="19"/>
  <c r="Y30" i="19" s="1"/>
  <c r="V37" i="19"/>
  <c r="AD37" i="19" s="1"/>
  <c r="V81" i="19"/>
  <c r="AD81" i="19" s="1"/>
  <c r="Y106" i="19"/>
  <c r="U73" i="19"/>
  <c r="V73" i="19" s="1"/>
  <c r="AD73" i="19" s="1"/>
  <c r="U14" i="19"/>
  <c r="T14" i="19" s="1"/>
  <c r="U70" i="19"/>
  <c r="V70" i="19" s="1"/>
  <c r="AD70" i="19" s="1"/>
  <c r="S4" i="19"/>
  <c r="T4" i="19" s="1"/>
  <c r="S79" i="19"/>
  <c r="S33" i="19"/>
  <c r="S76" i="19"/>
  <c r="S70" i="19"/>
  <c r="U79" i="19"/>
  <c r="T79" i="19" s="1"/>
  <c r="U45" i="19"/>
  <c r="S46" i="19"/>
  <c r="S56" i="19"/>
  <c r="U105" i="19"/>
  <c r="U52" i="19"/>
  <c r="U11" i="19"/>
  <c r="S39" i="19"/>
  <c r="S94" i="19"/>
  <c r="S63" i="19"/>
  <c r="S10" i="19"/>
  <c r="Y49" i="19"/>
  <c r="V25" i="19"/>
  <c r="AD25" i="19" s="1"/>
  <c r="S67" i="19"/>
  <c r="S61" i="19"/>
  <c r="U31" i="19"/>
  <c r="W31" i="19" s="1"/>
  <c r="S16" i="19"/>
  <c r="Y81" i="19"/>
  <c r="V21" i="19"/>
  <c r="AD21" i="19" s="1"/>
  <c r="M6" i="19"/>
  <c r="U6" i="19" s="1"/>
  <c r="M77" i="19"/>
  <c r="U77" i="19" s="1"/>
  <c r="M12" i="19"/>
  <c r="U12" i="19" s="1"/>
  <c r="M18" i="19"/>
  <c r="U18" i="19" s="1"/>
  <c r="M24" i="19"/>
  <c r="U24" i="19" s="1"/>
  <c r="W24" i="19" s="1"/>
  <c r="M28" i="19"/>
  <c r="U28" i="19" s="1"/>
  <c r="M63" i="19"/>
  <c r="U63" i="19" s="1"/>
  <c r="M98" i="19"/>
  <c r="U98" i="19" s="1"/>
  <c r="U29" i="19"/>
  <c r="M60" i="19"/>
  <c r="U60" i="19" s="1"/>
  <c r="W60" i="19" s="1"/>
  <c r="M103" i="19"/>
  <c r="U103" i="19" s="1"/>
  <c r="M88" i="19"/>
  <c r="U88" i="19" s="1"/>
  <c r="M7" i="19"/>
  <c r="U7" i="19" s="1"/>
  <c r="M17" i="19"/>
  <c r="U17" i="19" s="1"/>
  <c r="M33" i="19"/>
  <c r="U33" i="19" s="1"/>
  <c r="V33" i="19" s="1"/>
  <c r="AD33" i="19" s="1"/>
  <c r="M41" i="19"/>
  <c r="U41" i="19" s="1"/>
  <c r="M97" i="19"/>
  <c r="U97" i="19" s="1"/>
  <c r="T211" i="5"/>
  <c r="M169" i="5"/>
  <c r="U169" i="5" s="1"/>
  <c r="W232" i="5"/>
  <c r="M189" i="5"/>
  <c r="U189" i="5" s="1"/>
  <c r="M251" i="5"/>
  <c r="U251" i="5" s="1"/>
  <c r="M302" i="5"/>
  <c r="U302" i="5" s="1"/>
  <c r="M282" i="5"/>
  <c r="U282" i="5" s="1"/>
  <c r="T313" i="5"/>
  <c r="M152" i="5"/>
  <c r="U152" i="5" s="1"/>
  <c r="M227" i="5"/>
  <c r="U227" i="5" s="1"/>
  <c r="M124" i="5"/>
  <c r="U124" i="5" s="1"/>
  <c r="M92" i="5"/>
  <c r="U92" i="5" s="1"/>
  <c r="M64" i="5"/>
  <c r="U64" i="5" s="1"/>
  <c r="M39" i="5"/>
  <c r="U39" i="5" s="1"/>
  <c r="M8" i="5"/>
  <c r="U8" i="5" s="1"/>
  <c r="M107" i="5"/>
  <c r="U107" i="5" s="1"/>
  <c r="M57" i="5"/>
  <c r="U57" i="5" s="1"/>
  <c r="M26" i="5"/>
  <c r="U26" i="5" s="1"/>
  <c r="M261" i="5"/>
  <c r="U261" i="5" s="1"/>
  <c r="M181" i="5"/>
  <c r="U181" i="5" s="1"/>
  <c r="M228" i="5"/>
  <c r="U228" i="5" s="1"/>
  <c r="M244" i="5"/>
  <c r="U244" i="5" s="1"/>
  <c r="M208" i="5"/>
  <c r="U208" i="5" s="1"/>
  <c r="M219" i="5"/>
  <c r="U219" i="5" s="1"/>
  <c r="M275" i="5"/>
  <c r="U275" i="5" s="1"/>
  <c r="M283" i="5"/>
  <c r="U283" i="5" s="1"/>
  <c r="M278" i="5"/>
  <c r="U278" i="5" s="1"/>
  <c r="M293" i="5"/>
  <c r="U293" i="5" s="1"/>
  <c r="M309" i="5"/>
  <c r="U309" i="5" s="1"/>
  <c r="M148" i="5"/>
  <c r="U148" i="5" s="1"/>
  <c r="M157" i="5"/>
  <c r="U157" i="5" s="1"/>
  <c r="M225" i="5"/>
  <c r="U225" i="5" s="1"/>
  <c r="M128" i="5"/>
  <c r="U128" i="5" s="1"/>
  <c r="M112" i="5"/>
  <c r="U112" i="5" s="1"/>
  <c r="M96" i="5"/>
  <c r="U96" i="5" s="1"/>
  <c r="M80" i="5"/>
  <c r="U80" i="5" s="1"/>
  <c r="M68" i="5"/>
  <c r="U68" i="5" s="1"/>
  <c r="M27" i="5"/>
  <c r="U27" i="5" s="1"/>
  <c r="M12" i="5"/>
  <c r="U12" i="5" s="1"/>
  <c r="U69" i="5"/>
  <c r="V69" i="5" s="1"/>
  <c r="M38" i="5"/>
  <c r="U38" i="5" s="1"/>
  <c r="M23" i="5"/>
  <c r="U23" i="5" s="1"/>
  <c r="U7" i="5"/>
  <c r="M197" i="5"/>
  <c r="U197" i="5" s="1"/>
  <c r="M142" i="5"/>
  <c r="U142" i="5" s="1"/>
  <c r="M150" i="5"/>
  <c r="U150" i="5" s="1"/>
  <c r="M250" i="5"/>
  <c r="U250" i="5" s="1"/>
  <c r="M233" i="5"/>
  <c r="U233" i="5" s="1"/>
  <c r="M147" i="5"/>
  <c r="U147" i="5" s="1"/>
  <c r="M223" i="5"/>
  <c r="U223" i="5" s="1"/>
  <c r="U130" i="5"/>
  <c r="M122" i="5"/>
  <c r="U122" i="5" s="1"/>
  <c r="M114" i="5"/>
  <c r="U114" i="5" s="1"/>
  <c r="M106" i="5"/>
  <c r="U106" i="5" s="1"/>
  <c r="Y106" i="5" s="1"/>
  <c r="M98" i="5"/>
  <c r="U98" i="5" s="1"/>
  <c r="M90" i="5"/>
  <c r="U90" i="5" s="1"/>
  <c r="M82" i="5"/>
  <c r="U82" i="5" s="1"/>
  <c r="M74" i="5"/>
  <c r="U74" i="5" s="1"/>
  <c r="M41" i="5"/>
  <c r="U41" i="5" s="1"/>
  <c r="M33" i="5"/>
  <c r="U33" i="5" s="1"/>
  <c r="M25" i="5"/>
  <c r="U25" i="5" s="1"/>
  <c r="M18" i="5"/>
  <c r="U18" i="5" s="1"/>
  <c r="M125" i="5"/>
  <c r="U125" i="5" s="1"/>
  <c r="M117" i="5"/>
  <c r="U117" i="5" s="1"/>
  <c r="M109" i="5"/>
  <c r="U109" i="5" s="1"/>
  <c r="M101" i="5"/>
  <c r="U101" i="5" s="1"/>
  <c r="M85" i="5"/>
  <c r="U85" i="5" s="1"/>
  <c r="M81" i="5"/>
  <c r="U81" i="5" s="1"/>
  <c r="M77" i="5"/>
  <c r="U77" i="5" s="1"/>
  <c r="M73" i="5"/>
  <c r="U73" i="5" s="1"/>
  <c r="M67" i="5"/>
  <c r="U67" i="5" s="1"/>
  <c r="M59" i="5"/>
  <c r="U59" i="5" s="1"/>
  <c r="M52" i="5"/>
  <c r="U52" i="5" s="1"/>
  <c r="M44" i="5"/>
  <c r="U44" i="5" s="1"/>
  <c r="M36" i="5"/>
  <c r="U36" i="5" s="1"/>
  <c r="M28" i="5"/>
  <c r="U28" i="5" s="1"/>
  <c r="M21" i="5"/>
  <c r="U21" i="5" s="1"/>
  <c r="M13" i="5"/>
  <c r="U13" i="5" s="1"/>
  <c r="M319" i="5"/>
  <c r="U319" i="5" s="1"/>
  <c r="M176" i="5"/>
  <c r="U176" i="5" s="1"/>
  <c r="M187" i="5"/>
  <c r="U187" i="5" s="1"/>
  <c r="M237" i="5"/>
  <c r="U237" i="5" s="1"/>
  <c r="M307" i="5"/>
  <c r="U307" i="5" s="1"/>
  <c r="U209" i="5"/>
  <c r="M163" i="5"/>
  <c r="U163" i="5" s="1"/>
  <c r="M226" i="5"/>
  <c r="U226" i="5" s="1"/>
  <c r="M206" i="5"/>
  <c r="U206" i="5" s="1"/>
  <c r="M315" i="5"/>
  <c r="U315" i="5" s="1"/>
  <c r="M54" i="5"/>
  <c r="U54" i="5" s="1"/>
  <c r="M239" i="5"/>
  <c r="U239" i="5" s="1"/>
  <c r="M190" i="5"/>
  <c r="U190" i="5" s="1"/>
  <c r="M256" i="5"/>
  <c r="U256" i="5" s="1"/>
  <c r="M262" i="5"/>
  <c r="U262" i="5" s="1"/>
  <c r="M259" i="5"/>
  <c r="U259" i="5" s="1"/>
  <c r="M202" i="5"/>
  <c r="U202" i="5" s="1"/>
  <c r="M280" i="5"/>
  <c r="U280" i="5" s="1"/>
  <c r="M295" i="5"/>
  <c r="U295" i="5" s="1"/>
  <c r="M311" i="5"/>
  <c r="U311" i="5" s="1"/>
  <c r="U215" i="5"/>
  <c r="U240" i="5"/>
  <c r="W305" i="5"/>
  <c r="V305" i="5"/>
  <c r="Y305" i="5"/>
  <c r="T271" i="5"/>
  <c r="V284" i="5"/>
  <c r="W284" i="5"/>
  <c r="T284" i="5"/>
  <c r="Y284" i="5"/>
  <c r="Y191" i="5"/>
  <c r="V191" i="5"/>
  <c r="W246" i="5"/>
  <c r="V246" i="5"/>
  <c r="T222" i="5"/>
  <c r="V222" i="5"/>
  <c r="Y175" i="5"/>
  <c r="W175" i="5"/>
  <c r="V175" i="5"/>
  <c r="T175" i="5"/>
  <c r="Y159" i="5"/>
  <c r="V159" i="5"/>
  <c r="W255" i="5"/>
  <c r="V255" i="5"/>
  <c r="Y255" i="5"/>
  <c r="V192" i="5"/>
  <c r="W192" i="5"/>
  <c r="Y192" i="5"/>
  <c r="T192" i="5"/>
  <c r="Y174" i="5"/>
  <c r="W174" i="5"/>
  <c r="W249" i="5"/>
  <c r="Y11" i="5"/>
  <c r="T11" i="5"/>
  <c r="W11" i="5"/>
  <c r="V11" i="5"/>
  <c r="Y48" i="5"/>
  <c r="W48" i="5"/>
  <c r="T48" i="5"/>
  <c r="V48" i="5"/>
  <c r="T79" i="5"/>
  <c r="Y79" i="5"/>
  <c r="Y111" i="5"/>
  <c r="V111" i="5"/>
  <c r="W111" i="5"/>
  <c r="V16" i="5"/>
  <c r="W16" i="5"/>
  <c r="V62" i="5"/>
  <c r="Y62" i="5"/>
  <c r="T62" i="5"/>
  <c r="W62" i="5"/>
  <c r="Y102" i="5"/>
  <c r="T102" i="5"/>
  <c r="W102" i="5"/>
  <c r="V102" i="5"/>
  <c r="W245" i="5"/>
  <c r="T245" i="5"/>
  <c r="V155" i="5"/>
  <c r="W155" i="5"/>
  <c r="D24" i="2"/>
  <c r="C24" i="2"/>
  <c r="C25" i="2" s="1"/>
  <c r="C27" i="2" s="1"/>
  <c r="F37" i="2"/>
  <c r="E24" i="2"/>
  <c r="H5" i="27"/>
  <c r="C39" i="26"/>
  <c r="I37" i="9"/>
  <c r="C34" i="26" s="1"/>
  <c r="I26" i="9"/>
  <c r="B16" i="24"/>
  <c r="I56" i="9"/>
  <c r="I5" i="21"/>
  <c r="J17" i="9"/>
  <c r="F28" i="9"/>
  <c r="D6" i="24" s="1"/>
  <c r="W236" i="5"/>
  <c r="Y236" i="5"/>
  <c r="V236" i="5"/>
  <c r="V299" i="5"/>
  <c r="Y299" i="5"/>
  <c r="V195" i="5"/>
  <c r="T195" i="5"/>
  <c r="Y195" i="5"/>
  <c r="W195" i="5"/>
  <c r="T198" i="5"/>
  <c r="Y198" i="5"/>
  <c r="V198" i="5"/>
  <c r="W198" i="5"/>
  <c r="Y234" i="5"/>
  <c r="W234" i="5"/>
  <c r="T234" i="5"/>
  <c r="V234" i="5"/>
  <c r="Y183" i="5"/>
  <c r="W183" i="5"/>
  <c r="V183" i="5"/>
  <c r="V167" i="5"/>
  <c r="W167" i="5"/>
  <c r="W263" i="5"/>
  <c r="V258" i="5"/>
  <c r="W258" i="5"/>
  <c r="T258" i="5"/>
  <c r="Y258" i="5"/>
  <c r="V182" i="5"/>
  <c r="W182" i="5"/>
  <c r="Y182" i="5"/>
  <c r="T182" i="5"/>
  <c r="T166" i="5"/>
  <c r="Y166" i="5"/>
  <c r="W166" i="5"/>
  <c r="V166" i="5"/>
  <c r="W301" i="5"/>
  <c r="Y301" i="5"/>
  <c r="T301" i="5"/>
  <c r="V301" i="5"/>
  <c r="V230" i="5"/>
  <c r="W230" i="5"/>
  <c r="T230" i="5"/>
  <c r="Y230" i="5"/>
  <c r="V205" i="5"/>
  <c r="W205" i="5"/>
  <c r="T205" i="5"/>
  <c r="Y205" i="5"/>
  <c r="Y30" i="5"/>
  <c r="W30" i="5"/>
  <c r="V30" i="5"/>
  <c r="T30" i="5"/>
  <c r="T63" i="5"/>
  <c r="W63" i="5"/>
  <c r="Y63" i="5"/>
  <c r="V63" i="5"/>
  <c r="T95" i="5"/>
  <c r="V95" i="5"/>
  <c r="T127" i="5"/>
  <c r="Y127" i="5"/>
  <c r="T43" i="5"/>
  <c r="W43" i="5"/>
  <c r="T86" i="5"/>
  <c r="W86" i="5"/>
  <c r="V86" i="5"/>
  <c r="Y86" i="5"/>
  <c r="Y118" i="5"/>
  <c r="V118" i="5"/>
  <c r="Y139" i="5"/>
  <c r="W139" i="5"/>
  <c r="V139" i="5"/>
  <c r="W298" i="5"/>
  <c r="V298" i="5"/>
  <c r="V314" i="5"/>
  <c r="Y314" i="5"/>
  <c r="W314" i="5"/>
  <c r="M217" i="5"/>
  <c r="U217" i="5" s="1"/>
  <c r="W217" i="5" s="1"/>
  <c r="M267" i="5"/>
  <c r="U267" i="5" s="1"/>
  <c r="W267" i="5" s="1"/>
  <c r="M281" i="5"/>
  <c r="U281" i="5" s="1"/>
  <c r="W281" i="5" s="1"/>
  <c r="M296" i="5"/>
  <c r="U296" i="5" s="1"/>
  <c r="W296" i="5" s="1"/>
  <c r="M312" i="5"/>
  <c r="U312" i="5" s="1"/>
  <c r="W312" i="5" s="1"/>
  <c r="M212" i="5"/>
  <c r="U212" i="5" s="1"/>
  <c r="W212" i="5" s="1"/>
  <c r="N320" i="5"/>
  <c r="M247" i="5"/>
  <c r="U247" i="5" s="1"/>
  <c r="W247" i="5" s="1"/>
  <c r="M269" i="5"/>
  <c r="U269" i="5" s="1"/>
  <c r="W269" i="5" s="1"/>
  <c r="M277" i="5"/>
  <c r="U277" i="5" s="1"/>
  <c r="W277" i="5" s="1"/>
  <c r="M292" i="5"/>
  <c r="U292" i="5" s="1"/>
  <c r="W292" i="5" s="1"/>
  <c r="M300" i="5"/>
  <c r="U300" i="5" s="1"/>
  <c r="W300" i="5" s="1"/>
  <c r="M308" i="5"/>
  <c r="U308" i="5" s="1"/>
  <c r="W308" i="5" s="1"/>
  <c r="M316" i="5"/>
  <c r="U316" i="5" s="1"/>
  <c r="W316" i="5" s="1"/>
  <c r="M272" i="5"/>
  <c r="U272" i="5" s="1"/>
  <c r="W272" i="5" s="1"/>
  <c r="U158" i="5"/>
  <c r="B51" i="9"/>
  <c r="D56" i="9"/>
  <c r="M216" i="5"/>
  <c r="U216" i="5" s="1"/>
  <c r="W216" i="5" s="1"/>
  <c r="M273" i="5"/>
  <c r="U273" i="5" s="1"/>
  <c r="W273" i="5" s="1"/>
  <c r="M288" i="5"/>
  <c r="U288" i="5" s="1"/>
  <c r="W288" i="5" s="1"/>
  <c r="M304" i="5"/>
  <c r="U304" i="5" s="1"/>
  <c r="W304" i="5" s="1"/>
  <c r="M268" i="5"/>
  <c r="U268" i="5" s="1"/>
  <c r="W268" i="5" s="1"/>
  <c r="AC37" i="23" l="1"/>
  <c r="AH37" i="23"/>
  <c r="AE37" i="23"/>
  <c r="AC36" i="23"/>
  <c r="AH36" i="23"/>
  <c r="AE36" i="23"/>
  <c r="AC81" i="23"/>
  <c r="AE81" i="23"/>
  <c r="AH81" i="23"/>
  <c r="AC78" i="23"/>
  <c r="AH78" i="23"/>
  <c r="AE78" i="23"/>
  <c r="AC99" i="23"/>
  <c r="AE99" i="23"/>
  <c r="AH99" i="23"/>
  <c r="AC89" i="23"/>
  <c r="AH89" i="23"/>
  <c r="AE89" i="23"/>
  <c r="AM89" i="23" s="1"/>
  <c r="AL89" i="23" s="1"/>
  <c r="AC75" i="23"/>
  <c r="AH75" i="23"/>
  <c r="AE75" i="23"/>
  <c r="AC52" i="23"/>
  <c r="AH52" i="23"/>
  <c r="AE52" i="23"/>
  <c r="AC93" i="23"/>
  <c r="AE93" i="23"/>
  <c r="AM93" i="23" s="1"/>
  <c r="AL93" i="23" s="1"/>
  <c r="AH93" i="23"/>
  <c r="AC76" i="23"/>
  <c r="AH76" i="23"/>
  <c r="AE76" i="23"/>
  <c r="AM76" i="23" s="1"/>
  <c r="AL76" i="23" s="1"/>
  <c r="AC40" i="23"/>
  <c r="AE40" i="23"/>
  <c r="AH40" i="23"/>
  <c r="AC45" i="23"/>
  <c r="AH45" i="23"/>
  <c r="AE45" i="23"/>
  <c r="AC73" i="23"/>
  <c r="AE73" i="23"/>
  <c r="AH73" i="23"/>
  <c r="AC105" i="23"/>
  <c r="AE105" i="23"/>
  <c r="AH105" i="23"/>
  <c r="AC56" i="23"/>
  <c r="AE56" i="23"/>
  <c r="AH56" i="23"/>
  <c r="AC9" i="23"/>
  <c r="AE9" i="23"/>
  <c r="AH9" i="23"/>
  <c r="AC95" i="23"/>
  <c r="AE95" i="23"/>
  <c r="AM95" i="23" s="1"/>
  <c r="AL95" i="23" s="1"/>
  <c r="AH95" i="23"/>
  <c r="AC80" i="23"/>
  <c r="AE80" i="23"/>
  <c r="AM80" i="23" s="1"/>
  <c r="AL80" i="23" s="1"/>
  <c r="AH80" i="23"/>
  <c r="AC54" i="23"/>
  <c r="AH54" i="23"/>
  <c r="AE54" i="23"/>
  <c r="AF54" i="23"/>
  <c r="AC16" i="23"/>
  <c r="AE16" i="23"/>
  <c r="AH16" i="23"/>
  <c r="AC106" i="23"/>
  <c r="AE106" i="23"/>
  <c r="AH106" i="23"/>
  <c r="AC97" i="23"/>
  <c r="AH97" i="23"/>
  <c r="AE97" i="23"/>
  <c r="AM97" i="23" s="1"/>
  <c r="AL97" i="23" s="1"/>
  <c r="AC6" i="23"/>
  <c r="AH6" i="23"/>
  <c r="AE6" i="23"/>
  <c r="AC101" i="23"/>
  <c r="AH101" i="23"/>
  <c r="AE101" i="23"/>
  <c r="AC10" i="23"/>
  <c r="AE10" i="23"/>
  <c r="AH10" i="23"/>
  <c r="AC69" i="23"/>
  <c r="AE69" i="23"/>
  <c r="AH69" i="23"/>
  <c r="AC48" i="23"/>
  <c r="AE48" i="23"/>
  <c r="AH48" i="23"/>
  <c r="AC50" i="23"/>
  <c r="AE50" i="23"/>
  <c r="AH50" i="23"/>
  <c r="AC20" i="23"/>
  <c r="AH20" i="23"/>
  <c r="AE20" i="23"/>
  <c r="AC27" i="23"/>
  <c r="AH27" i="23"/>
  <c r="AE27" i="23"/>
  <c r="AC53" i="23"/>
  <c r="AH53" i="23"/>
  <c r="AE53" i="23"/>
  <c r="AC59" i="23"/>
  <c r="AH59" i="23"/>
  <c r="AE59" i="23"/>
  <c r="AC62" i="23"/>
  <c r="AH62" i="23"/>
  <c r="AE62" i="23"/>
  <c r="AC98" i="23"/>
  <c r="AE98" i="23"/>
  <c r="AH98" i="23"/>
  <c r="AC17" i="23"/>
  <c r="AE17" i="23"/>
  <c r="AH17" i="23"/>
  <c r="AC57" i="23"/>
  <c r="AE57" i="23"/>
  <c r="AH57" i="23"/>
  <c r="AC51" i="23"/>
  <c r="AH51" i="23"/>
  <c r="AE51" i="23"/>
  <c r="AC34" i="23"/>
  <c r="AE34" i="23"/>
  <c r="AH34" i="23"/>
  <c r="AC58" i="23"/>
  <c r="AH58" i="23"/>
  <c r="AE58" i="23"/>
  <c r="AC30" i="23"/>
  <c r="AH30" i="23"/>
  <c r="AE30" i="23"/>
  <c r="AC28" i="23"/>
  <c r="AH28" i="23"/>
  <c r="AE28" i="23"/>
  <c r="AC85" i="23"/>
  <c r="AE85" i="23"/>
  <c r="AM85" i="23" s="1"/>
  <c r="AL85" i="23" s="1"/>
  <c r="AH85" i="23"/>
  <c r="AC24" i="23"/>
  <c r="AE24" i="23"/>
  <c r="AH24" i="23"/>
  <c r="AC22" i="23"/>
  <c r="AH22" i="23"/>
  <c r="AE22" i="23"/>
  <c r="AC38" i="23"/>
  <c r="AH38" i="23"/>
  <c r="AE38" i="23"/>
  <c r="AC77" i="23"/>
  <c r="AE77" i="23"/>
  <c r="AH77" i="23"/>
  <c r="AC104" i="23"/>
  <c r="AF104" i="23"/>
  <c r="AH104" i="23"/>
  <c r="AE104" i="23"/>
  <c r="AC64" i="23"/>
  <c r="AE64" i="23"/>
  <c r="AM64" i="23" s="1"/>
  <c r="AL64" i="23" s="1"/>
  <c r="AF64" i="23"/>
  <c r="AH64" i="23"/>
  <c r="AC87" i="23"/>
  <c r="AE87" i="23"/>
  <c r="AM87" i="23" s="1"/>
  <c r="AL87" i="23" s="1"/>
  <c r="AH87" i="23"/>
  <c r="AF87" i="23"/>
  <c r="AO87" i="23" s="1"/>
  <c r="Y48" i="19"/>
  <c r="Y214" i="5"/>
  <c r="Y47" i="5"/>
  <c r="V127" i="23"/>
  <c r="AF37" i="23"/>
  <c r="AF10" i="23"/>
  <c r="AF69" i="23"/>
  <c r="AF81" i="23"/>
  <c r="AF78" i="23"/>
  <c r="AF99" i="23"/>
  <c r="AF53" i="23"/>
  <c r="AF75" i="23"/>
  <c r="AF62" i="23"/>
  <c r="AF97" i="23"/>
  <c r="AO97" i="23" s="1"/>
  <c r="AF58" i="23"/>
  <c r="AF30" i="23"/>
  <c r="AF28" i="23"/>
  <c r="AF40" i="23"/>
  <c r="AF36" i="23"/>
  <c r="AF51" i="23"/>
  <c r="AF6" i="23"/>
  <c r="AD109" i="23"/>
  <c r="Z4" i="23"/>
  <c r="Z130" i="23"/>
  <c r="AA4" i="23"/>
  <c r="Z1" i="23" s="1"/>
  <c r="AE23" i="23"/>
  <c r="AF101" i="23"/>
  <c r="AF85" i="23"/>
  <c r="AO85" i="23" s="1"/>
  <c r="AF50" i="23"/>
  <c r="AF20" i="23"/>
  <c r="AF27" i="23"/>
  <c r="AF80" i="23"/>
  <c r="AO80" i="23" s="1"/>
  <c r="AF106" i="23"/>
  <c r="AF48" i="23"/>
  <c r="AF16" i="23"/>
  <c r="AF59" i="23"/>
  <c r="AO59" i="23" s="1"/>
  <c r="AF95" i="23"/>
  <c r="AO95" i="23" s="1"/>
  <c r="AF98" i="23"/>
  <c r="AO98" i="23" s="1"/>
  <c r="AF17" i="23"/>
  <c r="AF57" i="23"/>
  <c r="AF52" i="23"/>
  <c r="AF34" i="23"/>
  <c r="AF89" i="23"/>
  <c r="AO89" i="23" s="1"/>
  <c r="AF93" i="23"/>
  <c r="AO93" i="23" s="1"/>
  <c r="D45" i="2"/>
  <c r="AB107" i="23"/>
  <c r="AK104" i="23"/>
  <c r="AK102" i="23"/>
  <c r="AK100" i="23"/>
  <c r="AM98" i="23"/>
  <c r="AL98" i="23" s="1"/>
  <c r="AK97" i="23"/>
  <c r="AK96" i="23"/>
  <c r="AM94" i="23"/>
  <c r="AL94" i="23" s="1"/>
  <c r="AK93" i="23"/>
  <c r="AK92" i="23"/>
  <c r="AK89" i="23"/>
  <c r="AK88" i="23"/>
  <c r="AK85" i="23"/>
  <c r="AM105" i="23"/>
  <c r="AL105" i="23" s="1"/>
  <c r="AM101" i="23"/>
  <c r="AL101" i="23" s="1"/>
  <c r="AM99" i="23"/>
  <c r="AL99" i="23" s="1"/>
  <c r="AK81" i="23"/>
  <c r="AK79" i="23"/>
  <c r="AK78" i="23"/>
  <c r="AM77" i="23"/>
  <c r="AL77" i="23" s="1"/>
  <c r="AK76" i="23"/>
  <c r="AM75" i="23"/>
  <c r="AL75" i="23" s="1"/>
  <c r="AK73" i="23"/>
  <c r="AK71" i="23"/>
  <c r="AK70" i="23"/>
  <c r="AM69" i="23"/>
  <c r="AL69" i="23" s="1"/>
  <c r="AK68" i="23"/>
  <c r="AK65" i="23"/>
  <c r="AK63" i="23"/>
  <c r="AK62" i="23"/>
  <c r="AK60" i="23"/>
  <c r="AM59" i="23"/>
  <c r="AL59" i="23" s="1"/>
  <c r="AM58" i="23"/>
  <c r="AL58" i="23" s="1"/>
  <c r="AK57" i="23"/>
  <c r="AP4" i="23"/>
  <c r="AM54" i="23"/>
  <c r="AL54" i="23" s="1"/>
  <c r="AM53" i="23"/>
  <c r="AL53" i="23" s="1"/>
  <c r="AM52" i="23"/>
  <c r="AL52" i="23" s="1"/>
  <c r="AM51" i="23"/>
  <c r="AL51" i="23" s="1"/>
  <c r="AM50" i="23"/>
  <c r="AL50" i="23" s="1"/>
  <c r="AM48" i="23"/>
  <c r="AL48" i="23" s="1"/>
  <c r="AM45" i="23"/>
  <c r="AL45" i="23" s="1"/>
  <c r="AM40" i="23"/>
  <c r="AL40" i="23" s="1"/>
  <c r="AM38" i="23"/>
  <c r="AL38" i="23" s="1"/>
  <c r="AM37" i="23"/>
  <c r="AL37" i="23" s="1"/>
  <c r="AM36" i="23"/>
  <c r="AL36" i="23" s="1"/>
  <c r="AM34" i="23"/>
  <c r="AL34" i="23" s="1"/>
  <c r="AM30" i="23"/>
  <c r="AL30" i="23" s="1"/>
  <c r="AM28" i="23"/>
  <c r="AL28" i="23" s="1"/>
  <c r="AM27" i="23"/>
  <c r="AL27" i="23" s="1"/>
  <c r="AM24" i="23"/>
  <c r="AM23" i="23"/>
  <c r="AM22" i="23"/>
  <c r="AM20" i="23"/>
  <c r="AM17" i="23"/>
  <c r="AL17" i="23" s="1"/>
  <c r="AM16" i="23"/>
  <c r="AL16" i="23" s="1"/>
  <c r="AM10" i="23"/>
  <c r="AL10" i="23" s="1"/>
  <c r="AM9" i="23"/>
  <c r="AL9" i="23" s="1"/>
  <c r="AM6" i="23"/>
  <c r="AL6" i="23" s="1"/>
  <c r="AM4" i="23"/>
  <c r="AN77" i="23"/>
  <c r="AN73" i="23"/>
  <c r="AN69" i="23"/>
  <c r="AK54" i="23"/>
  <c r="AK52" i="23"/>
  <c r="AK50" i="23"/>
  <c r="AK48" i="23"/>
  <c r="AK46" i="23"/>
  <c r="AK44" i="23"/>
  <c r="AM106" i="23"/>
  <c r="AL106" i="23" s="1"/>
  <c r="AK105" i="23"/>
  <c r="AK103" i="23"/>
  <c r="AK101" i="23"/>
  <c r="AK99" i="23"/>
  <c r="AK98" i="23"/>
  <c r="AK95" i="23"/>
  <c r="AK94" i="23"/>
  <c r="AK91" i="23"/>
  <c r="AK90" i="23"/>
  <c r="AK87" i="23"/>
  <c r="AK86" i="23"/>
  <c r="AK84" i="23"/>
  <c r="AM104" i="23"/>
  <c r="AL104" i="23" s="1"/>
  <c r="AK83" i="23"/>
  <c r="AK82" i="23"/>
  <c r="AM81" i="23"/>
  <c r="AL81" i="23" s="1"/>
  <c r="AK80" i="23"/>
  <c r="AM78" i="23"/>
  <c r="AL78" i="23" s="1"/>
  <c r="AQ77" i="23"/>
  <c r="AK77" i="23"/>
  <c r="AQ75" i="23"/>
  <c r="AK75" i="23"/>
  <c r="AK74" i="23"/>
  <c r="AM73" i="23"/>
  <c r="AL73" i="23" s="1"/>
  <c r="AQ69" i="23"/>
  <c r="AK66" i="23"/>
  <c r="AK64" i="23"/>
  <c r="AM62" i="23"/>
  <c r="AL62" i="23" s="1"/>
  <c r="AK61" i="23"/>
  <c r="AK59" i="23"/>
  <c r="AM57" i="23"/>
  <c r="AL57" i="23" s="1"/>
  <c r="AQ101" i="23"/>
  <c r="AN17" i="23"/>
  <c r="AN9" i="23"/>
  <c r="AK106" i="23"/>
  <c r="AQ53" i="23"/>
  <c r="AQ51" i="23"/>
  <c r="AQ45" i="23"/>
  <c r="AQ37" i="23"/>
  <c r="AQ27" i="23"/>
  <c r="AQ23" i="23"/>
  <c r="AQ17" i="23"/>
  <c r="AQ9" i="23"/>
  <c r="AN75" i="23"/>
  <c r="AN59" i="23"/>
  <c r="AK53" i="23"/>
  <c r="AK49" i="23"/>
  <c r="AK45" i="23"/>
  <c r="AK42" i="23"/>
  <c r="AK40" i="23"/>
  <c r="AK38" i="23"/>
  <c r="AK36" i="23"/>
  <c r="AK34" i="23"/>
  <c r="AK32" i="23"/>
  <c r="AK30" i="23"/>
  <c r="AK28" i="23"/>
  <c r="AK26" i="23"/>
  <c r="AK24" i="23"/>
  <c r="AK22" i="23"/>
  <c r="AK20" i="23"/>
  <c r="AK18" i="23"/>
  <c r="AK16" i="23"/>
  <c r="AK14" i="23"/>
  <c r="AK12" i="23"/>
  <c r="AK10" i="23"/>
  <c r="AK8" i="23"/>
  <c r="AK6" i="23"/>
  <c r="AW4" i="23"/>
  <c r="AK4" i="23"/>
  <c r="AL4" i="23" s="1"/>
  <c r="AK72" i="23"/>
  <c r="AK69" i="23"/>
  <c r="AK67" i="23"/>
  <c r="AQ59" i="23"/>
  <c r="AK58" i="23"/>
  <c r="AK56" i="23"/>
  <c r="AN53" i="23"/>
  <c r="AN45" i="23"/>
  <c r="AN37" i="23"/>
  <c r="AQ54" i="23"/>
  <c r="AQ52" i="23"/>
  <c r="AQ50" i="23"/>
  <c r="AQ48" i="23"/>
  <c r="AQ40" i="23"/>
  <c r="AQ38" i="23"/>
  <c r="AQ36" i="23"/>
  <c r="AQ34" i="23"/>
  <c r="AQ30" i="23"/>
  <c r="AQ28" i="23"/>
  <c r="AQ24" i="23"/>
  <c r="AQ22" i="23"/>
  <c r="AQ20" i="23"/>
  <c r="AQ16" i="23"/>
  <c r="AQ10" i="23"/>
  <c r="AQ6" i="23"/>
  <c r="AQ4" i="23"/>
  <c r="AK55" i="23"/>
  <c r="AK51" i="23"/>
  <c r="AK47" i="23"/>
  <c r="AK43" i="23"/>
  <c r="AK41" i="23"/>
  <c r="AK39" i="23"/>
  <c r="AK37" i="23"/>
  <c r="AK35" i="23"/>
  <c r="AK33" i="23"/>
  <c r="AK31" i="23"/>
  <c r="AK29" i="23"/>
  <c r="AK27" i="23"/>
  <c r="AK25" i="23"/>
  <c r="AK23" i="23"/>
  <c r="AK21" i="23"/>
  <c r="AK19" i="23"/>
  <c r="AK17" i="23"/>
  <c r="AK15" i="23"/>
  <c r="AK13" i="23"/>
  <c r="AK11" i="23"/>
  <c r="AK9" i="23"/>
  <c r="AK7" i="23"/>
  <c r="AK5" i="23"/>
  <c r="AK107" i="23" s="1"/>
  <c r="AO4" i="23"/>
  <c r="AN95" i="23"/>
  <c r="AN87" i="23"/>
  <c r="AN80" i="23"/>
  <c r="AQ76" i="23"/>
  <c r="AQ68" i="23"/>
  <c r="AN64" i="23"/>
  <c r="AN97" i="23"/>
  <c r="AQ93" i="23"/>
  <c r="AN89" i="23"/>
  <c r="AQ85" i="23"/>
  <c r="AM56" i="23"/>
  <c r="AL56" i="23" s="1"/>
  <c r="AQ95" i="23"/>
  <c r="AQ87" i="23"/>
  <c r="AQ80" i="23"/>
  <c r="AN76" i="23"/>
  <c r="AN68" i="23"/>
  <c r="AQ64" i="23"/>
  <c r="AQ97" i="23"/>
  <c r="AN93" i="23"/>
  <c r="AQ89" i="23"/>
  <c r="AN85" i="23"/>
  <c r="AN106" i="23"/>
  <c r="AN62" i="23"/>
  <c r="AN78" i="23"/>
  <c r="AN6" i="23"/>
  <c r="AV6" i="23" s="1"/>
  <c r="AU6" i="23" s="1"/>
  <c r="AN10" i="23"/>
  <c r="AV10" i="23" s="1"/>
  <c r="AU10" i="23" s="1"/>
  <c r="AN22" i="23"/>
  <c r="AV22" i="23" s="1"/>
  <c r="AN30" i="23"/>
  <c r="AV30" i="23" s="1"/>
  <c r="AU30" i="23" s="1"/>
  <c r="AN34" i="23"/>
  <c r="AV34" i="23" s="1"/>
  <c r="AU34" i="23" s="1"/>
  <c r="AN38" i="23"/>
  <c r="AV38" i="23" s="1"/>
  <c r="AU38" i="23" s="1"/>
  <c r="AN50" i="23"/>
  <c r="AV50" i="23" s="1"/>
  <c r="AU50" i="23" s="1"/>
  <c r="AN54" i="23"/>
  <c r="AV54" i="23" s="1"/>
  <c r="AU54" i="23" s="1"/>
  <c r="AQ62" i="23"/>
  <c r="AQ78" i="23"/>
  <c r="AN94" i="23"/>
  <c r="AV94" i="23" s="1"/>
  <c r="AU94" i="23" s="1"/>
  <c r="AN98" i="23"/>
  <c r="AV98" i="23" s="1"/>
  <c r="AU98" i="23" s="1"/>
  <c r="AN58" i="23"/>
  <c r="AV58" i="23" s="1"/>
  <c r="AU58" i="23" s="1"/>
  <c r="AN16" i="23"/>
  <c r="AV16" i="23" s="1"/>
  <c r="AU16" i="23" s="1"/>
  <c r="AN24" i="23"/>
  <c r="AV24" i="23" s="1"/>
  <c r="AN40" i="23"/>
  <c r="AV40" i="23" s="1"/>
  <c r="AU40" i="23" s="1"/>
  <c r="AN48" i="23"/>
  <c r="AV48" i="23" s="1"/>
  <c r="AU48" i="23" s="1"/>
  <c r="AQ99" i="23"/>
  <c r="AN99" i="23"/>
  <c r="AV99" i="23" s="1"/>
  <c r="AU99" i="23" s="1"/>
  <c r="AQ106" i="23"/>
  <c r="AN20" i="23"/>
  <c r="AV20" i="23" s="1"/>
  <c r="AN28" i="23"/>
  <c r="AV28" i="23" s="1"/>
  <c r="AU28" i="23" s="1"/>
  <c r="AN36" i="23"/>
  <c r="AV36" i="23" s="1"/>
  <c r="AU36" i="23" s="1"/>
  <c r="AN52" i="23"/>
  <c r="AV52" i="23" s="1"/>
  <c r="AU52" i="23" s="1"/>
  <c r="AQ58" i="23"/>
  <c r="AQ94" i="23"/>
  <c r="AQ98" i="23"/>
  <c r="AN101" i="23"/>
  <c r="AN105" i="23"/>
  <c r="AN56" i="23"/>
  <c r="AV56" i="23" s="1"/>
  <c r="AU56" i="23" s="1"/>
  <c r="AQ56" i="23"/>
  <c r="AH23" i="23"/>
  <c r="Y89" i="23"/>
  <c r="W76" i="23"/>
  <c r="AF76" i="23" s="1"/>
  <c r="AO76" i="23" s="1"/>
  <c r="W19" i="23"/>
  <c r="V72" i="23"/>
  <c r="AD72" i="23" s="1"/>
  <c r="AF72" i="23" s="1"/>
  <c r="Y79" i="23"/>
  <c r="V79" i="23"/>
  <c r="AD79" i="23" s="1"/>
  <c r="T44" i="23"/>
  <c r="V44" i="23"/>
  <c r="AD44" i="23" s="1"/>
  <c r="W26" i="23"/>
  <c r="T26" i="23"/>
  <c r="Y26" i="23"/>
  <c r="V26" i="23"/>
  <c r="AD26" i="23" s="1"/>
  <c r="W21" i="23"/>
  <c r="V21" i="23"/>
  <c r="AD21" i="23" s="1"/>
  <c r="T86" i="23"/>
  <c r="V86" i="23"/>
  <c r="AD86" i="23" s="1"/>
  <c r="V71" i="23"/>
  <c r="AD71" i="23" s="1"/>
  <c r="T71" i="23"/>
  <c r="T88" i="23"/>
  <c r="V88" i="23"/>
  <c r="AD88" i="23" s="1"/>
  <c r="AF88" i="23" s="1"/>
  <c r="T92" i="23"/>
  <c r="V92" i="23"/>
  <c r="AD92" i="23" s="1"/>
  <c r="T78" i="23"/>
  <c r="Y78" i="23"/>
  <c r="T47" i="23"/>
  <c r="V47" i="23"/>
  <c r="AD47" i="23" s="1"/>
  <c r="V65" i="23"/>
  <c r="AD65" i="23" s="1"/>
  <c r="T65" i="23"/>
  <c r="Y65" i="23"/>
  <c r="W65" i="23"/>
  <c r="AF65" i="23" s="1"/>
  <c r="T83" i="23"/>
  <c r="Y83" i="23"/>
  <c r="V83" i="23"/>
  <c r="AD83" i="23" s="1"/>
  <c r="Y19" i="23"/>
  <c r="V19" i="23"/>
  <c r="AD19" i="23" s="1"/>
  <c r="T41" i="23"/>
  <c r="V41" i="23"/>
  <c r="AD41" i="23" s="1"/>
  <c r="AN4" i="5"/>
  <c r="AB319" i="5"/>
  <c r="AB317" i="5"/>
  <c r="AB315" i="5"/>
  <c r="AB313" i="5"/>
  <c r="AB311" i="5"/>
  <c r="AB309" i="5"/>
  <c r="AB307" i="5"/>
  <c r="AB305" i="5"/>
  <c r="AB316" i="5"/>
  <c r="AD314" i="5"/>
  <c r="AB312" i="5"/>
  <c r="AB308" i="5"/>
  <c r="AD301" i="5"/>
  <c r="AD299" i="5"/>
  <c r="AC299" i="5" s="1"/>
  <c r="AD289" i="5"/>
  <c r="AC289" i="5" s="1"/>
  <c r="AB304" i="5"/>
  <c r="AE301" i="5"/>
  <c r="AB300" i="5"/>
  <c r="AD298" i="5"/>
  <c r="AB296" i="5"/>
  <c r="AD294" i="5"/>
  <c r="AC294" i="5" s="1"/>
  <c r="AB292" i="5"/>
  <c r="AE289" i="5"/>
  <c r="AB288" i="5"/>
  <c r="AD284" i="5"/>
  <c r="AC284" i="5" s="1"/>
  <c r="AB282" i="5"/>
  <c r="AB278" i="5"/>
  <c r="AB274" i="5"/>
  <c r="AB270" i="5"/>
  <c r="AB266" i="5"/>
  <c r="AB262" i="5"/>
  <c r="AB258" i="5"/>
  <c r="AB254" i="5"/>
  <c r="AB250" i="5"/>
  <c r="AD248" i="5"/>
  <c r="AC248" i="5" s="1"/>
  <c r="AB277" i="5"/>
  <c r="AB273" i="5"/>
  <c r="AD271" i="5"/>
  <c r="AB269" i="5"/>
  <c r="AB265" i="5"/>
  <c r="AB261" i="5"/>
  <c r="AB257" i="5"/>
  <c r="AD255" i="5"/>
  <c r="AB253" i="5"/>
  <c r="AB249" i="5"/>
  <c r="AB248" i="5"/>
  <c r="AD246" i="5"/>
  <c r="AF246" i="5" s="1"/>
  <c r="AB244" i="5"/>
  <c r="AB240" i="5"/>
  <c r="AD238" i="5"/>
  <c r="AE238" i="5" s="1"/>
  <c r="AB236" i="5"/>
  <c r="AD234" i="5"/>
  <c r="AB232" i="5"/>
  <c r="AD230" i="5"/>
  <c r="AB228" i="5"/>
  <c r="AB224" i="5"/>
  <c r="AD222" i="5"/>
  <c r="AB220" i="5"/>
  <c r="AD218" i="5"/>
  <c r="AB216" i="5"/>
  <c r="AD214" i="5"/>
  <c r="AB212" i="5"/>
  <c r="AB247" i="5"/>
  <c r="AD245" i="5"/>
  <c r="AC245" i="5" s="1"/>
  <c r="AB243" i="5"/>
  <c r="AB239" i="5"/>
  <c r="AB235" i="5"/>
  <c r="AB231" i="5"/>
  <c r="AD229" i="5"/>
  <c r="AE229" i="5" s="1"/>
  <c r="AB227" i="5"/>
  <c r="AB223" i="5"/>
  <c r="AB219" i="5"/>
  <c r="AB215" i="5"/>
  <c r="AB211" i="5"/>
  <c r="AB206" i="5"/>
  <c r="AB202" i="5"/>
  <c r="AD200" i="5"/>
  <c r="AB198" i="5"/>
  <c r="AB194" i="5"/>
  <c r="AD192" i="5"/>
  <c r="AE192" i="5" s="1"/>
  <c r="AB190" i="5"/>
  <c r="AD188" i="5"/>
  <c r="AB186" i="5"/>
  <c r="AD184" i="5"/>
  <c r="AE184" i="5" s="1"/>
  <c r="AB182" i="5"/>
  <c r="AB178" i="5"/>
  <c r="AB174" i="5"/>
  <c r="AB170" i="5"/>
  <c r="AD168" i="5"/>
  <c r="AB166" i="5"/>
  <c r="AB162" i="5"/>
  <c r="AB158" i="5"/>
  <c r="AB154" i="5"/>
  <c r="AB150" i="5"/>
  <c r="AB146" i="5"/>
  <c r="AD144" i="5"/>
  <c r="AE144" i="5" s="1"/>
  <c r="AB142" i="5"/>
  <c r="AB138" i="5"/>
  <c r="AD136" i="5"/>
  <c r="AB207" i="5"/>
  <c r="AD205" i="5"/>
  <c r="AC205" i="5" s="1"/>
  <c r="AB203" i="5"/>
  <c r="AB199" i="5"/>
  <c r="AB195" i="5"/>
  <c r="AB191" i="5"/>
  <c r="AB187" i="5"/>
  <c r="AD185" i="5"/>
  <c r="AB183" i="5"/>
  <c r="AB179" i="5"/>
  <c r="AB175" i="5"/>
  <c r="AB171" i="5"/>
  <c r="AB167" i="5"/>
  <c r="AB163" i="5"/>
  <c r="AB159" i="5"/>
  <c r="AB155" i="5"/>
  <c r="AB151" i="5"/>
  <c r="AB147" i="5"/>
  <c r="AB143" i="5"/>
  <c r="AB139" i="5"/>
  <c r="AB133" i="5"/>
  <c r="AB129" i="5"/>
  <c r="AB125" i="5"/>
  <c r="AB121" i="5"/>
  <c r="AB117" i="5"/>
  <c r="AD115" i="5"/>
  <c r="AB113" i="5"/>
  <c r="AD111" i="5"/>
  <c r="AB109" i="5"/>
  <c r="AB105" i="5"/>
  <c r="AB101" i="5"/>
  <c r="AB97" i="5"/>
  <c r="AD95" i="5"/>
  <c r="AC95" i="5" s="1"/>
  <c r="AB93" i="5"/>
  <c r="AB89" i="5"/>
  <c r="AB85" i="5"/>
  <c r="AB81" i="5"/>
  <c r="AD79" i="5"/>
  <c r="AB77" i="5"/>
  <c r="AB73" i="5"/>
  <c r="AB69" i="5"/>
  <c r="AB65" i="5"/>
  <c r="AD63" i="5"/>
  <c r="AF63" i="5" s="1"/>
  <c r="AB61" i="5"/>
  <c r="AB135" i="5"/>
  <c r="AB134" i="5"/>
  <c r="AB130" i="5"/>
  <c r="AB126" i="5"/>
  <c r="AB122" i="5"/>
  <c r="AB118" i="5"/>
  <c r="AB114" i="5"/>
  <c r="AB110" i="5"/>
  <c r="AB106" i="5"/>
  <c r="AB102" i="5"/>
  <c r="AD100" i="5"/>
  <c r="AC100" i="5" s="1"/>
  <c r="AB98" i="5"/>
  <c r="AB94" i="5"/>
  <c r="AB90" i="5"/>
  <c r="AB86" i="5"/>
  <c r="AB82" i="5"/>
  <c r="AB78" i="5"/>
  <c r="AB74" i="5"/>
  <c r="AB70" i="5"/>
  <c r="AB66" i="5"/>
  <c r="AB62" i="5"/>
  <c r="AG4" i="5"/>
  <c r="AD5" i="5"/>
  <c r="AD11" i="5"/>
  <c r="AC11" i="5" s="1"/>
  <c r="AD51" i="5"/>
  <c r="AF51" i="5" s="1"/>
  <c r="AB4" i="5"/>
  <c r="AC4" i="5" s="1"/>
  <c r="AF4" i="5"/>
  <c r="AB8" i="5"/>
  <c r="AB12" i="5"/>
  <c r="AB16" i="5"/>
  <c r="AB20" i="5"/>
  <c r="AB24" i="5"/>
  <c r="AB28" i="5"/>
  <c r="AD30" i="5"/>
  <c r="AC30" i="5" s="1"/>
  <c r="AB32" i="5"/>
  <c r="AD34" i="5"/>
  <c r="AB36" i="5"/>
  <c r="AB40" i="5"/>
  <c r="AB44" i="5"/>
  <c r="AB48" i="5"/>
  <c r="AB52" i="5"/>
  <c r="AB56" i="5"/>
  <c r="AD58" i="5"/>
  <c r="AE58" i="5" s="1"/>
  <c r="AB161" i="5"/>
  <c r="AD159" i="5"/>
  <c r="AC159" i="5" s="1"/>
  <c r="AB153" i="5"/>
  <c r="AB145" i="5"/>
  <c r="AB137" i="5"/>
  <c r="AB131" i="5"/>
  <c r="AB123" i="5"/>
  <c r="AB115" i="5"/>
  <c r="AB107" i="5"/>
  <c r="AE100" i="5"/>
  <c r="AB99" i="5"/>
  <c r="AD93" i="5"/>
  <c r="AB87" i="5"/>
  <c r="AB79" i="5"/>
  <c r="AB71" i="5"/>
  <c r="AD69" i="5"/>
  <c r="AC69" i="5" s="1"/>
  <c r="AB63" i="5"/>
  <c r="AB132" i="5"/>
  <c r="AB124" i="5"/>
  <c r="AB116" i="5"/>
  <c r="AB108" i="5"/>
  <c r="AD102" i="5"/>
  <c r="AC102" i="5" s="1"/>
  <c r="AB88" i="5"/>
  <c r="AD86" i="5"/>
  <c r="AC86" i="5" s="1"/>
  <c r="AB80" i="5"/>
  <c r="AB72" i="5"/>
  <c r="AB68" i="5"/>
  <c r="AD62" i="5"/>
  <c r="AC62" i="5" s="1"/>
  <c r="AB9" i="5"/>
  <c r="AB11" i="5"/>
  <c r="AB15" i="5"/>
  <c r="AB19" i="5"/>
  <c r="AB23" i="5"/>
  <c r="AB27" i="5"/>
  <c r="AB31" i="5"/>
  <c r="AB35" i="5"/>
  <c r="AB39" i="5"/>
  <c r="AB43" i="5"/>
  <c r="AB47" i="5"/>
  <c r="AB51" i="5"/>
  <c r="AB53" i="5"/>
  <c r="AB57" i="5"/>
  <c r="AD4" i="5"/>
  <c r="AB6" i="5"/>
  <c r="AB14" i="5"/>
  <c r="AD16" i="5"/>
  <c r="AF16" i="5" s="1"/>
  <c r="AB22" i="5"/>
  <c r="AB30" i="5"/>
  <c r="AB38" i="5"/>
  <c r="AB46" i="5"/>
  <c r="AD48" i="5"/>
  <c r="AC48" i="5" s="1"/>
  <c r="AB54" i="5"/>
  <c r="AD313" i="5"/>
  <c r="AC313" i="5" s="1"/>
  <c r="AD305" i="5"/>
  <c r="AC305" i="5" s="1"/>
  <c r="AB318" i="5"/>
  <c r="AB314" i="5"/>
  <c r="AB310" i="5"/>
  <c r="AB306" i="5"/>
  <c r="AB303" i="5"/>
  <c r="AB301" i="5"/>
  <c r="AB299" i="5"/>
  <c r="AB297" i="5"/>
  <c r="AB295" i="5"/>
  <c r="AB293" i="5"/>
  <c r="AB291" i="5"/>
  <c r="AB289" i="5"/>
  <c r="AB287" i="5"/>
  <c r="AB302" i="5"/>
  <c r="AE299" i="5"/>
  <c r="AB298" i="5"/>
  <c r="AB294" i="5"/>
  <c r="AB290" i="5"/>
  <c r="AB284" i="5"/>
  <c r="AB280" i="5"/>
  <c r="AB276" i="5"/>
  <c r="AB272" i="5"/>
  <c r="AB268" i="5"/>
  <c r="AD266" i="5"/>
  <c r="AC266" i="5" s="1"/>
  <c r="AB264" i="5"/>
  <c r="AB260" i="5"/>
  <c r="AD258" i="5"/>
  <c r="AC258" i="5" s="1"/>
  <c r="AB256" i="5"/>
  <c r="AD254" i="5"/>
  <c r="AC254" i="5" s="1"/>
  <c r="AB252" i="5"/>
  <c r="AH248" i="5"/>
  <c r="AB286" i="5"/>
  <c r="AB285" i="5"/>
  <c r="AB283" i="5"/>
  <c r="AB281" i="5"/>
  <c r="AB279" i="5"/>
  <c r="AB275" i="5"/>
  <c r="AB271" i="5"/>
  <c r="AB267" i="5"/>
  <c r="AB263" i="5"/>
  <c r="AB259" i="5"/>
  <c r="AB255" i="5"/>
  <c r="AB251" i="5"/>
  <c r="AB246" i="5"/>
  <c r="AB242" i="5"/>
  <c r="AB238" i="5"/>
  <c r="AD236" i="5"/>
  <c r="AB234" i="5"/>
  <c r="AB230" i="5"/>
  <c r="AB226" i="5"/>
  <c r="AD224" i="5"/>
  <c r="AB222" i="5"/>
  <c r="AD220" i="5"/>
  <c r="AB218" i="5"/>
  <c r="AB214" i="5"/>
  <c r="AB210" i="5"/>
  <c r="AB245" i="5"/>
  <c r="AB241" i="5"/>
  <c r="AB237" i="5"/>
  <c r="AB233" i="5"/>
  <c r="AH229" i="5"/>
  <c r="AB229" i="5"/>
  <c r="AB225" i="5"/>
  <c r="AB221" i="5"/>
  <c r="AB217" i="5"/>
  <c r="AB213" i="5"/>
  <c r="AB208" i="5"/>
  <c r="AE205" i="5"/>
  <c r="AB204" i="5"/>
  <c r="AB200" i="5"/>
  <c r="AD198" i="5"/>
  <c r="AB196" i="5"/>
  <c r="AB192" i="5"/>
  <c r="AB188" i="5"/>
  <c r="AE185" i="5"/>
  <c r="AB184" i="5"/>
  <c r="AD182" i="5"/>
  <c r="AF182" i="5" s="1"/>
  <c r="AB180" i="5"/>
  <c r="AB176" i="5"/>
  <c r="AD174" i="5"/>
  <c r="AB172" i="5"/>
  <c r="AB168" i="5"/>
  <c r="AD166" i="5"/>
  <c r="AE166" i="5" s="1"/>
  <c r="AB164" i="5"/>
  <c r="AB160" i="5"/>
  <c r="AB156" i="5"/>
  <c r="AB152" i="5"/>
  <c r="AB148" i="5"/>
  <c r="AB144" i="5"/>
  <c r="AB140" i="5"/>
  <c r="AB136" i="5"/>
  <c r="AB209" i="5"/>
  <c r="AD207" i="5"/>
  <c r="AC207" i="5" s="1"/>
  <c r="AH205" i="5"/>
  <c r="AB205" i="5"/>
  <c r="AB201" i="5"/>
  <c r="AB197" i="5"/>
  <c r="AD195" i="5"/>
  <c r="AC195" i="5" s="1"/>
  <c r="AB193" i="5"/>
  <c r="AD191" i="5"/>
  <c r="AC191" i="5" s="1"/>
  <c r="AB189" i="5"/>
  <c r="AH185" i="5"/>
  <c r="AB185" i="5"/>
  <c r="AD183" i="5"/>
  <c r="AB181" i="5"/>
  <c r="AB177" i="5"/>
  <c r="AD175" i="5"/>
  <c r="AC175" i="5" s="1"/>
  <c r="AB173" i="5"/>
  <c r="AB169" i="5"/>
  <c r="AD167" i="5"/>
  <c r="AB165" i="5"/>
  <c r="AB157" i="5"/>
  <c r="AD155" i="5"/>
  <c r="AC155" i="5" s="1"/>
  <c r="AB149" i="5"/>
  <c r="AB141" i="5"/>
  <c r="AD139" i="5"/>
  <c r="AC139" i="5" s="1"/>
  <c r="AB127" i="5"/>
  <c r="AB119" i="5"/>
  <c r="AB111" i="5"/>
  <c r="AB103" i="5"/>
  <c r="AB95" i="5"/>
  <c r="AB91" i="5"/>
  <c r="AB83" i="5"/>
  <c r="AB75" i="5"/>
  <c r="AB67" i="5"/>
  <c r="AB128" i="5"/>
  <c r="AB120" i="5"/>
  <c r="AD118" i="5"/>
  <c r="AC118" i="5" s="1"/>
  <c r="AB112" i="5"/>
  <c r="AB104" i="5"/>
  <c r="AH100" i="5"/>
  <c r="AB100" i="5"/>
  <c r="AB96" i="5"/>
  <c r="AB92" i="5"/>
  <c r="AB84" i="5"/>
  <c r="AB76" i="5"/>
  <c r="AD70" i="5"/>
  <c r="AC70" i="5" s="1"/>
  <c r="AB64" i="5"/>
  <c r="AB60" i="5"/>
  <c r="AB5" i="5"/>
  <c r="AB7" i="5"/>
  <c r="AB13" i="5"/>
  <c r="AB17" i="5"/>
  <c r="AB21" i="5"/>
  <c r="AB25" i="5"/>
  <c r="AB29" i="5"/>
  <c r="AB33" i="5"/>
  <c r="AB37" i="5"/>
  <c r="AB41" i="5"/>
  <c r="AB45" i="5"/>
  <c r="AB49" i="5"/>
  <c r="AB55" i="5"/>
  <c r="AB59" i="5"/>
  <c r="AH4" i="5"/>
  <c r="AB10" i="5"/>
  <c r="AE11" i="5"/>
  <c r="AB18" i="5"/>
  <c r="AB26" i="5"/>
  <c r="AB34" i="5"/>
  <c r="AB42" i="5"/>
  <c r="AB50" i="5"/>
  <c r="AB58" i="5"/>
  <c r="AE34" i="5"/>
  <c r="AH30" i="5"/>
  <c r="AH11" i="5"/>
  <c r="AE93" i="5"/>
  <c r="AH111" i="5"/>
  <c r="AE174" i="5"/>
  <c r="AE198" i="5"/>
  <c r="AE220" i="5"/>
  <c r="AE224" i="5"/>
  <c r="AE236" i="5"/>
  <c r="AE294" i="5"/>
  <c r="AE298" i="5"/>
  <c r="AE314" i="5"/>
  <c r="AH299" i="5"/>
  <c r="AH305" i="5"/>
  <c r="AH313" i="5"/>
  <c r="AE168" i="5"/>
  <c r="AE188" i="5"/>
  <c r="AE200" i="5"/>
  <c r="AE218" i="5"/>
  <c r="AE230" i="5"/>
  <c r="AE246" i="5"/>
  <c r="AE255" i="5"/>
  <c r="AH294" i="5"/>
  <c r="AH289" i="5"/>
  <c r="AH314" i="5"/>
  <c r="AE30" i="5"/>
  <c r="AH48" i="5"/>
  <c r="AH5" i="5"/>
  <c r="AE79" i="5"/>
  <c r="AE111" i="5"/>
  <c r="AE115" i="5"/>
  <c r="AH79" i="5"/>
  <c r="AE136" i="5"/>
  <c r="AE214" i="5"/>
  <c r="AE222" i="5"/>
  <c r="AE234" i="5"/>
  <c r="AE48" i="5"/>
  <c r="AE271" i="5"/>
  <c r="AH298" i="5"/>
  <c r="AH301" i="5"/>
  <c r="AF314" i="5"/>
  <c r="AF298" i="5"/>
  <c r="AF139" i="5"/>
  <c r="AF301" i="5"/>
  <c r="AF167" i="5"/>
  <c r="AF102" i="5"/>
  <c r="AF48" i="5"/>
  <c r="AF175" i="5"/>
  <c r="AF284" i="5"/>
  <c r="AF200" i="5"/>
  <c r="T265" i="5"/>
  <c r="Y73" i="19"/>
  <c r="T111" i="5"/>
  <c r="V43" i="5"/>
  <c r="AD43" i="5" s="1"/>
  <c r="V127" i="5"/>
  <c r="AD127" i="5" s="1"/>
  <c r="Y95" i="5"/>
  <c r="V263" i="5"/>
  <c r="AD263" i="5" s="1"/>
  <c r="W299" i="5"/>
  <c r="AF299" i="5" s="1"/>
  <c r="Y220" i="5"/>
  <c r="Y245" i="5"/>
  <c r="Y16" i="5"/>
  <c r="W79" i="5"/>
  <c r="AF79" i="5" s="1"/>
  <c r="V249" i="5"/>
  <c r="AD249" i="5" s="1"/>
  <c r="T159" i="5"/>
  <c r="Y222" i="5"/>
  <c r="T246" i="5"/>
  <c r="Y271" i="5"/>
  <c r="V80" i="19"/>
  <c r="AD80" i="19" s="1"/>
  <c r="AH80" i="19" s="1"/>
  <c r="V129" i="5"/>
  <c r="AD129" i="5" s="1"/>
  <c r="Y51" i="5"/>
  <c r="T248" i="5"/>
  <c r="AB107" i="19"/>
  <c r="T172" i="5"/>
  <c r="T263" i="5"/>
  <c r="T118" i="5"/>
  <c r="T167" i="5"/>
  <c r="T255" i="5"/>
  <c r="T191" i="5"/>
  <c r="V154" i="5"/>
  <c r="AD154" i="5" s="1"/>
  <c r="T51" i="5"/>
  <c r="T305" i="5"/>
  <c r="T314" i="5"/>
  <c r="T200" i="5"/>
  <c r="T236" i="5"/>
  <c r="T249" i="5"/>
  <c r="T174" i="5"/>
  <c r="T155" i="5"/>
  <c r="W185" i="5"/>
  <c r="AF185" i="5" s="1"/>
  <c r="W286" i="5"/>
  <c r="V193" i="5"/>
  <c r="AD193" i="5" s="1"/>
  <c r="V137" i="5"/>
  <c r="AD137" i="5" s="1"/>
  <c r="V265" i="5"/>
  <c r="AD265" i="5" s="1"/>
  <c r="T139" i="5"/>
  <c r="T185" i="5"/>
  <c r="V286" i="5"/>
  <c r="AD286" i="5" s="1"/>
  <c r="V94" i="19"/>
  <c r="AD94" i="19" s="1"/>
  <c r="AH94" i="19" s="1"/>
  <c r="V42" i="19"/>
  <c r="AD42" i="19" s="1"/>
  <c r="AC42" i="19" s="1"/>
  <c r="V105" i="5"/>
  <c r="AD105" i="5" s="1"/>
  <c r="V49" i="23"/>
  <c r="AD49" i="23" s="1"/>
  <c r="AM57" i="19"/>
  <c r="V61" i="19"/>
  <c r="AD61" i="19" s="1"/>
  <c r="AH61" i="19" s="1"/>
  <c r="Y99" i="19"/>
  <c r="V19" i="5"/>
  <c r="AD19" i="5" s="1"/>
  <c r="V11" i="23"/>
  <c r="AD11" i="23" s="1"/>
  <c r="V31" i="23"/>
  <c r="AD31" i="23" s="1"/>
  <c r="V25" i="23"/>
  <c r="AD25" i="23" s="1"/>
  <c r="T47" i="19"/>
  <c r="V47" i="19"/>
  <c r="AD47" i="19" s="1"/>
  <c r="AC61" i="19"/>
  <c r="AE61" i="19"/>
  <c r="AM61" i="19" s="1"/>
  <c r="AL61" i="19" s="1"/>
  <c r="AC25" i="19"/>
  <c r="AE25" i="19"/>
  <c r="AH25" i="19"/>
  <c r="AC37" i="19"/>
  <c r="AE37" i="19"/>
  <c r="AH37" i="19"/>
  <c r="AE42" i="19"/>
  <c r="AM42" i="19" s="1"/>
  <c r="AQ42" i="19" s="1"/>
  <c r="AC49" i="19"/>
  <c r="AE49" i="19"/>
  <c r="AM49" i="19" s="1"/>
  <c r="AH49" i="19"/>
  <c r="AC53" i="19"/>
  <c r="AH53" i="19"/>
  <c r="AE53" i="19"/>
  <c r="AM53" i="19" s="1"/>
  <c r="AL53" i="19" s="1"/>
  <c r="AC46" i="19"/>
  <c r="AE46" i="19"/>
  <c r="AH46" i="19"/>
  <c r="AC48" i="19"/>
  <c r="AE48" i="19"/>
  <c r="AM48" i="19" s="1"/>
  <c r="AH48" i="19"/>
  <c r="AC33" i="19"/>
  <c r="AE33" i="19"/>
  <c r="AH33" i="19"/>
  <c r="AC21" i="19"/>
  <c r="AE21" i="19"/>
  <c r="AM21" i="19" s="1"/>
  <c r="AL21" i="19" s="1"/>
  <c r="AH21" i="19"/>
  <c r="AC62" i="19"/>
  <c r="AH62" i="19"/>
  <c r="AE62" i="19"/>
  <c r="AM62" i="19" s="1"/>
  <c r="AL62" i="19" s="1"/>
  <c r="AC9" i="19"/>
  <c r="AE9" i="19"/>
  <c r="AH9" i="19"/>
  <c r="W60" i="23"/>
  <c r="AF60" i="23" s="1"/>
  <c r="V60" i="23"/>
  <c r="AD60" i="23" s="1"/>
  <c r="AK106" i="19"/>
  <c r="AK104" i="19"/>
  <c r="AK102" i="19"/>
  <c r="AK100" i="19"/>
  <c r="AK98" i="19"/>
  <c r="AK96" i="19"/>
  <c r="AK94" i="19"/>
  <c r="AK66" i="19"/>
  <c r="AK65" i="19"/>
  <c r="AK62" i="19"/>
  <c r="AK59" i="19"/>
  <c r="AK58" i="19"/>
  <c r="AM56" i="19"/>
  <c r="AN56" i="19" s="1"/>
  <c r="AK55" i="19"/>
  <c r="AL55" i="19" s="1"/>
  <c r="AK54" i="19"/>
  <c r="AK51" i="19"/>
  <c r="AK50" i="19"/>
  <c r="AK47" i="19"/>
  <c r="AK46" i="19"/>
  <c r="AK43" i="19"/>
  <c r="AK40" i="19"/>
  <c r="AK39" i="19"/>
  <c r="AM37" i="19"/>
  <c r="AK36" i="19"/>
  <c r="AK35" i="19"/>
  <c r="AM33" i="19"/>
  <c r="AQ33" i="19" s="1"/>
  <c r="AK32" i="19"/>
  <c r="AK31" i="19"/>
  <c r="AK28" i="19"/>
  <c r="AK27" i="19"/>
  <c r="AM25" i="19"/>
  <c r="AQ25" i="19" s="1"/>
  <c r="AK24" i="19"/>
  <c r="AK23" i="19"/>
  <c r="AK20" i="19"/>
  <c r="AK19" i="19"/>
  <c r="AK16" i="19"/>
  <c r="AK15" i="19"/>
  <c r="AK12" i="19"/>
  <c r="AK11" i="19"/>
  <c r="AM9" i="19"/>
  <c r="AL9" i="19" s="1"/>
  <c r="AK8" i="19"/>
  <c r="AK7" i="19"/>
  <c r="AP4" i="19"/>
  <c r="AO4" i="19"/>
  <c r="AW4" i="19"/>
  <c r="AK105" i="19"/>
  <c r="AK103" i="19"/>
  <c r="AK101" i="19"/>
  <c r="AK99" i="19"/>
  <c r="AK97" i="19"/>
  <c r="AK95" i="19"/>
  <c r="AK93" i="19"/>
  <c r="AK64" i="19"/>
  <c r="AK63" i="19"/>
  <c r="AK61" i="19"/>
  <c r="AK60" i="19"/>
  <c r="AM59" i="19"/>
  <c r="AM58" i="19"/>
  <c r="AK57" i="19"/>
  <c r="AK56" i="19"/>
  <c r="AK53" i="19"/>
  <c r="AK52" i="19"/>
  <c r="AK49" i="19"/>
  <c r="AK48" i="19"/>
  <c r="AM46" i="19"/>
  <c r="AL46" i="19" s="1"/>
  <c r="AK45" i="19"/>
  <c r="AK44" i="19"/>
  <c r="AK42" i="19"/>
  <c r="AK41" i="19"/>
  <c r="AK38" i="19"/>
  <c r="AK37" i="19"/>
  <c r="AK34" i="19"/>
  <c r="AK33" i="19"/>
  <c r="AK30" i="19"/>
  <c r="AK29" i="19"/>
  <c r="AK26" i="19"/>
  <c r="AK25" i="19"/>
  <c r="AK22" i="19"/>
  <c r="AK21" i="19"/>
  <c r="AK18" i="19"/>
  <c r="AK17" i="19"/>
  <c r="AK14" i="19"/>
  <c r="AK13" i="19"/>
  <c r="AK10" i="19"/>
  <c r="AK9" i="19"/>
  <c r="AK6" i="19"/>
  <c r="AK5" i="19"/>
  <c r="AQ4" i="19"/>
  <c r="AK4" i="19"/>
  <c r="AL4" i="19" s="1"/>
  <c r="AM4" i="19"/>
  <c r="AN57" i="19"/>
  <c r="AQ53" i="19"/>
  <c r="AN49" i="19"/>
  <c r="AN62" i="19"/>
  <c r="AQ55" i="19"/>
  <c r="AQ56" i="19"/>
  <c r="AQ57" i="19"/>
  <c r="AN53" i="19"/>
  <c r="AQ49" i="19"/>
  <c r="AQ62" i="19"/>
  <c r="AN55" i="19"/>
  <c r="AQ9" i="19"/>
  <c r="AN9" i="19"/>
  <c r="AN37" i="19"/>
  <c r="AK92" i="19"/>
  <c r="AK90" i="19"/>
  <c r="AK86" i="19"/>
  <c r="AK82" i="19"/>
  <c r="AK78" i="19"/>
  <c r="AK74" i="19"/>
  <c r="AK70" i="19"/>
  <c r="AK89" i="19"/>
  <c r="AK85" i="19"/>
  <c r="AK81" i="19"/>
  <c r="AK77" i="19"/>
  <c r="AK73" i="19"/>
  <c r="AK69" i="19"/>
  <c r="AK67" i="19"/>
  <c r="AK88" i="19"/>
  <c r="AK84" i="19"/>
  <c r="AK80" i="19"/>
  <c r="AK76" i="19"/>
  <c r="AK72" i="19"/>
  <c r="AK68" i="19"/>
  <c r="AK91" i="19"/>
  <c r="AK87" i="19"/>
  <c r="AK83" i="19"/>
  <c r="AK79" i="19"/>
  <c r="AK75" i="19"/>
  <c r="AK71" i="19"/>
  <c r="Z127" i="19"/>
  <c r="AD109" i="19"/>
  <c r="AA4" i="19"/>
  <c r="Z1" i="19" s="1"/>
  <c r="Z126" i="19"/>
  <c r="Z4" i="19"/>
  <c r="AH47" i="19"/>
  <c r="AH55" i="19"/>
  <c r="AC57" i="19"/>
  <c r="Y62" i="19"/>
  <c r="V58" i="19"/>
  <c r="AD58" i="19" s="1"/>
  <c r="T27" i="19"/>
  <c r="T44" i="19"/>
  <c r="AF49" i="19"/>
  <c r="AO49" i="19" s="1"/>
  <c r="G26" i="9"/>
  <c r="G50" i="9"/>
  <c r="G41" i="9"/>
  <c r="G44" i="9" s="1"/>
  <c r="F29" i="2" s="1"/>
  <c r="V55" i="23"/>
  <c r="AD55" i="23" s="1"/>
  <c r="AL57" i="19"/>
  <c r="H22" i="9"/>
  <c r="K22" i="9"/>
  <c r="F21" i="9"/>
  <c r="E45" i="2" s="1"/>
  <c r="Y18" i="23"/>
  <c r="V18" i="23"/>
  <c r="AD18" i="23" s="1"/>
  <c r="S107" i="23"/>
  <c r="Y77" i="23"/>
  <c r="V29" i="23"/>
  <c r="AD29" i="23" s="1"/>
  <c r="Y49" i="23"/>
  <c r="M107" i="23"/>
  <c r="F18" i="9"/>
  <c r="AC99" i="19"/>
  <c r="AE99" i="19"/>
  <c r="AM99" i="19" s="1"/>
  <c r="AH99" i="19"/>
  <c r="AE106" i="19"/>
  <c r="AM106" i="19" s="1"/>
  <c r="AC106" i="19"/>
  <c r="AH106" i="19"/>
  <c r="V10" i="5"/>
  <c r="AD10" i="5" s="1"/>
  <c r="W24" i="5"/>
  <c r="Y24" i="5"/>
  <c r="W297" i="5"/>
  <c r="T232" i="5"/>
  <c r="V67" i="19"/>
  <c r="AD67" i="19" s="1"/>
  <c r="AE67" i="19" s="1"/>
  <c r="T138" i="5"/>
  <c r="V165" i="5"/>
  <c r="AD165" i="5" s="1"/>
  <c r="V99" i="5"/>
  <c r="AD99" i="5" s="1"/>
  <c r="V131" i="5"/>
  <c r="AD131" i="5" s="1"/>
  <c r="Y70" i="5"/>
  <c r="Y238" i="5"/>
  <c r="V232" i="5"/>
  <c r="AD232" i="5" s="1"/>
  <c r="T297" i="5"/>
  <c r="T290" i="5"/>
  <c r="S320" i="5"/>
  <c r="T90" i="19"/>
  <c r="V172" i="5"/>
  <c r="AD172" i="5" s="1"/>
  <c r="T47" i="5"/>
  <c r="W74" i="19"/>
  <c r="Y74" i="19"/>
  <c r="V74" i="19"/>
  <c r="AD74" i="19" s="1"/>
  <c r="AC73" i="19"/>
  <c r="AE73" i="19"/>
  <c r="AM73" i="19" s="1"/>
  <c r="AH73" i="19"/>
  <c r="AC80" i="19"/>
  <c r="AC78" i="19"/>
  <c r="AH78" i="19"/>
  <c r="AE78" i="19"/>
  <c r="AM78" i="19" s="1"/>
  <c r="T74" i="19"/>
  <c r="T220" i="5"/>
  <c r="V297" i="5"/>
  <c r="AD297" i="5" s="1"/>
  <c r="W220" i="5"/>
  <c r="AF220" i="5" s="1"/>
  <c r="AC92" i="19"/>
  <c r="AH92" i="19"/>
  <c r="AE92" i="19"/>
  <c r="AM92" i="19" s="1"/>
  <c r="AC70" i="19"/>
  <c r="AH70" i="19"/>
  <c r="AE70" i="19"/>
  <c r="AM70" i="19" s="1"/>
  <c r="V89" i="19"/>
  <c r="AD89" i="19" s="1"/>
  <c r="AC81" i="19"/>
  <c r="AH81" i="19"/>
  <c r="AE81" i="19"/>
  <c r="AM81" i="19" s="1"/>
  <c r="Y87" i="19"/>
  <c r="AC85" i="19"/>
  <c r="AH85" i="19"/>
  <c r="AE85" i="19"/>
  <c r="AM85" i="19" s="1"/>
  <c r="Y91" i="5"/>
  <c r="T165" i="5"/>
  <c r="Y93" i="5"/>
  <c r="V24" i="5"/>
  <c r="AD24" i="5" s="1"/>
  <c r="AF81" i="19"/>
  <c r="AC83" i="19"/>
  <c r="AE83" i="19"/>
  <c r="AM83" i="19" s="1"/>
  <c r="AH83" i="19"/>
  <c r="N93" i="19"/>
  <c r="D16" i="2"/>
  <c r="V53" i="5"/>
  <c r="AD53" i="5" s="1"/>
  <c r="V203" i="5"/>
  <c r="AD203" i="5" s="1"/>
  <c r="Y58" i="5"/>
  <c r="V10" i="19"/>
  <c r="AD10" i="19" s="1"/>
  <c r="T67" i="23"/>
  <c r="Y67" i="23"/>
  <c r="V67" i="23"/>
  <c r="AD67" i="23" s="1"/>
  <c r="U107" i="23"/>
  <c r="W67" i="23"/>
  <c r="AF67" i="23" s="1"/>
  <c r="V118" i="23"/>
  <c r="V102" i="23"/>
  <c r="AD102" i="23" s="1"/>
  <c r="T102" i="23"/>
  <c r="W102" i="23"/>
  <c r="AF102" i="23" s="1"/>
  <c r="Y102" i="23"/>
  <c r="Y35" i="23"/>
  <c r="W24" i="23"/>
  <c r="AF24" i="23" s="1"/>
  <c r="AO24" i="23" s="1"/>
  <c r="AX24" i="23" s="1"/>
  <c r="Y24" i="23"/>
  <c r="T90" i="23"/>
  <c r="W90" i="23"/>
  <c r="V90" i="23"/>
  <c r="AD90" i="23" s="1"/>
  <c r="V33" i="23"/>
  <c r="AD33" i="23" s="1"/>
  <c r="T33" i="23"/>
  <c r="Y12" i="23"/>
  <c r="V103" i="23"/>
  <c r="AD103" i="23" s="1"/>
  <c r="Y33" i="23"/>
  <c r="Y43" i="23"/>
  <c r="T5" i="23"/>
  <c r="V5" i="23"/>
  <c r="AD5" i="23" s="1"/>
  <c r="Y5" i="23"/>
  <c r="T18" i="23"/>
  <c r="W14" i="23"/>
  <c r="Y14" i="23"/>
  <c r="V14" i="23"/>
  <c r="AD14" i="23" s="1"/>
  <c r="T14" i="23"/>
  <c r="W61" i="23"/>
  <c r="T61" i="23"/>
  <c r="V61" i="23"/>
  <c r="AD61" i="23" s="1"/>
  <c r="V32" i="23"/>
  <c r="AD32" i="23" s="1"/>
  <c r="T32" i="23"/>
  <c r="V35" i="23"/>
  <c r="AD35" i="23" s="1"/>
  <c r="V12" i="23"/>
  <c r="AD12" i="23" s="1"/>
  <c r="Y61" i="23"/>
  <c r="T63" i="23"/>
  <c r="Y63" i="23"/>
  <c r="W63" i="23"/>
  <c r="V63" i="23"/>
  <c r="AD63" i="23" s="1"/>
  <c r="V82" i="23"/>
  <c r="AD82" i="23" s="1"/>
  <c r="Y82" i="23"/>
  <c r="W82" i="23"/>
  <c r="AF82" i="23" s="1"/>
  <c r="T82" i="23"/>
  <c r="T84" i="23"/>
  <c r="V84" i="23"/>
  <c r="AD84" i="23" s="1"/>
  <c r="W105" i="23"/>
  <c r="AF105" i="23" s="1"/>
  <c r="AO105" i="23" s="1"/>
  <c r="T105" i="23"/>
  <c r="T55" i="23"/>
  <c r="W55" i="23"/>
  <c r="AF55" i="23" s="1"/>
  <c r="V7" i="23"/>
  <c r="AD7" i="23" s="1"/>
  <c r="W7" i="23"/>
  <c r="AF7" i="23" s="1"/>
  <c r="T7" i="23"/>
  <c r="Y7" i="23"/>
  <c r="T56" i="23"/>
  <c r="Y56" i="23"/>
  <c r="T77" i="23"/>
  <c r="W77" i="23"/>
  <c r="AF77" i="23" s="1"/>
  <c r="AO77" i="23" s="1"/>
  <c r="Y8" i="23"/>
  <c r="T8" i="23"/>
  <c r="W8" i="23"/>
  <c r="V8" i="23"/>
  <c r="AD8" i="23" s="1"/>
  <c r="W5" i="23"/>
  <c r="W84" i="23"/>
  <c r="AF84" i="23" s="1"/>
  <c r="W18" i="23"/>
  <c r="AF18" i="23" s="1"/>
  <c r="W35" i="23"/>
  <c r="AF35" i="23" s="1"/>
  <c r="W33" i="23"/>
  <c r="AF33" i="23" s="1"/>
  <c r="W49" i="23"/>
  <c r="AF49" i="23" s="1"/>
  <c r="W32" i="23"/>
  <c r="T24" i="23"/>
  <c r="W103" i="23"/>
  <c r="AF103" i="23" s="1"/>
  <c r="W43" i="23"/>
  <c r="W12" i="23"/>
  <c r="AF12" i="23" s="1"/>
  <c r="V46" i="23"/>
  <c r="AD46" i="23" s="1"/>
  <c r="Y46" i="23"/>
  <c r="T46" i="23"/>
  <c r="W46" i="23"/>
  <c r="W100" i="23"/>
  <c r="AF100" i="23" s="1"/>
  <c r="T100" i="23"/>
  <c r="Y100" i="23"/>
  <c r="T70" i="23"/>
  <c r="Y70" i="23"/>
  <c r="W70" i="23"/>
  <c r="V70" i="23"/>
  <c r="AD70" i="23" s="1"/>
  <c r="T74" i="23"/>
  <c r="W74" i="23"/>
  <c r="W45" i="23"/>
  <c r="AF45" i="23" s="1"/>
  <c r="AO45" i="23" s="1"/>
  <c r="T45" i="23"/>
  <c r="Y45" i="23"/>
  <c r="V74" i="23"/>
  <c r="AD74" i="23" s="1"/>
  <c r="W39" i="23"/>
  <c r="V39" i="23"/>
  <c r="AD39" i="23" s="1"/>
  <c r="Y39" i="23"/>
  <c r="T39" i="23"/>
  <c r="T73" i="23"/>
  <c r="W73" i="23"/>
  <c r="AF73" i="23" s="1"/>
  <c r="AO73" i="23" s="1"/>
  <c r="Y73" i="23"/>
  <c r="T9" i="23"/>
  <c r="Y9" i="23"/>
  <c r="T22" i="23"/>
  <c r="W22" i="23"/>
  <c r="AF22" i="23" s="1"/>
  <c r="AO22" i="23" s="1"/>
  <c r="AX22" i="23" s="1"/>
  <c r="V15" i="23"/>
  <c r="AD15" i="23" s="1"/>
  <c r="W15" i="23"/>
  <c r="T15" i="23"/>
  <c r="Y15" i="23"/>
  <c r="Y103" i="23"/>
  <c r="Y22" i="23"/>
  <c r="V43" i="23"/>
  <c r="AD43" i="23" s="1"/>
  <c r="V100" i="23"/>
  <c r="AD100" i="23" s="1"/>
  <c r="W31" i="23"/>
  <c r="AF31" i="23" s="1"/>
  <c r="T31" i="23"/>
  <c r="W91" i="23"/>
  <c r="T91" i="23"/>
  <c r="V91" i="23"/>
  <c r="AD91" i="23" s="1"/>
  <c r="Y91" i="23"/>
  <c r="W25" i="23"/>
  <c r="AF25" i="23" s="1"/>
  <c r="T25" i="23"/>
  <c r="Y38" i="23"/>
  <c r="T38" i="23"/>
  <c r="W38" i="23"/>
  <c r="AF38" i="23" s="1"/>
  <c r="AO38" i="23" s="1"/>
  <c r="AX38" i="23" s="1"/>
  <c r="Y60" i="23"/>
  <c r="T60" i="23"/>
  <c r="T13" i="23"/>
  <c r="Y13" i="23"/>
  <c r="Y107" i="23" s="1"/>
  <c r="V123" i="23" s="1"/>
  <c r="U123" i="23" s="1"/>
  <c r="V13" i="23"/>
  <c r="AD13" i="23" s="1"/>
  <c r="T42" i="23"/>
  <c r="Y42" i="23"/>
  <c r="V42" i="23"/>
  <c r="AD42" i="23" s="1"/>
  <c r="W42" i="23"/>
  <c r="T96" i="23"/>
  <c r="Y96" i="23"/>
  <c r="V96" i="23"/>
  <c r="AD96" i="23" s="1"/>
  <c r="V66" i="23"/>
  <c r="AD66" i="23" s="1"/>
  <c r="W66" i="23"/>
  <c r="AF66" i="23" s="1"/>
  <c r="Y66" i="23"/>
  <c r="T66" i="23"/>
  <c r="T11" i="23"/>
  <c r="W11" i="23"/>
  <c r="AF11" i="23" s="1"/>
  <c r="T29" i="23"/>
  <c r="W29" i="23"/>
  <c r="AF29" i="23" s="1"/>
  <c r="W9" i="23"/>
  <c r="AF9" i="23" s="1"/>
  <c r="AO9" i="23" s="1"/>
  <c r="W56" i="23"/>
  <c r="AF56" i="23" s="1"/>
  <c r="AO56" i="23" s="1"/>
  <c r="AX56" i="23" s="1"/>
  <c r="P107" i="23"/>
  <c r="E4" i="24"/>
  <c r="E34" i="24" s="1"/>
  <c r="G56" i="9"/>
  <c r="G5" i="21"/>
  <c r="G6" i="2"/>
  <c r="G17" i="9"/>
  <c r="F27" i="9"/>
  <c r="E42" i="2" s="1"/>
  <c r="Y207" i="5"/>
  <c r="Y211" i="5"/>
  <c r="V211" i="5"/>
  <c r="AD211" i="5" s="1"/>
  <c r="T69" i="19"/>
  <c r="Y90" i="19"/>
  <c r="W165" i="5"/>
  <c r="T91" i="19"/>
  <c r="Y172" i="5"/>
  <c r="V108" i="5"/>
  <c r="AD108" i="5" s="1"/>
  <c r="V91" i="5"/>
  <c r="AD91" i="5" s="1"/>
  <c r="Y265" i="5"/>
  <c r="E16" i="2"/>
  <c r="V82" i="19"/>
  <c r="AD82" i="19" s="1"/>
  <c r="W138" i="5"/>
  <c r="Y5" i="5"/>
  <c r="T40" i="19"/>
  <c r="T51" i="19"/>
  <c r="V79" i="19"/>
  <c r="AD79" i="19" s="1"/>
  <c r="V285" i="5"/>
  <c r="AD285" i="5" s="1"/>
  <c r="Y285" i="5"/>
  <c r="Y199" i="5"/>
  <c r="V199" i="5"/>
  <c r="AD199" i="5" s="1"/>
  <c r="Y318" i="5"/>
  <c r="V318" i="5"/>
  <c r="AD318" i="5" s="1"/>
  <c r="T76" i="19"/>
  <c r="V76" i="19"/>
  <c r="AD76" i="19" s="1"/>
  <c r="Y76" i="19"/>
  <c r="W38" i="19"/>
  <c r="Y38" i="19"/>
  <c r="T65" i="19"/>
  <c r="Y65" i="19"/>
  <c r="G34" i="24"/>
  <c r="W33" i="19"/>
  <c r="AF33" i="19" s="1"/>
  <c r="AO33" i="19" s="1"/>
  <c r="V19" i="19"/>
  <c r="AD19" i="19" s="1"/>
  <c r="Y82" i="19"/>
  <c r="Y26" i="19"/>
  <c r="V26" i="19"/>
  <c r="AD26" i="19" s="1"/>
  <c r="V76" i="5"/>
  <c r="AD76" i="5" s="1"/>
  <c r="V160" i="5"/>
  <c r="AD160" i="5" s="1"/>
  <c r="V290" i="5"/>
  <c r="AD290" i="5" s="1"/>
  <c r="T310" i="5"/>
  <c r="Y108" i="5"/>
  <c r="V310" i="5"/>
  <c r="AD310" i="5" s="1"/>
  <c r="V204" i="5"/>
  <c r="AD204" i="5" s="1"/>
  <c r="K104" i="21"/>
  <c r="J104" i="21"/>
  <c r="T23" i="19"/>
  <c r="Y23" i="19"/>
  <c r="V23" i="19"/>
  <c r="AD23" i="19" s="1"/>
  <c r="T7" i="19"/>
  <c r="W7" i="19"/>
  <c r="T123" i="5"/>
  <c r="P107" i="19"/>
  <c r="W119" i="23"/>
  <c r="Q131" i="23"/>
  <c r="W116" i="23"/>
  <c r="W118" i="23"/>
  <c r="W117" i="23"/>
  <c r="W115" i="23"/>
  <c r="Q22" i="23"/>
  <c r="R22" i="23" s="1"/>
  <c r="X22" i="23" s="1"/>
  <c r="Q65" i="23"/>
  <c r="R65" i="23" s="1"/>
  <c r="X65" i="23" s="1"/>
  <c r="Q82" i="23"/>
  <c r="R82" i="23" s="1"/>
  <c r="X82" i="23" s="1"/>
  <c r="Q25" i="23"/>
  <c r="R25" i="23" s="1"/>
  <c r="X25" i="23" s="1"/>
  <c r="Q40" i="23"/>
  <c r="R40" i="23" s="1"/>
  <c r="X40" i="23" s="1"/>
  <c r="Q90" i="23"/>
  <c r="R90" i="23" s="1"/>
  <c r="X90" i="23" s="1"/>
  <c r="Q16" i="23"/>
  <c r="R16" i="23" s="1"/>
  <c r="X16" i="23" s="1"/>
  <c r="Q94" i="23"/>
  <c r="R94" i="23" s="1"/>
  <c r="X94" i="23" s="1"/>
  <c r="Q44" i="23"/>
  <c r="R44" i="23" s="1"/>
  <c r="X44" i="23" s="1"/>
  <c r="Q100" i="23"/>
  <c r="R100" i="23" s="1"/>
  <c r="X100" i="23" s="1"/>
  <c r="Q11" i="23"/>
  <c r="R11" i="23" s="1"/>
  <c r="X11" i="23" s="1"/>
  <c r="Q81" i="23"/>
  <c r="R81" i="23" s="1"/>
  <c r="X81" i="23" s="1"/>
  <c r="Q76" i="23"/>
  <c r="R76" i="23" s="1"/>
  <c r="X76" i="23" s="1"/>
  <c r="Q92" i="23"/>
  <c r="R92" i="23" s="1"/>
  <c r="X92" i="23" s="1"/>
  <c r="Q9" i="23"/>
  <c r="R9" i="23" s="1"/>
  <c r="X9" i="23" s="1"/>
  <c r="Q7" i="23"/>
  <c r="R7" i="23" s="1"/>
  <c r="X7" i="23" s="1"/>
  <c r="Q97" i="23"/>
  <c r="R97" i="23" s="1"/>
  <c r="X97" i="23" s="1"/>
  <c r="Q98" i="23"/>
  <c r="R98" i="23" s="1"/>
  <c r="X98" i="23" s="1"/>
  <c r="Q48" i="23"/>
  <c r="R48" i="23" s="1"/>
  <c r="X48" i="23" s="1"/>
  <c r="Q84" i="23"/>
  <c r="R84" i="23" s="1"/>
  <c r="X84" i="23" s="1"/>
  <c r="Q78" i="23"/>
  <c r="R78" i="23" s="1"/>
  <c r="X78" i="23" s="1"/>
  <c r="Q21" i="23"/>
  <c r="R21" i="23" s="1"/>
  <c r="X21" i="23" s="1"/>
  <c r="Q62" i="23"/>
  <c r="R62" i="23" s="1"/>
  <c r="X62" i="23" s="1"/>
  <c r="Q103" i="23"/>
  <c r="R103" i="23" s="1"/>
  <c r="X103" i="23" s="1"/>
  <c r="Q58" i="23"/>
  <c r="R58" i="23" s="1"/>
  <c r="X58" i="23" s="1"/>
  <c r="Q80" i="23"/>
  <c r="R80" i="23" s="1"/>
  <c r="X80" i="23" s="1"/>
  <c r="Q26" i="23"/>
  <c r="R26" i="23" s="1"/>
  <c r="X26" i="23" s="1"/>
  <c r="Q39" i="23"/>
  <c r="R39" i="23" s="1"/>
  <c r="X39" i="23" s="1"/>
  <c r="Q102" i="23"/>
  <c r="R102" i="23" s="1"/>
  <c r="X102" i="23" s="1"/>
  <c r="Q23" i="23"/>
  <c r="R23" i="23" s="1"/>
  <c r="X23" i="23" s="1"/>
  <c r="Q12" i="23"/>
  <c r="R12" i="23" s="1"/>
  <c r="X12" i="23" s="1"/>
  <c r="Q64" i="23"/>
  <c r="R64" i="23" s="1"/>
  <c r="X64" i="23" s="1"/>
  <c r="Q43" i="23"/>
  <c r="R43" i="23" s="1"/>
  <c r="X43" i="23" s="1"/>
  <c r="Q36" i="23"/>
  <c r="R36" i="23" s="1"/>
  <c r="X36" i="23" s="1"/>
  <c r="Q32" i="23"/>
  <c r="R32" i="23" s="1"/>
  <c r="X32" i="23" s="1"/>
  <c r="Q52" i="23"/>
  <c r="R52" i="23" s="1"/>
  <c r="X52" i="23" s="1"/>
  <c r="Q41" i="23"/>
  <c r="R41" i="23" s="1"/>
  <c r="X41" i="23" s="1"/>
  <c r="Q47" i="23"/>
  <c r="R47" i="23" s="1"/>
  <c r="X47" i="23" s="1"/>
  <c r="Q72" i="23"/>
  <c r="R72" i="23" s="1"/>
  <c r="X72" i="23" s="1"/>
  <c r="Q30" i="23"/>
  <c r="R30" i="23" s="1"/>
  <c r="X30" i="23" s="1"/>
  <c r="Q34" i="23"/>
  <c r="R34" i="23" s="1"/>
  <c r="X34" i="23" s="1"/>
  <c r="Q66" i="23"/>
  <c r="R66" i="23" s="1"/>
  <c r="X66" i="23" s="1"/>
  <c r="Q31" i="23"/>
  <c r="R31" i="23" s="1"/>
  <c r="X31" i="23" s="1"/>
  <c r="Q50" i="23"/>
  <c r="R50" i="23" s="1"/>
  <c r="X50" i="23" s="1"/>
  <c r="Q24" i="23"/>
  <c r="R24" i="23" s="1"/>
  <c r="X24" i="23" s="1"/>
  <c r="Q5" i="23"/>
  <c r="Q42" i="23"/>
  <c r="R42" i="23" s="1"/>
  <c r="X42" i="23" s="1"/>
  <c r="Q75" i="23"/>
  <c r="R75" i="23" s="1"/>
  <c r="X75" i="23" s="1"/>
  <c r="Q33" i="23"/>
  <c r="R33" i="23" s="1"/>
  <c r="X33" i="23" s="1"/>
  <c r="Q60" i="23"/>
  <c r="R60" i="23" s="1"/>
  <c r="X60" i="23" s="1"/>
  <c r="Q79" i="23"/>
  <c r="R79" i="23" s="1"/>
  <c r="X79" i="23" s="1"/>
  <c r="Q18" i="23"/>
  <c r="R18" i="23" s="1"/>
  <c r="X18" i="23" s="1"/>
  <c r="Q69" i="23"/>
  <c r="R69" i="23" s="1"/>
  <c r="X69" i="23" s="1"/>
  <c r="Q37" i="23"/>
  <c r="R37" i="23" s="1"/>
  <c r="X37" i="23" s="1"/>
  <c r="Q95" i="23"/>
  <c r="R95" i="23" s="1"/>
  <c r="X95" i="23" s="1"/>
  <c r="Q45" i="23"/>
  <c r="R45" i="23" s="1"/>
  <c r="X45" i="23" s="1"/>
  <c r="Q13" i="23"/>
  <c r="R13" i="23" s="1"/>
  <c r="X13" i="23" s="1"/>
  <c r="Q51" i="23"/>
  <c r="R51" i="23" s="1"/>
  <c r="X51" i="23" s="1"/>
  <c r="Q35" i="23"/>
  <c r="R35" i="23" s="1"/>
  <c r="X35" i="23" s="1"/>
  <c r="Q49" i="23"/>
  <c r="R49" i="23" s="1"/>
  <c r="X49" i="23" s="1"/>
  <c r="Q88" i="23"/>
  <c r="R88" i="23" s="1"/>
  <c r="X88" i="23" s="1"/>
  <c r="Q99" i="23"/>
  <c r="R99" i="23" s="1"/>
  <c r="X99" i="23" s="1"/>
  <c r="Q15" i="23"/>
  <c r="R15" i="23" s="1"/>
  <c r="X15" i="23" s="1"/>
  <c r="Q91" i="23"/>
  <c r="R91" i="23" s="1"/>
  <c r="X91" i="23" s="1"/>
  <c r="Q93" i="23"/>
  <c r="R93" i="23" s="1"/>
  <c r="X93" i="23" s="1"/>
  <c r="Q10" i="23"/>
  <c r="R10" i="23" s="1"/>
  <c r="X10" i="23" s="1"/>
  <c r="Q89" i="23"/>
  <c r="R89" i="23" s="1"/>
  <c r="X89" i="23" s="1"/>
  <c r="Q70" i="23"/>
  <c r="R70" i="23" s="1"/>
  <c r="X70" i="23" s="1"/>
  <c r="Q96" i="23"/>
  <c r="R96" i="23" s="1"/>
  <c r="X96" i="23" s="1"/>
  <c r="Q61" i="23"/>
  <c r="R61" i="23" s="1"/>
  <c r="X61" i="23" s="1"/>
  <c r="Q105" i="23"/>
  <c r="R105" i="23" s="1"/>
  <c r="X105" i="23" s="1"/>
  <c r="Q29" i="23"/>
  <c r="R29" i="23" s="1"/>
  <c r="X29" i="23" s="1"/>
  <c r="Q17" i="23"/>
  <c r="R17" i="23" s="1"/>
  <c r="X17" i="23" s="1"/>
  <c r="Q59" i="23"/>
  <c r="R59" i="23" s="1"/>
  <c r="X59" i="23" s="1"/>
  <c r="Q77" i="23"/>
  <c r="R77" i="23" s="1"/>
  <c r="X77" i="23" s="1"/>
  <c r="Q8" i="23"/>
  <c r="R8" i="23" s="1"/>
  <c r="X8" i="23" s="1"/>
  <c r="Q101" i="23"/>
  <c r="R101" i="23" s="1"/>
  <c r="X101" i="23" s="1"/>
  <c r="Q38" i="23"/>
  <c r="R38" i="23" s="1"/>
  <c r="X38" i="23" s="1"/>
  <c r="Q6" i="23"/>
  <c r="R6" i="23" s="1"/>
  <c r="X6" i="23" s="1"/>
  <c r="Q85" i="23"/>
  <c r="R85" i="23" s="1"/>
  <c r="X85" i="23" s="1"/>
  <c r="Q55" i="23"/>
  <c r="R55" i="23" s="1"/>
  <c r="X55" i="23" s="1"/>
  <c r="Q28" i="23"/>
  <c r="R28" i="23" s="1"/>
  <c r="X28" i="23" s="1"/>
  <c r="Q106" i="23"/>
  <c r="R106" i="23" s="1"/>
  <c r="X106" i="23" s="1"/>
  <c r="Q46" i="23"/>
  <c r="R46" i="23" s="1"/>
  <c r="X46" i="23" s="1"/>
  <c r="Q86" i="23"/>
  <c r="R86" i="23" s="1"/>
  <c r="X86" i="23" s="1"/>
  <c r="Q54" i="23"/>
  <c r="R54" i="23" s="1"/>
  <c r="X54" i="23" s="1"/>
  <c r="Q14" i="23"/>
  <c r="R14" i="23" s="1"/>
  <c r="X14" i="23" s="1"/>
  <c r="Q68" i="23"/>
  <c r="R68" i="23" s="1"/>
  <c r="X68" i="23" s="1"/>
  <c r="Q56" i="23"/>
  <c r="R56" i="23" s="1"/>
  <c r="X56" i="23" s="1"/>
  <c r="Q83" i="23"/>
  <c r="R83" i="23" s="1"/>
  <c r="X83" i="23" s="1"/>
  <c r="Q63" i="23"/>
  <c r="R63" i="23" s="1"/>
  <c r="X63" i="23" s="1"/>
  <c r="Q67" i="23"/>
  <c r="R67" i="23" s="1"/>
  <c r="X67" i="23" s="1"/>
  <c r="Q73" i="23"/>
  <c r="R73" i="23" s="1"/>
  <c r="X73" i="23" s="1"/>
  <c r="Q53" i="23"/>
  <c r="R53" i="23" s="1"/>
  <c r="X53" i="23" s="1"/>
  <c r="Q71" i="23"/>
  <c r="R71" i="23" s="1"/>
  <c r="X71" i="23" s="1"/>
  <c r="Q87" i="23"/>
  <c r="R87" i="23" s="1"/>
  <c r="X87" i="23" s="1"/>
  <c r="Q74" i="23"/>
  <c r="R74" i="23" s="1"/>
  <c r="X74" i="23" s="1"/>
  <c r="Q57" i="23"/>
  <c r="R57" i="23" s="1"/>
  <c r="X57" i="23" s="1"/>
  <c r="Q20" i="23"/>
  <c r="R20" i="23" s="1"/>
  <c r="X20" i="23" s="1"/>
  <c r="Q19" i="23"/>
  <c r="R19" i="23" s="1"/>
  <c r="X19" i="23" s="1"/>
  <c r="Q27" i="23"/>
  <c r="R27" i="23" s="1"/>
  <c r="Q104" i="23"/>
  <c r="R104" i="23" s="1"/>
  <c r="X104" i="23" s="1"/>
  <c r="U111" i="23"/>
  <c r="U126" i="23" s="1"/>
  <c r="U127" i="23" s="1"/>
  <c r="C47" i="2" s="1"/>
  <c r="C49" i="2" s="1"/>
  <c r="U131" i="23"/>
  <c r="D25" i="2"/>
  <c r="D27" i="2" s="1"/>
  <c r="V51" i="19"/>
  <c r="AD51" i="19" s="1"/>
  <c r="Y31" i="19"/>
  <c r="Y16" i="19"/>
  <c r="V65" i="19"/>
  <c r="AD65" i="19" s="1"/>
  <c r="Y44" i="19"/>
  <c r="V56" i="19"/>
  <c r="AD56" i="19" s="1"/>
  <c r="V66" i="19"/>
  <c r="AD66" i="19" s="1"/>
  <c r="V40" i="19"/>
  <c r="AD40" i="19" s="1"/>
  <c r="T43" i="19"/>
  <c r="V102" i="19"/>
  <c r="AD102" i="19" s="1"/>
  <c r="V44" i="19"/>
  <c r="AD44" i="19" s="1"/>
  <c r="AF44" i="19" s="1"/>
  <c r="V69" i="19"/>
  <c r="AD69" i="19" s="1"/>
  <c r="V16" i="19"/>
  <c r="AD16" i="19" s="1"/>
  <c r="Y76" i="5"/>
  <c r="Y138" i="5"/>
  <c r="Y145" i="5"/>
  <c r="Y53" i="5"/>
  <c r="V123" i="5"/>
  <c r="AD123" i="5" s="1"/>
  <c r="T199" i="5"/>
  <c r="V47" i="5"/>
  <c r="AD47" i="5" s="1"/>
  <c r="V311" i="5"/>
  <c r="AD311" i="5" s="1"/>
  <c r="T311" i="5"/>
  <c r="Y311" i="5"/>
  <c r="W311" i="5"/>
  <c r="V280" i="5"/>
  <c r="AD280" i="5" s="1"/>
  <c r="T280" i="5"/>
  <c r="Y280" i="5"/>
  <c r="W280" i="5"/>
  <c r="Y259" i="5"/>
  <c r="V259" i="5"/>
  <c r="AD259" i="5" s="1"/>
  <c r="T259" i="5"/>
  <c r="W259" i="5"/>
  <c r="T256" i="5"/>
  <c r="Y256" i="5"/>
  <c r="V256" i="5"/>
  <c r="AD256" i="5" s="1"/>
  <c r="W256" i="5"/>
  <c r="T239" i="5"/>
  <c r="V239" i="5"/>
  <c r="AD239" i="5" s="1"/>
  <c r="Y239" i="5"/>
  <c r="W239" i="5"/>
  <c r="V206" i="5"/>
  <c r="AD206" i="5" s="1"/>
  <c r="T206" i="5"/>
  <c r="Y206" i="5"/>
  <c r="W206" i="5"/>
  <c r="T163" i="5"/>
  <c r="V163" i="5"/>
  <c r="AD163" i="5" s="1"/>
  <c r="Y163" i="5"/>
  <c r="W163" i="5"/>
  <c r="T237" i="5"/>
  <c r="W237" i="5"/>
  <c r="V237" i="5"/>
  <c r="AD237" i="5" s="1"/>
  <c r="Y237" i="5"/>
  <c r="W176" i="5"/>
  <c r="V176" i="5"/>
  <c r="AD176" i="5" s="1"/>
  <c r="Y176" i="5"/>
  <c r="V13" i="5"/>
  <c r="AD13" i="5" s="1"/>
  <c r="T13" i="5"/>
  <c r="W13" i="5"/>
  <c r="Y13" i="5"/>
  <c r="V28" i="5"/>
  <c r="AD28" i="5" s="1"/>
  <c r="T28" i="5"/>
  <c r="W28" i="5"/>
  <c r="Y28" i="5"/>
  <c r="T59" i="5"/>
  <c r="W59" i="5"/>
  <c r="V59" i="5"/>
  <c r="AD59" i="5" s="1"/>
  <c r="Y59" i="5"/>
  <c r="T73" i="5"/>
  <c r="W73" i="5"/>
  <c r="V73" i="5"/>
  <c r="AD73" i="5" s="1"/>
  <c r="Y73" i="5"/>
  <c r="V81" i="5"/>
  <c r="AD81" i="5" s="1"/>
  <c r="W81" i="5"/>
  <c r="Y81" i="5"/>
  <c r="T101" i="5"/>
  <c r="Y101" i="5"/>
  <c r="W101" i="5"/>
  <c r="V101" i="5"/>
  <c r="AD101" i="5" s="1"/>
  <c r="T117" i="5"/>
  <c r="Y117" i="5"/>
  <c r="V117" i="5"/>
  <c r="AD117" i="5" s="1"/>
  <c r="W117" i="5"/>
  <c r="T18" i="5"/>
  <c r="Y18" i="5"/>
  <c r="W18" i="5"/>
  <c r="V18" i="5"/>
  <c r="AD18" i="5" s="1"/>
  <c r="V33" i="5"/>
  <c r="AD33" i="5" s="1"/>
  <c r="T33" i="5"/>
  <c r="W33" i="5"/>
  <c r="Y33" i="5"/>
  <c r="T74" i="5"/>
  <c r="V74" i="5"/>
  <c r="AD74" i="5" s="1"/>
  <c r="W74" i="5"/>
  <c r="Y74" i="5"/>
  <c r="T90" i="5"/>
  <c r="V90" i="5"/>
  <c r="AD90" i="5" s="1"/>
  <c r="W90" i="5"/>
  <c r="Y90" i="5"/>
  <c r="T122" i="5"/>
  <c r="Y122" i="5"/>
  <c r="V122" i="5"/>
  <c r="AD122" i="5" s="1"/>
  <c r="W122" i="5"/>
  <c r="T223" i="5"/>
  <c r="Y223" i="5"/>
  <c r="V223" i="5"/>
  <c r="AD223" i="5" s="1"/>
  <c r="W223" i="5"/>
  <c r="T233" i="5"/>
  <c r="Y233" i="5"/>
  <c r="V233" i="5"/>
  <c r="AD233" i="5" s="1"/>
  <c r="W233" i="5"/>
  <c r="V250" i="5"/>
  <c r="AD250" i="5" s="1"/>
  <c r="T250" i="5"/>
  <c r="Y250" i="5"/>
  <c r="W250" i="5"/>
  <c r="T142" i="5"/>
  <c r="V142" i="5"/>
  <c r="AD142" i="5" s="1"/>
  <c r="Y142" i="5"/>
  <c r="W142" i="5"/>
  <c r="T38" i="5"/>
  <c r="W38" i="5"/>
  <c r="Y38" i="5"/>
  <c r="V38" i="5"/>
  <c r="AD38" i="5" s="1"/>
  <c r="T12" i="5"/>
  <c r="Y12" i="5"/>
  <c r="V12" i="5"/>
  <c r="AD12" i="5" s="1"/>
  <c r="W12" i="5"/>
  <c r="V80" i="5"/>
  <c r="AD80" i="5" s="1"/>
  <c r="Y80" i="5"/>
  <c r="T80" i="5"/>
  <c r="W80" i="5"/>
  <c r="V112" i="5"/>
  <c r="AD112" i="5" s="1"/>
  <c r="T112" i="5"/>
  <c r="Y112" i="5"/>
  <c r="W112" i="5"/>
  <c r="T225" i="5"/>
  <c r="V225" i="5"/>
  <c r="AD225" i="5" s="1"/>
  <c r="Y225" i="5"/>
  <c r="W225" i="5"/>
  <c r="V293" i="5"/>
  <c r="AD293" i="5" s="1"/>
  <c r="W293" i="5"/>
  <c r="T293" i="5"/>
  <c r="Y293" i="5"/>
  <c r="T283" i="5"/>
  <c r="W283" i="5"/>
  <c r="V283" i="5"/>
  <c r="AD283" i="5" s="1"/>
  <c r="Y283" i="5"/>
  <c r="V219" i="5"/>
  <c r="AD219" i="5" s="1"/>
  <c r="T219" i="5"/>
  <c r="Y219" i="5"/>
  <c r="W219" i="5"/>
  <c r="T26" i="5"/>
  <c r="Y26" i="5"/>
  <c r="W26" i="5"/>
  <c r="V26" i="5"/>
  <c r="AD26" i="5" s="1"/>
  <c r="T107" i="5"/>
  <c r="V107" i="5"/>
  <c r="AD107" i="5" s="1"/>
  <c r="W107" i="5"/>
  <c r="Y107" i="5"/>
  <c r="T39" i="5"/>
  <c r="W39" i="5"/>
  <c r="V39" i="5"/>
  <c r="AD39" i="5" s="1"/>
  <c r="Y39" i="5"/>
  <c r="T92" i="5"/>
  <c r="Y92" i="5"/>
  <c r="W92" i="5"/>
  <c r="V92" i="5"/>
  <c r="AD92" i="5" s="1"/>
  <c r="T152" i="5"/>
  <c r="V152" i="5"/>
  <c r="AD152" i="5" s="1"/>
  <c r="W152" i="5"/>
  <c r="Y152" i="5"/>
  <c r="T282" i="5"/>
  <c r="Y282" i="5"/>
  <c r="W282" i="5"/>
  <c r="V282" i="5"/>
  <c r="AD282" i="5" s="1"/>
  <c r="T41" i="19"/>
  <c r="Y41" i="19"/>
  <c r="V41" i="19"/>
  <c r="AD41" i="19" s="1"/>
  <c r="W41" i="19"/>
  <c r="T88" i="19"/>
  <c r="Y88" i="19"/>
  <c r="V88" i="19"/>
  <c r="AD88" i="19" s="1"/>
  <c r="W88" i="19"/>
  <c r="V63" i="19"/>
  <c r="AD63" i="19" s="1"/>
  <c r="T63" i="19"/>
  <c r="Y63" i="19"/>
  <c r="W63" i="19"/>
  <c r="T18" i="19"/>
  <c r="V18" i="19"/>
  <c r="AD18" i="19" s="1"/>
  <c r="W18" i="19"/>
  <c r="Y18" i="19"/>
  <c r="T77" i="19"/>
  <c r="V77" i="19"/>
  <c r="AD77" i="19" s="1"/>
  <c r="W77" i="19"/>
  <c r="Y77" i="19"/>
  <c r="T100" i="19"/>
  <c r="W100" i="19"/>
  <c r="V100" i="19"/>
  <c r="AD100" i="19" s="1"/>
  <c r="Y100" i="19"/>
  <c r="T20" i="19"/>
  <c r="W20" i="19"/>
  <c r="V20" i="19"/>
  <c r="AD20" i="19" s="1"/>
  <c r="Y20" i="19"/>
  <c r="T303" i="5"/>
  <c r="V303" i="5"/>
  <c r="AD303" i="5" s="1"/>
  <c r="Y303" i="5"/>
  <c r="W303" i="5"/>
  <c r="T253" i="5"/>
  <c r="W253" i="5"/>
  <c r="V253" i="5"/>
  <c r="AD253" i="5" s="1"/>
  <c r="Y253" i="5"/>
  <c r="T257" i="5"/>
  <c r="V257" i="5"/>
  <c r="AD257" i="5" s="1"/>
  <c r="Y257" i="5"/>
  <c r="W257" i="5"/>
  <c r="Y260" i="5"/>
  <c r="T260" i="5"/>
  <c r="V260" i="5"/>
  <c r="AD260" i="5" s="1"/>
  <c r="W260" i="5"/>
  <c r="T186" i="5"/>
  <c r="Y186" i="5"/>
  <c r="V186" i="5"/>
  <c r="AD186" i="5" s="1"/>
  <c r="W186" i="5"/>
  <c r="T170" i="5"/>
  <c r="V170" i="5"/>
  <c r="AD170" i="5" s="1"/>
  <c r="Y170" i="5"/>
  <c r="W170" i="5"/>
  <c r="T235" i="5"/>
  <c r="Y235" i="5"/>
  <c r="V235" i="5"/>
  <c r="AD235" i="5" s="1"/>
  <c r="W235" i="5"/>
  <c r="T242" i="5"/>
  <c r="Y242" i="5"/>
  <c r="V242" i="5"/>
  <c r="AD242" i="5" s="1"/>
  <c r="W242" i="5"/>
  <c r="Y196" i="5"/>
  <c r="V196" i="5"/>
  <c r="AD196" i="5" s="1"/>
  <c r="W196" i="5"/>
  <c r="Y276" i="5"/>
  <c r="V276" i="5"/>
  <c r="AD276" i="5" s="1"/>
  <c r="W276" i="5"/>
  <c r="T17" i="5"/>
  <c r="V17" i="5"/>
  <c r="AD17" i="5" s="1"/>
  <c r="Y17" i="5"/>
  <c r="W17" i="5"/>
  <c r="T32" i="5"/>
  <c r="V32" i="5"/>
  <c r="AD32" i="5" s="1"/>
  <c r="Y32" i="5"/>
  <c r="W32" i="5"/>
  <c r="T55" i="5"/>
  <c r="Y55" i="5"/>
  <c r="V55" i="5"/>
  <c r="AD55" i="5" s="1"/>
  <c r="W55" i="5"/>
  <c r="T75" i="5"/>
  <c r="Y75" i="5"/>
  <c r="V75" i="5"/>
  <c r="AD75" i="5" s="1"/>
  <c r="W75" i="5"/>
  <c r="T89" i="5"/>
  <c r="V89" i="5"/>
  <c r="AD89" i="5" s="1"/>
  <c r="Y89" i="5"/>
  <c r="W89" i="5"/>
  <c r="T113" i="5"/>
  <c r="Y113" i="5"/>
  <c r="V113" i="5"/>
  <c r="AD113" i="5" s="1"/>
  <c r="W113" i="5"/>
  <c r="T14" i="5"/>
  <c r="V14" i="5"/>
  <c r="AD14" i="5" s="1"/>
  <c r="Y14" i="5"/>
  <c r="W14" i="5"/>
  <c r="T37" i="5"/>
  <c r="Y37" i="5"/>
  <c r="V37" i="5"/>
  <c r="AD37" i="5" s="1"/>
  <c r="W37" i="5"/>
  <c r="Y56" i="5"/>
  <c r="T56" i="5"/>
  <c r="V56" i="5"/>
  <c r="AD56" i="5" s="1"/>
  <c r="W56" i="5"/>
  <c r="T78" i="5"/>
  <c r="W78" i="5"/>
  <c r="V78" i="5"/>
  <c r="AD78" i="5" s="1"/>
  <c r="Y78" i="5"/>
  <c r="T110" i="5"/>
  <c r="V110" i="5"/>
  <c r="AD110" i="5" s="1"/>
  <c r="Y110" i="5"/>
  <c r="W110" i="5"/>
  <c r="T134" i="5"/>
  <c r="Y134" i="5"/>
  <c r="V134" i="5"/>
  <c r="AD134" i="5" s="1"/>
  <c r="W134" i="5"/>
  <c r="Y143" i="5"/>
  <c r="T143" i="5"/>
  <c r="V143" i="5"/>
  <c r="AD143" i="5" s="1"/>
  <c r="W143" i="5"/>
  <c r="T221" i="5"/>
  <c r="Y221" i="5"/>
  <c r="V221" i="5"/>
  <c r="AD221" i="5" s="1"/>
  <c r="W221" i="5"/>
  <c r="T146" i="5"/>
  <c r="V146" i="5"/>
  <c r="AD146" i="5" s="1"/>
  <c r="Y146" i="5"/>
  <c r="W146" i="5"/>
  <c r="Y171" i="5"/>
  <c r="T171" i="5"/>
  <c r="V171" i="5"/>
  <c r="AD171" i="5" s="1"/>
  <c r="W171" i="5"/>
  <c r="T46" i="5"/>
  <c r="V46" i="5"/>
  <c r="AD46" i="5" s="1"/>
  <c r="W46" i="5"/>
  <c r="Y46" i="5"/>
  <c r="T87" i="5"/>
  <c r="V87" i="5"/>
  <c r="AD87" i="5" s="1"/>
  <c r="W87" i="5"/>
  <c r="Y87" i="5"/>
  <c r="T119" i="5"/>
  <c r="V119" i="5"/>
  <c r="AD119" i="5" s="1"/>
  <c r="W119" i="5"/>
  <c r="Y119" i="5"/>
  <c r="T20" i="5"/>
  <c r="Y20" i="5"/>
  <c r="V20" i="5"/>
  <c r="AD20" i="5" s="1"/>
  <c r="W20" i="5"/>
  <c r="T49" i="5"/>
  <c r="W49" i="5"/>
  <c r="Y49" i="5"/>
  <c r="V49" i="5"/>
  <c r="AD49" i="5" s="1"/>
  <c r="T88" i="5"/>
  <c r="V88" i="5"/>
  <c r="AD88" i="5" s="1"/>
  <c r="Y88" i="5"/>
  <c r="W88" i="5"/>
  <c r="T120" i="5"/>
  <c r="V120" i="5"/>
  <c r="AD120" i="5" s="1"/>
  <c r="Y120" i="5"/>
  <c r="W120" i="5"/>
  <c r="T149" i="5"/>
  <c r="V149" i="5"/>
  <c r="AD149" i="5" s="1"/>
  <c r="Y149" i="5"/>
  <c r="W149" i="5"/>
  <c r="T156" i="5"/>
  <c r="V156" i="5"/>
  <c r="AD156" i="5" s="1"/>
  <c r="W156" i="5"/>
  <c r="Y156" i="5"/>
  <c r="T295" i="5"/>
  <c r="Y295" i="5"/>
  <c r="V295" i="5"/>
  <c r="AD295" i="5" s="1"/>
  <c r="W295" i="5"/>
  <c r="T202" i="5"/>
  <c r="Y202" i="5"/>
  <c r="V202" i="5"/>
  <c r="AD202" i="5" s="1"/>
  <c r="W202" i="5"/>
  <c r="T262" i="5"/>
  <c r="Y262" i="5"/>
  <c r="V262" i="5"/>
  <c r="AD262" i="5" s="1"/>
  <c r="W262" i="5"/>
  <c r="T190" i="5"/>
  <c r="V190" i="5"/>
  <c r="AD190" i="5" s="1"/>
  <c r="Y190" i="5"/>
  <c r="W190" i="5"/>
  <c r="T54" i="5"/>
  <c r="Y54" i="5"/>
  <c r="V54" i="5"/>
  <c r="AD54" i="5" s="1"/>
  <c r="W54" i="5"/>
  <c r="T315" i="5"/>
  <c r="Y315" i="5"/>
  <c r="V315" i="5"/>
  <c r="AD315" i="5" s="1"/>
  <c r="W315" i="5"/>
  <c r="T226" i="5"/>
  <c r="Y226" i="5"/>
  <c r="V226" i="5"/>
  <c r="AD226" i="5" s="1"/>
  <c r="W226" i="5"/>
  <c r="Y307" i="5"/>
  <c r="V307" i="5"/>
  <c r="AD307" i="5" s="1"/>
  <c r="W307" i="5"/>
  <c r="T187" i="5"/>
  <c r="V187" i="5"/>
  <c r="AD187" i="5" s="1"/>
  <c r="Y187" i="5"/>
  <c r="W187" i="5"/>
  <c r="T319" i="5"/>
  <c r="W319" i="5"/>
  <c r="V319" i="5"/>
  <c r="AD319" i="5" s="1"/>
  <c r="Y319" i="5"/>
  <c r="T52" i="5"/>
  <c r="V52" i="5"/>
  <c r="AD52" i="5" s="1"/>
  <c r="W52" i="5"/>
  <c r="Y52" i="5"/>
  <c r="T67" i="5"/>
  <c r="V67" i="5"/>
  <c r="AD67" i="5" s="1"/>
  <c r="Y67" i="5"/>
  <c r="W67" i="5"/>
  <c r="T77" i="5"/>
  <c r="V77" i="5"/>
  <c r="AD77" i="5" s="1"/>
  <c r="W77" i="5"/>
  <c r="Y77" i="5"/>
  <c r="T85" i="5"/>
  <c r="V85" i="5"/>
  <c r="AD85" i="5" s="1"/>
  <c r="W85" i="5"/>
  <c r="Y85" i="5"/>
  <c r="T109" i="5"/>
  <c r="W109" i="5"/>
  <c r="Y109" i="5"/>
  <c r="V109" i="5"/>
  <c r="AD109" i="5" s="1"/>
  <c r="V125" i="5"/>
  <c r="AD125" i="5" s="1"/>
  <c r="T125" i="5"/>
  <c r="Y125" i="5"/>
  <c r="W125" i="5"/>
  <c r="Y25" i="5"/>
  <c r="T25" i="5"/>
  <c r="V25" i="5"/>
  <c r="AD25" i="5" s="1"/>
  <c r="W25" i="5"/>
  <c r="V41" i="5"/>
  <c r="AD41" i="5" s="1"/>
  <c r="T41" i="5"/>
  <c r="W41" i="5"/>
  <c r="Y41" i="5"/>
  <c r="T82" i="5"/>
  <c r="Y82" i="5"/>
  <c r="W82" i="5"/>
  <c r="V82" i="5"/>
  <c r="AD82" i="5" s="1"/>
  <c r="T98" i="5"/>
  <c r="V98" i="5"/>
  <c r="AD98" i="5" s="1"/>
  <c r="Y98" i="5"/>
  <c r="W98" i="5"/>
  <c r="T114" i="5"/>
  <c r="V114" i="5"/>
  <c r="AD114" i="5" s="1"/>
  <c r="W114" i="5"/>
  <c r="Y114" i="5"/>
  <c r="T147" i="5"/>
  <c r="V147" i="5"/>
  <c r="AD147" i="5" s="1"/>
  <c r="Y147" i="5"/>
  <c r="W147" i="5"/>
  <c r="T150" i="5"/>
  <c r="Y150" i="5"/>
  <c r="V150" i="5"/>
  <c r="AD150" i="5" s="1"/>
  <c r="W150" i="5"/>
  <c r="V197" i="5"/>
  <c r="AD197" i="5" s="1"/>
  <c r="T197" i="5"/>
  <c r="Y197" i="5"/>
  <c r="W197" i="5"/>
  <c r="T23" i="5"/>
  <c r="V23" i="5"/>
  <c r="AD23" i="5" s="1"/>
  <c r="Y23" i="5"/>
  <c r="W23" i="5"/>
  <c r="T27" i="5"/>
  <c r="V27" i="5"/>
  <c r="AD27" i="5" s="1"/>
  <c r="Y27" i="5"/>
  <c r="W27" i="5"/>
  <c r="Y68" i="5"/>
  <c r="T68" i="5"/>
  <c r="V68" i="5"/>
  <c r="AD68" i="5" s="1"/>
  <c r="W68" i="5"/>
  <c r="T96" i="5"/>
  <c r="Y96" i="5"/>
  <c r="V96" i="5"/>
  <c r="AD96" i="5" s="1"/>
  <c r="W96" i="5"/>
  <c r="Y128" i="5"/>
  <c r="V128" i="5"/>
  <c r="AD128" i="5" s="1"/>
  <c r="W128" i="5"/>
  <c r="T157" i="5"/>
  <c r="V157" i="5"/>
  <c r="AD157" i="5" s="1"/>
  <c r="Y157" i="5"/>
  <c r="W157" i="5"/>
  <c r="T148" i="5"/>
  <c r="Y148" i="5"/>
  <c r="V148" i="5"/>
  <c r="AD148" i="5" s="1"/>
  <c r="W148" i="5"/>
  <c r="V309" i="5"/>
  <c r="AD309" i="5" s="1"/>
  <c r="W309" i="5"/>
  <c r="T309" i="5"/>
  <c r="Y309" i="5"/>
  <c r="T278" i="5"/>
  <c r="Y278" i="5"/>
  <c r="W278" i="5"/>
  <c r="V278" i="5"/>
  <c r="AD278" i="5" s="1"/>
  <c r="T57" i="5"/>
  <c r="Y57" i="5"/>
  <c r="V57" i="5"/>
  <c r="AD57" i="5" s="1"/>
  <c r="W57" i="5"/>
  <c r="T8" i="5"/>
  <c r="Y8" i="5"/>
  <c r="W8" i="5"/>
  <c r="V8" i="5"/>
  <c r="AD8" i="5" s="1"/>
  <c r="Y64" i="5"/>
  <c r="T64" i="5"/>
  <c r="V64" i="5"/>
  <c r="AD64" i="5" s="1"/>
  <c r="W64" i="5"/>
  <c r="V124" i="5"/>
  <c r="AD124" i="5" s="1"/>
  <c r="T124" i="5"/>
  <c r="W124" i="5"/>
  <c r="Y124" i="5"/>
  <c r="T227" i="5"/>
  <c r="V227" i="5"/>
  <c r="AD227" i="5" s="1"/>
  <c r="W227" i="5"/>
  <c r="Y227" i="5"/>
  <c r="T302" i="5"/>
  <c r="W302" i="5"/>
  <c r="Y302" i="5"/>
  <c r="V302" i="5"/>
  <c r="AD302" i="5" s="1"/>
  <c r="T97" i="19"/>
  <c r="V97" i="19"/>
  <c r="AD97" i="19" s="1"/>
  <c r="Y97" i="19"/>
  <c r="W97" i="19"/>
  <c r="Y17" i="19"/>
  <c r="T17" i="19"/>
  <c r="V17" i="19"/>
  <c r="AD17" i="19" s="1"/>
  <c r="W17" i="19"/>
  <c r="V103" i="19"/>
  <c r="AD103" i="19" s="1"/>
  <c r="T103" i="19"/>
  <c r="Y103" i="19"/>
  <c r="W103" i="19"/>
  <c r="T98" i="19"/>
  <c r="V98" i="19"/>
  <c r="AD98" i="19" s="1"/>
  <c r="W98" i="19"/>
  <c r="Y98" i="19"/>
  <c r="T28" i="19"/>
  <c r="W28" i="19"/>
  <c r="V28" i="19"/>
  <c r="AD28" i="19" s="1"/>
  <c r="Y28" i="19"/>
  <c r="T12" i="19"/>
  <c r="Y12" i="19"/>
  <c r="W12" i="19"/>
  <c r="V12" i="19"/>
  <c r="AD12" i="19" s="1"/>
  <c r="T6" i="19"/>
  <c r="Y6" i="19"/>
  <c r="W6" i="19"/>
  <c r="V6" i="19"/>
  <c r="AD6" i="19" s="1"/>
  <c r="T8" i="19"/>
  <c r="W8" i="19"/>
  <c r="Y8" i="19"/>
  <c r="V8" i="19"/>
  <c r="AD8" i="19" s="1"/>
  <c r="Y104" i="19"/>
  <c r="T104" i="19"/>
  <c r="W104" i="19"/>
  <c r="V104" i="19"/>
  <c r="AD104" i="19" s="1"/>
  <c r="T287" i="5"/>
  <c r="V287" i="5"/>
  <c r="AD287" i="5" s="1"/>
  <c r="Y287" i="5"/>
  <c r="W287" i="5"/>
  <c r="V264" i="5"/>
  <c r="AD264" i="5" s="1"/>
  <c r="T264" i="5"/>
  <c r="Y264" i="5"/>
  <c r="W264" i="5"/>
  <c r="T194" i="5"/>
  <c r="V194" i="5"/>
  <c r="AD194" i="5" s="1"/>
  <c r="Y194" i="5"/>
  <c r="W194" i="5"/>
  <c r="T178" i="5"/>
  <c r="V178" i="5"/>
  <c r="AD178" i="5" s="1"/>
  <c r="Y178" i="5"/>
  <c r="W178" i="5"/>
  <c r="T162" i="5"/>
  <c r="Y162" i="5"/>
  <c r="V162" i="5"/>
  <c r="AD162" i="5" s="1"/>
  <c r="W162" i="5"/>
  <c r="T213" i="5"/>
  <c r="V213" i="5"/>
  <c r="AD213" i="5" s="1"/>
  <c r="Y213" i="5"/>
  <c r="W213" i="5"/>
  <c r="T179" i="5"/>
  <c r="Y179" i="5"/>
  <c r="V179" i="5"/>
  <c r="AD179" i="5" s="1"/>
  <c r="W179" i="5"/>
  <c r="T180" i="5"/>
  <c r="V180" i="5"/>
  <c r="AD180" i="5" s="1"/>
  <c r="Y180" i="5"/>
  <c r="W180" i="5"/>
  <c r="T201" i="5"/>
  <c r="V201" i="5"/>
  <c r="AD201" i="5" s="1"/>
  <c r="Y201" i="5"/>
  <c r="W201" i="5"/>
  <c r="T9" i="5"/>
  <c r="V9" i="5"/>
  <c r="AD9" i="5" s="1"/>
  <c r="Y9" i="5"/>
  <c r="W9" i="5"/>
  <c r="T40" i="5"/>
  <c r="V40" i="5"/>
  <c r="AD40" i="5" s="1"/>
  <c r="Y40" i="5"/>
  <c r="W40" i="5"/>
  <c r="T71" i="5"/>
  <c r="V71" i="5"/>
  <c r="AD71" i="5" s="1"/>
  <c r="Y71" i="5"/>
  <c r="W71" i="5"/>
  <c r="T83" i="5"/>
  <c r="Y83" i="5"/>
  <c r="V83" i="5"/>
  <c r="AD83" i="5" s="1"/>
  <c r="W83" i="5"/>
  <c r="Y97" i="5"/>
  <c r="T97" i="5"/>
  <c r="V97" i="5"/>
  <c r="AD97" i="5" s="1"/>
  <c r="W97" i="5"/>
  <c r="V6" i="5"/>
  <c r="AD6" i="5" s="1"/>
  <c r="T6" i="5"/>
  <c r="Y6" i="5"/>
  <c r="W6" i="5"/>
  <c r="T22" i="5"/>
  <c r="V22" i="5"/>
  <c r="AD22" i="5" s="1"/>
  <c r="Y22" i="5"/>
  <c r="W22" i="5"/>
  <c r="T45" i="5"/>
  <c r="V45" i="5"/>
  <c r="AD45" i="5" s="1"/>
  <c r="Y45" i="5"/>
  <c r="W45" i="5"/>
  <c r="T126" i="5"/>
  <c r="V126" i="5"/>
  <c r="AD126" i="5" s="1"/>
  <c r="Y126" i="5"/>
  <c r="W126" i="5"/>
  <c r="T231" i="5"/>
  <c r="V231" i="5"/>
  <c r="AD231" i="5" s="1"/>
  <c r="Y231" i="5"/>
  <c r="W231" i="5"/>
  <c r="V252" i="5"/>
  <c r="AD252" i="5" s="1"/>
  <c r="Y252" i="5"/>
  <c r="W252" i="5"/>
  <c r="T291" i="5"/>
  <c r="Y291" i="5"/>
  <c r="V291" i="5"/>
  <c r="AD291" i="5" s="1"/>
  <c r="W291" i="5"/>
  <c r="T61" i="5"/>
  <c r="Y61" i="5"/>
  <c r="V61" i="5"/>
  <c r="AD61" i="5" s="1"/>
  <c r="W61" i="5"/>
  <c r="T103" i="5"/>
  <c r="Y103" i="5"/>
  <c r="W103" i="5"/>
  <c r="V103" i="5"/>
  <c r="AD103" i="5" s="1"/>
  <c r="T135" i="5"/>
  <c r="V135" i="5"/>
  <c r="AD135" i="5" s="1"/>
  <c r="W135" i="5"/>
  <c r="Y135" i="5"/>
  <c r="T35" i="5"/>
  <c r="V35" i="5"/>
  <c r="AD35" i="5" s="1"/>
  <c r="W35" i="5"/>
  <c r="Y35" i="5"/>
  <c r="T72" i="5"/>
  <c r="W72" i="5"/>
  <c r="Y72" i="5"/>
  <c r="V72" i="5"/>
  <c r="AD72" i="5" s="1"/>
  <c r="T104" i="5"/>
  <c r="W104" i="5"/>
  <c r="V104" i="5"/>
  <c r="AD104" i="5" s="1"/>
  <c r="Y104" i="5"/>
  <c r="Y243" i="5"/>
  <c r="T243" i="5"/>
  <c r="W243" i="5"/>
  <c r="V243" i="5"/>
  <c r="AD243" i="5" s="1"/>
  <c r="T140" i="5"/>
  <c r="W140" i="5"/>
  <c r="V140" i="5"/>
  <c r="AD140" i="5" s="1"/>
  <c r="Y140" i="5"/>
  <c r="W306" i="5"/>
  <c r="V306" i="5"/>
  <c r="AD306" i="5" s="1"/>
  <c r="Y306" i="5"/>
  <c r="T306" i="5"/>
  <c r="T279" i="5"/>
  <c r="W279" i="5"/>
  <c r="Y279" i="5"/>
  <c r="V279" i="5"/>
  <c r="AD279" i="5" s="1"/>
  <c r="T240" i="5"/>
  <c r="Y240" i="5"/>
  <c r="W240" i="5"/>
  <c r="Y209" i="5"/>
  <c r="T209" i="5"/>
  <c r="W209" i="5"/>
  <c r="V209" i="5"/>
  <c r="AD209" i="5" s="1"/>
  <c r="Y21" i="5"/>
  <c r="T21" i="5"/>
  <c r="Y36" i="5"/>
  <c r="T36" i="5"/>
  <c r="V36" i="5"/>
  <c r="AD36" i="5" s="1"/>
  <c r="Y44" i="5"/>
  <c r="T44" i="5"/>
  <c r="W7" i="5"/>
  <c r="T7" i="5"/>
  <c r="T275" i="5"/>
  <c r="Y275" i="5"/>
  <c r="Y208" i="5"/>
  <c r="T208" i="5"/>
  <c r="V208" i="5"/>
  <c r="AD208" i="5" s="1"/>
  <c r="V244" i="5"/>
  <c r="AD244" i="5" s="1"/>
  <c r="T244" i="5"/>
  <c r="Y244" i="5"/>
  <c r="T228" i="5"/>
  <c r="V181" i="5"/>
  <c r="AD181" i="5" s="1"/>
  <c r="Y181" i="5"/>
  <c r="V261" i="5"/>
  <c r="AD261" i="5" s="1"/>
  <c r="T261" i="5"/>
  <c r="T251" i="5"/>
  <c r="T189" i="5"/>
  <c r="V189" i="5"/>
  <c r="AD189" i="5" s="1"/>
  <c r="Y169" i="5"/>
  <c r="V169" i="5"/>
  <c r="AD169" i="5" s="1"/>
  <c r="V29" i="19"/>
  <c r="AD29" i="19" s="1"/>
  <c r="Y29" i="19"/>
  <c r="W29" i="19"/>
  <c r="AF29" i="19" s="1"/>
  <c r="T52" i="19"/>
  <c r="Y52" i="19"/>
  <c r="W52" i="19"/>
  <c r="AF52" i="19" s="1"/>
  <c r="V52" i="19"/>
  <c r="AD52" i="19" s="1"/>
  <c r="Y34" i="19"/>
  <c r="T34" i="19"/>
  <c r="T89" i="19"/>
  <c r="W89" i="19"/>
  <c r="AF89" i="19" s="1"/>
  <c r="V90" i="19"/>
  <c r="AD90" i="19" s="1"/>
  <c r="V31" i="19"/>
  <c r="AD31" i="19" s="1"/>
  <c r="Y59" i="19"/>
  <c r="T59" i="19"/>
  <c r="T64" i="19"/>
  <c r="Y64" i="19"/>
  <c r="V64" i="19"/>
  <c r="AD64" i="19" s="1"/>
  <c r="T83" i="19"/>
  <c r="T54" i="19"/>
  <c r="W54" i="19"/>
  <c r="V54" i="19"/>
  <c r="AD54" i="19" s="1"/>
  <c r="W75" i="19"/>
  <c r="T75" i="19"/>
  <c r="T61" i="19"/>
  <c r="W61" i="19"/>
  <c r="AF61" i="19" s="1"/>
  <c r="AO61" i="19" s="1"/>
  <c r="Y24" i="19"/>
  <c r="T24" i="19"/>
  <c r="V35" i="19"/>
  <c r="AD35" i="19" s="1"/>
  <c r="T35" i="19"/>
  <c r="Y35" i="19"/>
  <c r="W35" i="19"/>
  <c r="AF35" i="19" s="1"/>
  <c r="W13" i="19"/>
  <c r="V13" i="19"/>
  <c r="AD13" i="19" s="1"/>
  <c r="Y13" i="19"/>
  <c r="T13" i="19"/>
  <c r="T29" i="19"/>
  <c r="Y22" i="19"/>
  <c r="T22" i="19"/>
  <c r="W22" i="19"/>
  <c r="AF22" i="19" s="1"/>
  <c r="V22" i="19"/>
  <c r="AD22" i="19" s="1"/>
  <c r="T50" i="19"/>
  <c r="V50" i="19"/>
  <c r="AD50" i="19" s="1"/>
  <c r="Y50" i="19"/>
  <c r="W50" i="19"/>
  <c r="AF50" i="19" s="1"/>
  <c r="V36" i="19"/>
  <c r="AD36" i="19" s="1"/>
  <c r="W36" i="19"/>
  <c r="T36" i="19"/>
  <c r="Y36" i="19"/>
  <c r="W55" i="19"/>
  <c r="AF55" i="19" s="1"/>
  <c r="AO55" i="19" s="1"/>
  <c r="V55" i="19"/>
  <c r="Y55" i="19"/>
  <c r="T55" i="19"/>
  <c r="Y75" i="19"/>
  <c r="Y78" i="19"/>
  <c r="W78" i="19"/>
  <c r="AF78" i="19" s="1"/>
  <c r="AO78" i="19" s="1"/>
  <c r="T78" i="19"/>
  <c r="T72" i="19"/>
  <c r="Y72" i="19"/>
  <c r="V72" i="19"/>
  <c r="AD72" i="19" s="1"/>
  <c r="U5" i="19"/>
  <c r="V84" i="19"/>
  <c r="AD84" i="19" s="1"/>
  <c r="T84" i="19"/>
  <c r="Y177" i="5"/>
  <c r="W177" i="5"/>
  <c r="T177" i="5"/>
  <c r="V177" i="5"/>
  <c r="AD177" i="5" s="1"/>
  <c r="W66" i="5"/>
  <c r="T66" i="5"/>
  <c r="W15" i="5"/>
  <c r="T15" i="5"/>
  <c r="Y228" i="5"/>
  <c r="V15" i="5"/>
  <c r="AD15" i="5" s="1"/>
  <c r="Y7" i="5"/>
  <c r="T252" i="5"/>
  <c r="T307" i="5"/>
  <c r="Y251" i="5"/>
  <c r="V66" i="5"/>
  <c r="AD66" i="5" s="1"/>
  <c r="V106" i="5"/>
  <c r="AD106" i="5" s="1"/>
  <c r="T116" i="5"/>
  <c r="W116" i="5"/>
  <c r="W132" i="5"/>
  <c r="Y132" i="5"/>
  <c r="V132" i="5"/>
  <c r="AD132" i="5" s="1"/>
  <c r="T132" i="5"/>
  <c r="W229" i="5"/>
  <c r="AF229" i="5" s="1"/>
  <c r="T229" i="5"/>
  <c r="T266" i="5"/>
  <c r="W266" i="5"/>
  <c r="AF266" i="5" s="1"/>
  <c r="Y266" i="5"/>
  <c r="W136" i="5"/>
  <c r="AF136" i="5" s="1"/>
  <c r="T136" i="5"/>
  <c r="T294" i="5"/>
  <c r="W294" i="5"/>
  <c r="AF294" i="5" s="1"/>
  <c r="T274" i="5"/>
  <c r="W274" i="5"/>
  <c r="T317" i="5"/>
  <c r="W317" i="5"/>
  <c r="W210" i="5"/>
  <c r="T210" i="5"/>
  <c r="Y210" i="5"/>
  <c r="V210" i="5"/>
  <c r="AD210" i="5" s="1"/>
  <c r="T161" i="5"/>
  <c r="W161" i="5"/>
  <c r="V161" i="5"/>
  <c r="AD161" i="5" s="1"/>
  <c r="Y270" i="5"/>
  <c r="T270" i="5"/>
  <c r="V270" i="5"/>
  <c r="AD270" i="5" s="1"/>
  <c r="W151" i="5"/>
  <c r="T151" i="5"/>
  <c r="Y15" i="5"/>
  <c r="Y151" i="5"/>
  <c r="Y136" i="5"/>
  <c r="V317" i="5"/>
  <c r="AD317" i="5" s="1"/>
  <c r="Y144" i="5"/>
  <c r="W144" i="5"/>
  <c r="AF144" i="5" s="1"/>
  <c r="T144" i="5"/>
  <c r="V141" i="5"/>
  <c r="AD141" i="5" s="1"/>
  <c r="T141" i="5"/>
  <c r="W141" i="5"/>
  <c r="Y241" i="5"/>
  <c r="T241" i="5"/>
  <c r="V241" i="5"/>
  <c r="AD241" i="5" s="1"/>
  <c r="W60" i="5"/>
  <c r="V60" i="5"/>
  <c r="AD60" i="5" s="1"/>
  <c r="T60" i="5"/>
  <c r="W160" i="5"/>
  <c r="T160" i="5"/>
  <c r="W203" i="5"/>
  <c r="T203" i="5"/>
  <c r="T129" i="5"/>
  <c r="Y189" i="5"/>
  <c r="T276" i="5"/>
  <c r="Y261" i="5"/>
  <c r="V240" i="5"/>
  <c r="AD240" i="5" s="1"/>
  <c r="Y129" i="5"/>
  <c r="W218" i="5"/>
  <c r="AF218" i="5" s="1"/>
  <c r="T218" i="5"/>
  <c r="Y218" i="5"/>
  <c r="T137" i="5"/>
  <c r="W137" i="5"/>
  <c r="W153" i="5"/>
  <c r="T153" i="5"/>
  <c r="V153" i="5"/>
  <c r="AD153" i="5" s="1"/>
  <c r="V84" i="5"/>
  <c r="AD84" i="5" s="1"/>
  <c r="W84" i="5"/>
  <c r="T84" i="5"/>
  <c r="T121" i="5"/>
  <c r="W121" i="5"/>
  <c r="Y121" i="5"/>
  <c r="T42" i="5"/>
  <c r="V42" i="5"/>
  <c r="AD42" i="5" s="1"/>
  <c r="W42" i="5"/>
  <c r="W168" i="5"/>
  <c r="AF168" i="5" s="1"/>
  <c r="T168" i="5"/>
  <c r="Y168" i="5"/>
  <c r="T214" i="5"/>
  <c r="W214" i="5"/>
  <c r="AF214" i="5" s="1"/>
  <c r="W93" i="5"/>
  <c r="AF93" i="5" s="1"/>
  <c r="T93" i="5"/>
  <c r="T318" i="5"/>
  <c r="T285" i="5"/>
  <c r="W70" i="5"/>
  <c r="AF70" i="5" s="1"/>
  <c r="T70" i="5"/>
  <c r="T115" i="5"/>
  <c r="W115" i="5"/>
  <c r="AF115" i="5" s="1"/>
  <c r="T19" i="5"/>
  <c r="W19" i="5"/>
  <c r="W188" i="5"/>
  <c r="AF188" i="5" s="1"/>
  <c r="T188" i="5"/>
  <c r="W238" i="5"/>
  <c r="AF238" i="5" s="1"/>
  <c r="T238" i="5"/>
  <c r="T254" i="5"/>
  <c r="W254" i="5"/>
  <c r="AF254" i="5" s="1"/>
  <c r="T193" i="5"/>
  <c r="W123" i="5"/>
  <c r="W241" i="5"/>
  <c r="W199" i="5"/>
  <c r="W318" i="5"/>
  <c r="W76" i="19"/>
  <c r="W92" i="19"/>
  <c r="AF92" i="19" s="1"/>
  <c r="AO92" i="19" s="1"/>
  <c r="T92" i="19"/>
  <c r="W25" i="19"/>
  <c r="AF25" i="19" s="1"/>
  <c r="AO25" i="19" s="1"/>
  <c r="T25" i="19"/>
  <c r="W94" i="19"/>
  <c r="AF94" i="19" s="1"/>
  <c r="W59" i="19"/>
  <c r="AF59" i="19" s="1"/>
  <c r="AO59" i="19" s="1"/>
  <c r="W16" i="19"/>
  <c r="AF16" i="19" s="1"/>
  <c r="W69" i="19"/>
  <c r="W40" i="19"/>
  <c r="AF40" i="19" s="1"/>
  <c r="W27" i="19"/>
  <c r="AF27" i="19" s="1"/>
  <c r="W43" i="19"/>
  <c r="W83" i="19"/>
  <c r="AF83" i="19" s="1"/>
  <c r="AO83" i="19" s="1"/>
  <c r="W14" i="19"/>
  <c r="W64" i="19"/>
  <c r="AF64" i="19" s="1"/>
  <c r="W65" i="19"/>
  <c r="AF65" i="19" s="1"/>
  <c r="Y21" i="19"/>
  <c r="W21" i="19"/>
  <c r="AF21" i="19" s="1"/>
  <c r="T21" i="19"/>
  <c r="T80" i="19"/>
  <c r="W80" i="19"/>
  <c r="AF80" i="19" s="1"/>
  <c r="W215" i="5"/>
  <c r="T215" i="5"/>
  <c r="W21" i="5"/>
  <c r="W36" i="5"/>
  <c r="W44" i="5"/>
  <c r="W106" i="5"/>
  <c r="Y130" i="5"/>
  <c r="V130" i="5"/>
  <c r="AD130" i="5" s="1"/>
  <c r="W130" i="5"/>
  <c r="T130" i="5"/>
  <c r="W69" i="5"/>
  <c r="AF69" i="5" s="1"/>
  <c r="Y69" i="5"/>
  <c r="W275" i="5"/>
  <c r="W208" i="5"/>
  <c r="W244" i="5"/>
  <c r="W228" i="5"/>
  <c r="W181" i="5"/>
  <c r="W261" i="5"/>
  <c r="W251" i="5"/>
  <c r="W189" i="5"/>
  <c r="W169" i="5"/>
  <c r="Y33" i="19"/>
  <c r="T33" i="19"/>
  <c r="T60" i="19"/>
  <c r="V60" i="19"/>
  <c r="AD60" i="19" s="1"/>
  <c r="Y51" i="19"/>
  <c r="V34" i="19"/>
  <c r="AD34" i="19" s="1"/>
  <c r="V14" i="19"/>
  <c r="AD14" i="19" s="1"/>
  <c r="V24" i="19"/>
  <c r="AD24" i="19" s="1"/>
  <c r="Y84" i="19"/>
  <c r="Y7" i="19"/>
  <c r="Y27" i="19"/>
  <c r="V71" i="19"/>
  <c r="AD71" i="19" s="1"/>
  <c r="AF71" i="19" s="1"/>
  <c r="Y101" i="19"/>
  <c r="T11" i="19"/>
  <c r="W11" i="19"/>
  <c r="AF11" i="19" s="1"/>
  <c r="Y11" i="19"/>
  <c r="T105" i="19"/>
  <c r="W105" i="19"/>
  <c r="V105" i="19"/>
  <c r="AD105" i="19" s="1"/>
  <c r="Y105" i="19"/>
  <c r="W45" i="19"/>
  <c r="AF45" i="19" s="1"/>
  <c r="Y45" i="19"/>
  <c r="T45" i="19"/>
  <c r="V45" i="19"/>
  <c r="AD45" i="19" s="1"/>
  <c r="W70" i="19"/>
  <c r="AF70" i="19" s="1"/>
  <c r="T70" i="19"/>
  <c r="W73" i="19"/>
  <c r="AF73" i="19" s="1"/>
  <c r="T73" i="19"/>
  <c r="Y70" i="19"/>
  <c r="Y60" i="19"/>
  <c r="Y94" i="19"/>
  <c r="Y54" i="19"/>
  <c r="Y83" i="19"/>
  <c r="V27" i="19"/>
  <c r="AD27" i="19" s="1"/>
  <c r="V7" i="19"/>
  <c r="AD7" i="19" s="1"/>
  <c r="V59" i="19"/>
  <c r="AD59" i="19" s="1"/>
  <c r="V95" i="19"/>
  <c r="AD95" i="19" s="1"/>
  <c r="T30" i="19"/>
  <c r="W30" i="19"/>
  <c r="T71" i="19"/>
  <c r="Y56" i="19"/>
  <c r="T56" i="19"/>
  <c r="T32" i="19"/>
  <c r="W32" i="19"/>
  <c r="V32" i="19"/>
  <c r="AD32" i="19" s="1"/>
  <c r="Y102" i="19"/>
  <c r="T102" i="19"/>
  <c r="Y69" i="19"/>
  <c r="Y14" i="19"/>
  <c r="V11" i="19"/>
  <c r="AD11" i="19" s="1"/>
  <c r="V91" i="19"/>
  <c r="AD91" i="19" s="1"/>
  <c r="Y91" i="19"/>
  <c r="V75" i="19"/>
  <c r="AD75" i="19" s="1"/>
  <c r="V101" i="19"/>
  <c r="AD101" i="19" s="1"/>
  <c r="V30" i="19"/>
  <c r="AD30" i="19" s="1"/>
  <c r="Y66" i="19"/>
  <c r="V43" i="19"/>
  <c r="AD43" i="19" s="1"/>
  <c r="Y40" i="19"/>
  <c r="Y95" i="19"/>
  <c r="Y79" i="19"/>
  <c r="V38" i="19"/>
  <c r="AD38" i="19" s="1"/>
  <c r="T38" i="19"/>
  <c r="W46" i="19"/>
  <c r="AF46" i="19" s="1"/>
  <c r="AO46" i="19" s="1"/>
  <c r="T46" i="19"/>
  <c r="W62" i="19"/>
  <c r="AF62" i="19" s="1"/>
  <c r="AO62" i="19" s="1"/>
  <c r="T62" i="19"/>
  <c r="T26" i="19"/>
  <c r="Y10" i="19"/>
  <c r="T10" i="19"/>
  <c r="T58" i="19"/>
  <c r="W58" i="19"/>
  <c r="AF58" i="19" s="1"/>
  <c r="AO58" i="19" s="1"/>
  <c r="Q126" i="19"/>
  <c r="Q127" i="19"/>
  <c r="R4" i="19"/>
  <c r="Q1" i="19" s="1"/>
  <c r="U109" i="19"/>
  <c r="Q4" i="19"/>
  <c r="W42" i="19"/>
  <c r="AF42" i="19" s="1"/>
  <c r="AO42" i="19" s="1"/>
  <c r="T42" i="19"/>
  <c r="T96" i="19"/>
  <c r="W96" i="19"/>
  <c r="V96" i="19"/>
  <c r="AD96" i="19" s="1"/>
  <c r="Y96" i="19"/>
  <c r="Y85" i="19"/>
  <c r="W85" i="19"/>
  <c r="AF85" i="19" s="1"/>
  <c r="AO85" i="19" s="1"/>
  <c r="T85" i="19"/>
  <c r="V86" i="19"/>
  <c r="AD86" i="19" s="1"/>
  <c r="W86" i="19"/>
  <c r="T86" i="19"/>
  <c r="Y86" i="19"/>
  <c r="T57" i="19"/>
  <c r="Y57" i="19"/>
  <c r="V57" i="19"/>
  <c r="W57" i="19"/>
  <c r="AF57" i="19" s="1"/>
  <c r="AO57" i="19" s="1"/>
  <c r="V68" i="19"/>
  <c r="AD68" i="19" s="1"/>
  <c r="Y68" i="19"/>
  <c r="W68" i="19"/>
  <c r="T68" i="19"/>
  <c r="T31" i="19"/>
  <c r="S107" i="19"/>
  <c r="W48" i="19"/>
  <c r="AF48" i="19" s="1"/>
  <c r="T48" i="19"/>
  <c r="Y19" i="19"/>
  <c r="Y71" i="19"/>
  <c r="Y9" i="19"/>
  <c r="T9" i="19"/>
  <c r="W9" i="19"/>
  <c r="AF9" i="19" s="1"/>
  <c r="AO9" i="19" s="1"/>
  <c r="W99" i="19"/>
  <c r="AF99" i="19" s="1"/>
  <c r="AO99" i="19" s="1"/>
  <c r="T99" i="19"/>
  <c r="T82" i="19"/>
  <c r="W19" i="19"/>
  <c r="AF19" i="19" s="1"/>
  <c r="W23" i="19"/>
  <c r="AF23" i="19" s="1"/>
  <c r="W91" i="19"/>
  <c r="W72" i="19"/>
  <c r="W34" i="19"/>
  <c r="AF34" i="19" s="1"/>
  <c r="W51" i="19"/>
  <c r="AF51" i="19" s="1"/>
  <c r="W84" i="19"/>
  <c r="T106" i="5"/>
  <c r="T69" i="5"/>
  <c r="W31" i="5"/>
  <c r="T31" i="5"/>
  <c r="T164" i="5"/>
  <c r="Y164" i="5"/>
  <c r="V164" i="5"/>
  <c r="AD164" i="5" s="1"/>
  <c r="T94" i="5"/>
  <c r="W94" i="5"/>
  <c r="V94" i="5"/>
  <c r="AD94" i="5" s="1"/>
  <c r="Y94" i="5"/>
  <c r="V215" i="5"/>
  <c r="AD215" i="5" s="1"/>
  <c r="T207" i="5"/>
  <c r="W207" i="5"/>
  <c r="AF207" i="5" s="1"/>
  <c r="Y215" i="5"/>
  <c r="Y116" i="5"/>
  <c r="Y66" i="5"/>
  <c r="T108" i="5"/>
  <c r="T81" i="5"/>
  <c r="T176" i="5"/>
  <c r="W184" i="5"/>
  <c r="AF184" i="5" s="1"/>
  <c r="T184" i="5"/>
  <c r="T145" i="5"/>
  <c r="V21" i="5"/>
  <c r="AD21" i="5" s="1"/>
  <c r="V145" i="5"/>
  <c r="AD145" i="5" s="1"/>
  <c r="V228" i="5"/>
  <c r="AD228" i="5" s="1"/>
  <c r="V151" i="5"/>
  <c r="AD151" i="5" s="1"/>
  <c r="V44" i="5"/>
  <c r="AD44" i="5" s="1"/>
  <c r="T5" i="5"/>
  <c r="W5" i="5"/>
  <c r="AF5" i="5" s="1"/>
  <c r="W105" i="5"/>
  <c r="T105" i="5"/>
  <c r="Y229" i="5"/>
  <c r="T169" i="5"/>
  <c r="Y50" i="5"/>
  <c r="T91" i="5"/>
  <c r="T173" i="5"/>
  <c r="V173" i="5"/>
  <c r="AD173" i="5" s="1"/>
  <c r="W173" i="5"/>
  <c r="T76" i="5"/>
  <c r="W224" i="5"/>
  <c r="AF224" i="5" s="1"/>
  <c r="T224" i="5"/>
  <c r="W10" i="5"/>
  <c r="T10" i="5"/>
  <c r="T58" i="5"/>
  <c r="W58" i="5"/>
  <c r="AF58" i="5" s="1"/>
  <c r="Y123" i="5"/>
  <c r="Y290" i="5"/>
  <c r="V50" i="5"/>
  <c r="AD50" i="5" s="1"/>
  <c r="Y224" i="5"/>
  <c r="Y154" i="5"/>
  <c r="V7" i="5"/>
  <c r="AD7" i="5" s="1"/>
  <c r="V31" i="5"/>
  <c r="AD31" i="5" s="1"/>
  <c r="Y294" i="5"/>
  <c r="Y317" i="5"/>
  <c r="V274" i="5"/>
  <c r="AD274" i="5" s="1"/>
  <c r="V116" i="5"/>
  <c r="AD116" i="5" s="1"/>
  <c r="T29" i="5"/>
  <c r="W29" i="5"/>
  <c r="V29" i="5"/>
  <c r="AD29" i="5" s="1"/>
  <c r="W133" i="5"/>
  <c r="V133" i="5"/>
  <c r="AD133" i="5" s="1"/>
  <c r="T133" i="5"/>
  <c r="T50" i="5"/>
  <c r="V251" i="5"/>
  <c r="AD251" i="5" s="1"/>
  <c r="T196" i="5"/>
  <c r="Y184" i="5"/>
  <c r="Y173" i="5"/>
  <c r="V275" i="5"/>
  <c r="AD275" i="5" s="1"/>
  <c r="V121" i="5"/>
  <c r="AD121" i="5" s="1"/>
  <c r="T128" i="5"/>
  <c r="Y42" i="5"/>
  <c r="V138" i="5"/>
  <c r="AD138" i="5" s="1"/>
  <c r="R4" i="5"/>
  <c r="Q338" i="5"/>
  <c r="Q1" i="5"/>
  <c r="Q339" i="5"/>
  <c r="Q340" i="5"/>
  <c r="Q4" i="5"/>
  <c r="U322" i="5"/>
  <c r="T181" i="5"/>
  <c r="Y161" i="5"/>
  <c r="W289" i="5"/>
  <c r="AF289" i="5" s="1"/>
  <c r="T289" i="5"/>
  <c r="Y289" i="5"/>
  <c r="T24" i="5"/>
  <c r="Y100" i="5"/>
  <c r="T100" i="5"/>
  <c r="W100" i="5"/>
  <c r="AF100" i="5" s="1"/>
  <c r="Y65" i="5"/>
  <c r="W65" i="5"/>
  <c r="T65" i="5"/>
  <c r="V65" i="5"/>
  <c r="AD65" i="5" s="1"/>
  <c r="W204" i="5"/>
  <c r="T204" i="5"/>
  <c r="W131" i="5"/>
  <c r="T131" i="5"/>
  <c r="T99" i="5"/>
  <c r="W99" i="5"/>
  <c r="T34" i="5"/>
  <c r="W34" i="5"/>
  <c r="AF34" i="5" s="1"/>
  <c r="W285" i="5"/>
  <c r="W270" i="5"/>
  <c r="W290" i="5"/>
  <c r="W193" i="5"/>
  <c r="W90" i="19"/>
  <c r="W101" i="19"/>
  <c r="W66" i="19"/>
  <c r="AF66" i="19" s="1"/>
  <c r="W53" i="19"/>
  <c r="AF53" i="19" s="1"/>
  <c r="AO53" i="19" s="1"/>
  <c r="W37" i="19"/>
  <c r="AF37" i="19" s="1"/>
  <c r="AO37" i="19" s="1"/>
  <c r="T37" i="19"/>
  <c r="W106" i="19"/>
  <c r="AF106" i="19" s="1"/>
  <c r="AO106" i="19" s="1"/>
  <c r="T106" i="19"/>
  <c r="W95" i="19"/>
  <c r="T39" i="19"/>
  <c r="V39" i="19"/>
  <c r="AD39" i="19" s="1"/>
  <c r="Y39" i="19"/>
  <c r="W39" i="19"/>
  <c r="V15" i="19"/>
  <c r="AD15" i="19" s="1"/>
  <c r="AF15" i="19" s="1"/>
  <c r="T15" i="19"/>
  <c r="Y15" i="19"/>
  <c r="W79" i="19"/>
  <c r="AF79" i="19" s="1"/>
  <c r="T49" i="19"/>
  <c r="T87" i="19"/>
  <c r="V87" i="19"/>
  <c r="AD87" i="19" s="1"/>
  <c r="AF87" i="19" s="1"/>
  <c r="W67" i="19"/>
  <c r="AF67" i="19" s="1"/>
  <c r="T67" i="19"/>
  <c r="T154" i="5"/>
  <c r="T53" i="5"/>
  <c r="I5" i="27"/>
  <c r="C16" i="24"/>
  <c r="J5" i="21"/>
  <c r="J26" i="9"/>
  <c r="J56" i="9"/>
  <c r="D39" i="26"/>
  <c r="J32" i="9"/>
  <c r="J37" i="9" s="1"/>
  <c r="D34" i="26" s="1"/>
  <c r="K17" i="9"/>
  <c r="D5" i="27"/>
  <c r="H35" i="27"/>
  <c r="I42" i="9" s="1"/>
  <c r="I45" i="9" s="1"/>
  <c r="G37" i="2"/>
  <c r="F4" i="24"/>
  <c r="X27" i="23"/>
  <c r="E25" i="2"/>
  <c r="E27" i="2" s="1"/>
  <c r="G52" i="9"/>
  <c r="G57" i="9" s="1"/>
  <c r="G28" i="9"/>
  <c r="I101" i="21"/>
  <c r="I30" i="21"/>
  <c r="D22" i="27"/>
  <c r="H22" i="27" s="1"/>
  <c r="T158" i="5"/>
  <c r="V158" i="5"/>
  <c r="AD158" i="5" s="1"/>
  <c r="Y158" i="5"/>
  <c r="U320" i="5"/>
  <c r="W158" i="5"/>
  <c r="V212" i="5"/>
  <c r="AD212" i="5" s="1"/>
  <c r="Y212" i="5"/>
  <c r="V331" i="5"/>
  <c r="T212" i="5"/>
  <c r="Y268" i="5"/>
  <c r="T268" i="5"/>
  <c r="V268" i="5"/>
  <c r="AD268" i="5" s="1"/>
  <c r="V304" i="5"/>
  <c r="AD304" i="5" s="1"/>
  <c r="T304" i="5"/>
  <c r="Y304" i="5"/>
  <c r="Y288" i="5"/>
  <c r="T288" i="5"/>
  <c r="V288" i="5"/>
  <c r="AD288" i="5" s="1"/>
  <c r="V273" i="5"/>
  <c r="AD273" i="5" s="1"/>
  <c r="T273" i="5"/>
  <c r="Y273" i="5"/>
  <c r="V216" i="5"/>
  <c r="AD216" i="5" s="1"/>
  <c r="Y216" i="5"/>
  <c r="T216" i="5"/>
  <c r="M320" i="5"/>
  <c r="Y272" i="5"/>
  <c r="T272" i="5"/>
  <c r="V272" i="5"/>
  <c r="AD272" i="5" s="1"/>
  <c r="Y316" i="5"/>
  <c r="T316" i="5"/>
  <c r="V316" i="5"/>
  <c r="AD316" i="5" s="1"/>
  <c r="Y308" i="5"/>
  <c r="T308" i="5"/>
  <c r="V308" i="5"/>
  <c r="AD308" i="5" s="1"/>
  <c r="T300" i="5"/>
  <c r="V300" i="5"/>
  <c r="AD300" i="5" s="1"/>
  <c r="Y300" i="5"/>
  <c r="V292" i="5"/>
  <c r="AD292" i="5" s="1"/>
  <c r="T292" i="5"/>
  <c r="Y292" i="5"/>
  <c r="V277" i="5"/>
  <c r="AD277" i="5" s="1"/>
  <c r="T277" i="5"/>
  <c r="Y277" i="5"/>
  <c r="Y269" i="5"/>
  <c r="V269" i="5"/>
  <c r="AD269" i="5" s="1"/>
  <c r="T269" i="5"/>
  <c r="Y247" i="5"/>
  <c r="V247" i="5"/>
  <c r="AD247" i="5" s="1"/>
  <c r="T247" i="5"/>
  <c r="T312" i="5"/>
  <c r="Y312" i="5"/>
  <c r="V312" i="5"/>
  <c r="AD312" i="5" s="1"/>
  <c r="Y296" i="5"/>
  <c r="V296" i="5"/>
  <c r="AD296" i="5" s="1"/>
  <c r="T296" i="5"/>
  <c r="V281" i="5"/>
  <c r="AD281" i="5" s="1"/>
  <c r="T281" i="5"/>
  <c r="Y281" i="5"/>
  <c r="V267" i="5"/>
  <c r="AD267" i="5" s="1"/>
  <c r="T267" i="5"/>
  <c r="Y267" i="5"/>
  <c r="Y217" i="5"/>
  <c r="V217" i="5"/>
  <c r="AD217" i="5" s="1"/>
  <c r="T217" i="5"/>
  <c r="G18" i="9" l="1"/>
  <c r="AQ48" i="19"/>
  <c r="AN48" i="19"/>
  <c r="AO48" i="19"/>
  <c r="AO21" i="19"/>
  <c r="AC66" i="23"/>
  <c r="AH66" i="23"/>
  <c r="AE66" i="23"/>
  <c r="AM66" i="23" s="1"/>
  <c r="AF42" i="23"/>
  <c r="AC13" i="23"/>
  <c r="AE13" i="23"/>
  <c r="AM13" i="23" s="1"/>
  <c r="AH13" i="23"/>
  <c r="AC100" i="23"/>
  <c r="AE100" i="23"/>
  <c r="AM100" i="23" s="1"/>
  <c r="AH100" i="23"/>
  <c r="AF15" i="23"/>
  <c r="AF39" i="23"/>
  <c r="AF70" i="23"/>
  <c r="AF46" i="23"/>
  <c r="AF32" i="23"/>
  <c r="AF5" i="23"/>
  <c r="AF8" i="23"/>
  <c r="AC7" i="23"/>
  <c r="AH7" i="23"/>
  <c r="AE7" i="23"/>
  <c r="AM7" i="23" s="1"/>
  <c r="AC82" i="23"/>
  <c r="AH82" i="23"/>
  <c r="AE82" i="23"/>
  <c r="AM82" i="23" s="1"/>
  <c r="AO82" i="23" s="1"/>
  <c r="AF63" i="23"/>
  <c r="AC12" i="23"/>
  <c r="AH12" i="23"/>
  <c r="AE12" i="23"/>
  <c r="AM12" i="23" s="1"/>
  <c r="AC61" i="23"/>
  <c r="AE61" i="23"/>
  <c r="AM61" i="23" s="1"/>
  <c r="AH61" i="23"/>
  <c r="AF61" i="23"/>
  <c r="AO61" i="23" s="1"/>
  <c r="AC14" i="23"/>
  <c r="AH14" i="23"/>
  <c r="AE14" i="23"/>
  <c r="AM14" i="23" s="1"/>
  <c r="AF14" i="23"/>
  <c r="AO14" i="23" s="1"/>
  <c r="AC33" i="23"/>
  <c r="AE33" i="23"/>
  <c r="AM33" i="23" s="1"/>
  <c r="AO33" i="23" s="1"/>
  <c r="AH33" i="23"/>
  <c r="AF90" i="23"/>
  <c r="AC102" i="23"/>
  <c r="AH102" i="23"/>
  <c r="AE102" i="23"/>
  <c r="AM102" i="23" s="1"/>
  <c r="AO102" i="23" s="1"/>
  <c r="AC67" i="23"/>
  <c r="AE67" i="23"/>
  <c r="AM67" i="23" s="1"/>
  <c r="AH67" i="23"/>
  <c r="AC18" i="23"/>
  <c r="AE18" i="23"/>
  <c r="AM18" i="23" s="1"/>
  <c r="AH18" i="23"/>
  <c r="AC55" i="23"/>
  <c r="AH55" i="23"/>
  <c r="AE55" i="23"/>
  <c r="AM55" i="23" s="1"/>
  <c r="AN25" i="19"/>
  <c r="AN42" i="19"/>
  <c r="AN61" i="19"/>
  <c r="AQ61" i="19"/>
  <c r="AL59" i="19"/>
  <c r="AC60" i="23"/>
  <c r="AH60" i="23"/>
  <c r="AE60" i="23"/>
  <c r="AM60" i="23" s="1"/>
  <c r="AH42" i="19"/>
  <c r="AC25" i="23"/>
  <c r="AE25" i="23"/>
  <c r="AM25" i="23" s="1"/>
  <c r="AH25" i="23"/>
  <c r="AC11" i="23"/>
  <c r="AH11" i="23"/>
  <c r="AE11" i="23"/>
  <c r="AM11" i="23" s="1"/>
  <c r="AC41" i="23"/>
  <c r="AE41" i="23"/>
  <c r="AM41" i="23" s="1"/>
  <c r="AH41" i="23"/>
  <c r="AC19" i="23"/>
  <c r="AH19" i="23"/>
  <c r="AE19" i="23"/>
  <c r="AM19" i="23" s="1"/>
  <c r="AC83" i="23"/>
  <c r="AE83" i="23"/>
  <c r="AM83" i="23" s="1"/>
  <c r="AH83" i="23"/>
  <c r="AC65" i="23"/>
  <c r="AE65" i="23"/>
  <c r="AM65" i="23" s="1"/>
  <c r="AH65" i="23"/>
  <c r="AC71" i="23"/>
  <c r="AH71" i="23"/>
  <c r="AE71" i="23"/>
  <c r="AM71" i="23" s="1"/>
  <c r="AF21" i="23"/>
  <c r="AF26" i="23"/>
  <c r="AF19" i="23"/>
  <c r="AO19" i="23" s="1"/>
  <c r="AT106" i="23"/>
  <c r="AT105" i="23"/>
  <c r="AT103" i="23"/>
  <c r="AV101" i="23"/>
  <c r="AU101" i="23" s="1"/>
  <c r="AT100" i="23"/>
  <c r="AV97" i="23"/>
  <c r="AU97" i="23" s="1"/>
  <c r="AV95" i="23"/>
  <c r="AU95" i="23" s="1"/>
  <c r="AV89" i="23"/>
  <c r="AU89" i="23" s="1"/>
  <c r="AV87" i="23"/>
  <c r="AU87" i="23" s="1"/>
  <c r="AT82" i="23"/>
  <c r="AT80" i="23"/>
  <c r="AT78" i="23"/>
  <c r="AT76" i="23"/>
  <c r="AT74" i="23"/>
  <c r="AT72" i="23"/>
  <c r="AT70" i="23"/>
  <c r="AT68" i="23"/>
  <c r="AT66" i="23"/>
  <c r="AT64" i="23"/>
  <c r="AT62" i="23"/>
  <c r="AT60" i="23"/>
  <c r="AT58" i="23"/>
  <c r="AT56" i="23"/>
  <c r="AT55" i="23"/>
  <c r="AV53" i="23"/>
  <c r="AU53" i="23" s="1"/>
  <c r="AT52" i="23"/>
  <c r="AT51" i="23"/>
  <c r="AT48" i="23"/>
  <c r="AT47" i="23"/>
  <c r="AV45" i="23"/>
  <c r="AU45" i="23" s="1"/>
  <c r="AT44" i="23"/>
  <c r="AT43" i="23"/>
  <c r="AT40" i="23"/>
  <c r="AT39" i="23"/>
  <c r="AV37" i="23"/>
  <c r="AU37" i="23" s="1"/>
  <c r="AT36" i="23"/>
  <c r="AT35" i="23"/>
  <c r="AT32" i="23"/>
  <c r="AT31" i="23"/>
  <c r="AT28" i="23"/>
  <c r="AT27" i="23"/>
  <c r="AT24" i="23"/>
  <c r="AU24" i="23" s="1"/>
  <c r="AT23" i="23"/>
  <c r="AT20" i="23"/>
  <c r="AT19" i="23"/>
  <c r="AV17" i="23"/>
  <c r="AU17" i="23" s="1"/>
  <c r="AT16" i="23"/>
  <c r="AT15" i="23"/>
  <c r="AT12" i="23"/>
  <c r="AT11" i="23"/>
  <c r="AV9" i="23"/>
  <c r="AU9" i="23" s="1"/>
  <c r="AT8" i="23"/>
  <c r="AT7" i="23"/>
  <c r="BF4" i="23"/>
  <c r="AX4" i="23"/>
  <c r="AT4" i="23"/>
  <c r="AU4" i="23" s="1"/>
  <c r="AT97" i="23"/>
  <c r="AT95" i="23"/>
  <c r="AT93" i="23"/>
  <c r="AT91" i="23"/>
  <c r="AT89" i="23"/>
  <c r="AT87" i="23"/>
  <c r="AT85" i="23"/>
  <c r="AV106" i="23"/>
  <c r="AU106" i="23" s="1"/>
  <c r="AV105" i="23"/>
  <c r="AU105" i="23" s="1"/>
  <c r="AT104" i="23"/>
  <c r="AT102" i="23"/>
  <c r="AT101" i="23"/>
  <c r="AT99" i="23"/>
  <c r="AW105" i="23"/>
  <c r="AV93" i="23"/>
  <c r="AU93" i="23" s="1"/>
  <c r="AV85" i="23"/>
  <c r="AU85" i="23" s="1"/>
  <c r="AT83" i="23"/>
  <c r="AT81" i="23"/>
  <c r="AT79" i="23"/>
  <c r="AT77" i="23"/>
  <c r="AT75" i="23"/>
  <c r="AT73" i="23"/>
  <c r="AT71" i="23"/>
  <c r="AT69" i="23"/>
  <c r="AT67" i="23"/>
  <c r="AT65" i="23"/>
  <c r="AT63" i="23"/>
  <c r="AT61" i="23"/>
  <c r="AT59" i="23"/>
  <c r="AT57" i="23"/>
  <c r="AT54" i="23"/>
  <c r="AT53" i="23"/>
  <c r="AT50" i="23"/>
  <c r="AT49" i="23"/>
  <c r="AT46" i="23"/>
  <c r="AT45" i="23"/>
  <c r="AT42" i="23"/>
  <c r="AT41" i="23"/>
  <c r="AT38" i="23"/>
  <c r="AT37" i="23"/>
  <c r="AT34" i="23"/>
  <c r="AT33" i="23"/>
  <c r="AT30" i="23"/>
  <c r="AT29" i="23"/>
  <c r="AT26" i="23"/>
  <c r="AT25" i="23"/>
  <c r="AT22" i="23"/>
  <c r="AU22" i="23" s="1"/>
  <c r="AT21" i="23"/>
  <c r="AT18" i="23"/>
  <c r="AT17" i="23"/>
  <c r="AT14" i="23"/>
  <c r="AT13" i="23"/>
  <c r="AT10" i="23"/>
  <c r="AT9" i="23"/>
  <c r="AT6" i="23"/>
  <c r="AT5" i="23"/>
  <c r="AZ4" i="23"/>
  <c r="AV4" i="23"/>
  <c r="AT98" i="23"/>
  <c r="AT96" i="23"/>
  <c r="AT94" i="23"/>
  <c r="AT92" i="23"/>
  <c r="AT90" i="23"/>
  <c r="AT88" i="23"/>
  <c r="AT86" i="23"/>
  <c r="AT84" i="23"/>
  <c r="AZ77" i="23"/>
  <c r="AV80" i="23"/>
  <c r="AU80" i="23" s="1"/>
  <c r="AV78" i="23"/>
  <c r="AU78" i="23" s="1"/>
  <c r="AV76" i="23"/>
  <c r="AU76" i="23" s="1"/>
  <c r="AV73" i="23"/>
  <c r="AU73" i="23" s="1"/>
  <c r="AV69" i="23"/>
  <c r="AU69" i="23" s="1"/>
  <c r="AV64" i="23"/>
  <c r="AU64" i="23" s="1"/>
  <c r="AV62" i="23"/>
  <c r="AU62" i="23" s="1"/>
  <c r="AY4" i="23"/>
  <c r="AV75" i="23"/>
  <c r="AU75" i="23" s="1"/>
  <c r="AZ75" i="23"/>
  <c r="AV77" i="23"/>
  <c r="AU77" i="23" s="1"/>
  <c r="AV68" i="23"/>
  <c r="AV59" i="23"/>
  <c r="AU59" i="23" s="1"/>
  <c r="AZ99" i="23"/>
  <c r="AZ98" i="23"/>
  <c r="AW94" i="23"/>
  <c r="AZ54" i="23"/>
  <c r="AW50" i="23"/>
  <c r="AZ38" i="23"/>
  <c r="AZ34" i="23"/>
  <c r="AZ30" i="23"/>
  <c r="AZ22" i="23"/>
  <c r="AZ10" i="23"/>
  <c r="AW6" i="23"/>
  <c r="AZ52" i="23"/>
  <c r="AW48" i="23"/>
  <c r="AZ40" i="23"/>
  <c r="AZ36" i="23"/>
  <c r="AZ28" i="23"/>
  <c r="AZ24" i="23"/>
  <c r="AZ20" i="23"/>
  <c r="AW16" i="23"/>
  <c r="AW58" i="23"/>
  <c r="AW76" i="23"/>
  <c r="BE76" i="23" s="1"/>
  <c r="BD76" i="23" s="1"/>
  <c r="AW80" i="23"/>
  <c r="BE80" i="23" s="1"/>
  <c r="BD80" i="23" s="1"/>
  <c r="AW87" i="23"/>
  <c r="BE87" i="23" s="1"/>
  <c r="BD87" i="23" s="1"/>
  <c r="AW95" i="23"/>
  <c r="BE95" i="23" s="1"/>
  <c r="BD95" i="23" s="1"/>
  <c r="AZ62" i="23"/>
  <c r="AZ68" i="23"/>
  <c r="AZ78" i="23"/>
  <c r="AZ37" i="23"/>
  <c r="AZ45" i="23"/>
  <c r="AZ53" i="23"/>
  <c r="AW69" i="23"/>
  <c r="BE69" i="23" s="1"/>
  <c r="BD69" i="23" s="1"/>
  <c r="AW73" i="23"/>
  <c r="BE73" i="23" s="1"/>
  <c r="BD73" i="23" s="1"/>
  <c r="AW77" i="23"/>
  <c r="BE77" i="23" s="1"/>
  <c r="BD77" i="23" s="1"/>
  <c r="AZ87" i="23"/>
  <c r="AZ89" i="23"/>
  <c r="AZ95" i="23"/>
  <c r="AZ97" i="23"/>
  <c r="AZ105" i="23"/>
  <c r="AW22" i="23"/>
  <c r="AZ58" i="23"/>
  <c r="AW99" i="23"/>
  <c r="AW98" i="23"/>
  <c r="AZ94" i="23"/>
  <c r="AW54" i="23"/>
  <c r="AZ50" i="23"/>
  <c r="AW38" i="23"/>
  <c r="AW34" i="23"/>
  <c r="AW30" i="23"/>
  <c r="AW10" i="23"/>
  <c r="AZ6" i="23"/>
  <c r="AW52" i="23"/>
  <c r="AZ48" i="23"/>
  <c r="AW40" i="23"/>
  <c r="AW36" i="23"/>
  <c r="AW28" i="23"/>
  <c r="AW24" i="23"/>
  <c r="AW20" i="23"/>
  <c r="AZ16" i="23"/>
  <c r="AW68" i="23"/>
  <c r="AW78" i="23"/>
  <c r="AW89" i="23"/>
  <c r="AW97" i="23"/>
  <c r="AW9" i="23"/>
  <c r="AW17" i="23"/>
  <c r="AZ80" i="23"/>
  <c r="AZ9" i="23"/>
  <c r="AZ17" i="23"/>
  <c r="AZ85" i="23"/>
  <c r="AW62" i="23"/>
  <c r="AW85" i="23"/>
  <c r="AW93" i="23"/>
  <c r="AW37" i="23"/>
  <c r="AW45" i="23"/>
  <c r="AW53" i="23"/>
  <c r="AZ64" i="23"/>
  <c r="AZ76" i="23"/>
  <c r="AW59" i="23"/>
  <c r="BE59" i="23" s="1"/>
  <c r="BD59" i="23" s="1"/>
  <c r="AW75" i="23"/>
  <c r="BE75" i="23" s="1"/>
  <c r="BD75" i="23" s="1"/>
  <c r="AZ93" i="23"/>
  <c r="AZ101" i="23"/>
  <c r="AZ56" i="23"/>
  <c r="AW56" i="23"/>
  <c r="BE56" i="23" s="1"/>
  <c r="BD56" i="23" s="1"/>
  <c r="AI130" i="23"/>
  <c r="AJ4" i="23"/>
  <c r="AI1" i="23" s="1"/>
  <c r="AM109" i="23"/>
  <c r="AI4" i="23"/>
  <c r="AL20" i="23"/>
  <c r="AL22" i="23"/>
  <c r="AL24" i="23"/>
  <c r="AN27" i="23"/>
  <c r="AV27" i="23" s="1"/>
  <c r="AN51" i="23"/>
  <c r="AV51" i="23" s="1"/>
  <c r="AQ105" i="23"/>
  <c r="AQ57" i="23"/>
  <c r="AQ73" i="23"/>
  <c r="AX93" i="23"/>
  <c r="AF71" i="23"/>
  <c r="AO71" i="23" s="1"/>
  <c r="AO52" i="23"/>
  <c r="AX52" i="23" s="1"/>
  <c r="AO17" i="23"/>
  <c r="AX17" i="23" s="1"/>
  <c r="AX95" i="23"/>
  <c r="BG95" i="23" s="1"/>
  <c r="AO16" i="23"/>
  <c r="AX16" i="23" s="1"/>
  <c r="AO48" i="23"/>
  <c r="AX48" i="23" s="1"/>
  <c r="AX80" i="23"/>
  <c r="BG80" i="23" s="1"/>
  <c r="AO27" i="23"/>
  <c r="AO50" i="23"/>
  <c r="AX50" i="23" s="1"/>
  <c r="AO101" i="23"/>
  <c r="AX101" i="23" s="1"/>
  <c r="AF119" i="23"/>
  <c r="AF116" i="23"/>
  <c r="Z131" i="23"/>
  <c r="AF118" i="23"/>
  <c r="AF117" i="23"/>
  <c r="AF115" i="23"/>
  <c r="AE127" i="23"/>
  <c r="AO6" i="23"/>
  <c r="AX6" i="23" s="1"/>
  <c r="AO51" i="23"/>
  <c r="AO36" i="23"/>
  <c r="AX36" i="23" s="1"/>
  <c r="AF13" i="23"/>
  <c r="AO13" i="23" s="1"/>
  <c r="AO94" i="23"/>
  <c r="AX94" i="23" s="1"/>
  <c r="AO28" i="23"/>
  <c r="AX28" i="23" s="1"/>
  <c r="AO30" i="23"/>
  <c r="AX30" i="23" s="1"/>
  <c r="AX97" i="23"/>
  <c r="AO75" i="23"/>
  <c r="AX75" i="23" s="1"/>
  <c r="BG75" i="23" s="1"/>
  <c r="AO99" i="23"/>
  <c r="AX99" i="23" s="1"/>
  <c r="AO78" i="23"/>
  <c r="AX78" i="23" s="1"/>
  <c r="AO69" i="23"/>
  <c r="AX69" i="23" s="1"/>
  <c r="BG69" i="23" s="1"/>
  <c r="AO37" i="23"/>
  <c r="AX37" i="23" s="1"/>
  <c r="AO64" i="23"/>
  <c r="AX64" i="23" s="1"/>
  <c r="BG56" i="23"/>
  <c r="AO11" i="23"/>
  <c r="AO66" i="23"/>
  <c r="AC96" i="23"/>
  <c r="AE96" i="23"/>
  <c r="AM96" i="23" s="1"/>
  <c r="AH96" i="23"/>
  <c r="AC42" i="23"/>
  <c r="AE42" i="23"/>
  <c r="AM42" i="23" s="1"/>
  <c r="AH42" i="23"/>
  <c r="AO25" i="23"/>
  <c r="AC91" i="23"/>
  <c r="AH91" i="23"/>
  <c r="AE91" i="23"/>
  <c r="AM91" i="23" s="1"/>
  <c r="AF91" i="23"/>
  <c r="AC43" i="23"/>
  <c r="AE43" i="23"/>
  <c r="AM43" i="23" s="1"/>
  <c r="AH43" i="23"/>
  <c r="AC15" i="23"/>
  <c r="AH15" i="23"/>
  <c r="AE15" i="23"/>
  <c r="AM15" i="23" s="1"/>
  <c r="AX73" i="23"/>
  <c r="BG73" i="23" s="1"/>
  <c r="AC39" i="23"/>
  <c r="AH39" i="23"/>
  <c r="AE39" i="23"/>
  <c r="AM39" i="23" s="1"/>
  <c r="AC74" i="23"/>
  <c r="AH74" i="23"/>
  <c r="AE74" i="23"/>
  <c r="AM74" i="23" s="1"/>
  <c r="AF74" i="23"/>
  <c r="AO74" i="23" s="1"/>
  <c r="AC70" i="23"/>
  <c r="AH70" i="23"/>
  <c r="AE70" i="23"/>
  <c r="AM70" i="23" s="1"/>
  <c r="AO100" i="23"/>
  <c r="AC46" i="23"/>
  <c r="AH46" i="23"/>
  <c r="AE46" i="23"/>
  <c r="AM46" i="23" s="1"/>
  <c r="AF43" i="23"/>
  <c r="AO43" i="23" s="1"/>
  <c r="AC8" i="23"/>
  <c r="AE8" i="23"/>
  <c r="AM8" i="23" s="1"/>
  <c r="AH8" i="23"/>
  <c r="AX77" i="23"/>
  <c r="BG77" i="23" s="1"/>
  <c r="AO7" i="23"/>
  <c r="AO55" i="23"/>
  <c r="AC84" i="23"/>
  <c r="AH84" i="23"/>
  <c r="AE84" i="23"/>
  <c r="AM84" i="23" s="1"/>
  <c r="AO84" i="23" s="1"/>
  <c r="AC63" i="23"/>
  <c r="AH63" i="23"/>
  <c r="AE63" i="23"/>
  <c r="AM63" i="23" s="1"/>
  <c r="AC35" i="23"/>
  <c r="AH35" i="23"/>
  <c r="AE35" i="23"/>
  <c r="AM35" i="23" s="1"/>
  <c r="AC32" i="23"/>
  <c r="AE32" i="23"/>
  <c r="AM32" i="23" s="1"/>
  <c r="AH32" i="23"/>
  <c r="AE118" i="23"/>
  <c r="AC5" i="23"/>
  <c r="AD107" i="23"/>
  <c r="AE5" i="23"/>
  <c r="AH5" i="23"/>
  <c r="AH107" i="23" s="1"/>
  <c r="AE123" i="23" s="1"/>
  <c r="AD123" i="23" s="1"/>
  <c r="AC103" i="23"/>
  <c r="AE103" i="23"/>
  <c r="AM103" i="23" s="1"/>
  <c r="AO103" i="23" s="1"/>
  <c r="AH103" i="23"/>
  <c r="AC90" i="23"/>
  <c r="AE90" i="23"/>
  <c r="AM90" i="23" s="1"/>
  <c r="AH90" i="23"/>
  <c r="AC29" i="23"/>
  <c r="AE29" i="23"/>
  <c r="AM29" i="23" s="1"/>
  <c r="AH29" i="23"/>
  <c r="AO60" i="23"/>
  <c r="AC31" i="23"/>
  <c r="AH31" i="23"/>
  <c r="AE31" i="23"/>
  <c r="AM31" i="23" s="1"/>
  <c r="AC49" i="23"/>
  <c r="AE49" i="23"/>
  <c r="AM49" i="23" s="1"/>
  <c r="AO49" i="23" s="1"/>
  <c r="AH49" i="23"/>
  <c r="AO65" i="23"/>
  <c r="AC47" i="23"/>
  <c r="AH47" i="23"/>
  <c r="AE47" i="23"/>
  <c r="AM47" i="23" s="1"/>
  <c r="AC92" i="23"/>
  <c r="AH92" i="23"/>
  <c r="AE92" i="23"/>
  <c r="AM92" i="23" s="1"/>
  <c r="AC88" i="23"/>
  <c r="AE88" i="23"/>
  <c r="AM88" i="23" s="1"/>
  <c r="AO88" i="23" s="1"/>
  <c r="AH88" i="23"/>
  <c r="AC86" i="23"/>
  <c r="AE86" i="23"/>
  <c r="AM86" i="23" s="1"/>
  <c r="AH86" i="23"/>
  <c r="AC21" i="23"/>
  <c r="AE21" i="23"/>
  <c r="AM21" i="23" s="1"/>
  <c r="AH21" i="23"/>
  <c r="AC26" i="23"/>
  <c r="AE26" i="23"/>
  <c r="AM26" i="23" s="1"/>
  <c r="AH26" i="23"/>
  <c r="AC44" i="23"/>
  <c r="AH44" i="23"/>
  <c r="AE44" i="23"/>
  <c r="AM44" i="23" s="1"/>
  <c r="AC79" i="23"/>
  <c r="AH79" i="23"/>
  <c r="AE79" i="23"/>
  <c r="AM79" i="23" s="1"/>
  <c r="AC72" i="23"/>
  <c r="AE72" i="23"/>
  <c r="AM72" i="23" s="1"/>
  <c r="AH72" i="23"/>
  <c r="AX76" i="23"/>
  <c r="BG76" i="23" s="1"/>
  <c r="AU20" i="23"/>
  <c r="AN57" i="23"/>
  <c r="AV57" i="23" s="1"/>
  <c r="AN81" i="23"/>
  <c r="AV81" i="23" s="1"/>
  <c r="AL23" i="23"/>
  <c r="AQ104" i="23"/>
  <c r="AN23" i="23"/>
  <c r="AV23" i="23" s="1"/>
  <c r="AQ81" i="23"/>
  <c r="AN104" i="23"/>
  <c r="AV104" i="23" s="1"/>
  <c r="AX89" i="23"/>
  <c r="AF96" i="23"/>
  <c r="AO96" i="23" s="1"/>
  <c r="AF79" i="23"/>
  <c r="AO34" i="23"/>
  <c r="AX34" i="23" s="1"/>
  <c r="AO57" i="23"/>
  <c r="AX98" i="23"/>
  <c r="AX59" i="23"/>
  <c r="BG59" i="23" s="1"/>
  <c r="AF47" i="23"/>
  <c r="AO47" i="23" s="1"/>
  <c r="AO106" i="23"/>
  <c r="AX106" i="23" s="1"/>
  <c r="AF86" i="23"/>
  <c r="AO86" i="23" s="1"/>
  <c r="AO20" i="23"/>
  <c r="AX20" i="23" s="1"/>
  <c r="AX85" i="23"/>
  <c r="Z105" i="23"/>
  <c r="AA105" i="23" s="1"/>
  <c r="AG105" i="23" s="1"/>
  <c r="Z103" i="23"/>
  <c r="AA103" i="23" s="1"/>
  <c r="AG103" i="23" s="1"/>
  <c r="Z101" i="23"/>
  <c r="AA101" i="23" s="1"/>
  <c r="AG101" i="23" s="1"/>
  <c r="Z99" i="23"/>
  <c r="AA99" i="23" s="1"/>
  <c r="AG99" i="23" s="1"/>
  <c r="Z97" i="23"/>
  <c r="AA97" i="23" s="1"/>
  <c r="AG97" i="23" s="1"/>
  <c r="Z95" i="23"/>
  <c r="AA95" i="23" s="1"/>
  <c r="AG95" i="23" s="1"/>
  <c r="Z93" i="23"/>
  <c r="AA93" i="23" s="1"/>
  <c r="AG93" i="23" s="1"/>
  <c r="Z91" i="23"/>
  <c r="AA91" i="23" s="1"/>
  <c r="AG91" i="23" s="1"/>
  <c r="Z89" i="23"/>
  <c r="AA89" i="23" s="1"/>
  <c r="AG89" i="23" s="1"/>
  <c r="Z87" i="23"/>
  <c r="AA87" i="23" s="1"/>
  <c r="AG87" i="23" s="1"/>
  <c r="Z85" i="23"/>
  <c r="AA85" i="23" s="1"/>
  <c r="AG85" i="23" s="1"/>
  <c r="Z83" i="23"/>
  <c r="AA83" i="23" s="1"/>
  <c r="AG83" i="23" s="1"/>
  <c r="Z81" i="23"/>
  <c r="AA81" i="23" s="1"/>
  <c r="AG81" i="23" s="1"/>
  <c r="Z79" i="23"/>
  <c r="AA79" i="23" s="1"/>
  <c r="AG79" i="23" s="1"/>
  <c r="Z77" i="23"/>
  <c r="AA77" i="23" s="1"/>
  <c r="AG77" i="23" s="1"/>
  <c r="Z75" i="23"/>
  <c r="AA75" i="23" s="1"/>
  <c r="AG75" i="23" s="1"/>
  <c r="Z73" i="23"/>
  <c r="AA73" i="23" s="1"/>
  <c r="AG73" i="23" s="1"/>
  <c r="Z71" i="23"/>
  <c r="AA71" i="23" s="1"/>
  <c r="AG71" i="23" s="1"/>
  <c r="Z69" i="23"/>
  <c r="AA69" i="23" s="1"/>
  <c r="AG69" i="23" s="1"/>
  <c r="Z67" i="23"/>
  <c r="AA67" i="23" s="1"/>
  <c r="AG67" i="23" s="1"/>
  <c r="Z65" i="23"/>
  <c r="AA65" i="23" s="1"/>
  <c r="AG65" i="23" s="1"/>
  <c r="Z63" i="23"/>
  <c r="AA63" i="23" s="1"/>
  <c r="AG63" i="23" s="1"/>
  <c r="Z61" i="23"/>
  <c r="AA61" i="23" s="1"/>
  <c r="AG61" i="23" s="1"/>
  <c r="Z59" i="23"/>
  <c r="AA59" i="23" s="1"/>
  <c r="AG59" i="23" s="1"/>
  <c r="Z57" i="23"/>
  <c r="AA57" i="23" s="1"/>
  <c r="AG57" i="23" s="1"/>
  <c r="Z55" i="23"/>
  <c r="AA55" i="23" s="1"/>
  <c r="AG55" i="23" s="1"/>
  <c r="Z53" i="23"/>
  <c r="AA53" i="23" s="1"/>
  <c r="AG53" i="23" s="1"/>
  <c r="Z51" i="23"/>
  <c r="AA51" i="23" s="1"/>
  <c r="AG51" i="23" s="1"/>
  <c r="Z49" i="23"/>
  <c r="AA49" i="23" s="1"/>
  <c r="AG49" i="23" s="1"/>
  <c r="Z47" i="23"/>
  <c r="AA47" i="23" s="1"/>
  <c r="AG47" i="23" s="1"/>
  <c r="Z45" i="23"/>
  <c r="AA45" i="23" s="1"/>
  <c r="AG45" i="23" s="1"/>
  <c r="Z43" i="23"/>
  <c r="AA43" i="23" s="1"/>
  <c r="AG43" i="23" s="1"/>
  <c r="Z41" i="23"/>
  <c r="AA41" i="23" s="1"/>
  <c r="AG41" i="23" s="1"/>
  <c r="Z39" i="23"/>
  <c r="AA39" i="23" s="1"/>
  <c r="AG39" i="23" s="1"/>
  <c r="Z37" i="23"/>
  <c r="AA37" i="23" s="1"/>
  <c r="AG37" i="23" s="1"/>
  <c r="Z35" i="23"/>
  <c r="AA35" i="23" s="1"/>
  <c r="AG35" i="23" s="1"/>
  <c r="Z33" i="23"/>
  <c r="AA33" i="23" s="1"/>
  <c r="AG33" i="23" s="1"/>
  <c r="Z31" i="23"/>
  <c r="AA31" i="23" s="1"/>
  <c r="AG31" i="23" s="1"/>
  <c r="Z29" i="23"/>
  <c r="AA29" i="23" s="1"/>
  <c r="AG29" i="23" s="1"/>
  <c r="Z27" i="23"/>
  <c r="AA27" i="23" s="1"/>
  <c r="AG27" i="23" s="1"/>
  <c r="Z25" i="23"/>
  <c r="AA25" i="23" s="1"/>
  <c r="AG25" i="23" s="1"/>
  <c r="Z23" i="23"/>
  <c r="AA23" i="23" s="1"/>
  <c r="AG23" i="23" s="1"/>
  <c r="Z21" i="23"/>
  <c r="AA21" i="23" s="1"/>
  <c r="AG21" i="23" s="1"/>
  <c r="Z19" i="23"/>
  <c r="AA19" i="23" s="1"/>
  <c r="AG19" i="23" s="1"/>
  <c r="Z17" i="23"/>
  <c r="AA17" i="23" s="1"/>
  <c r="AG17" i="23" s="1"/>
  <c r="Z15" i="23"/>
  <c r="AA15" i="23" s="1"/>
  <c r="AG15" i="23" s="1"/>
  <c r="Z13" i="23"/>
  <c r="AA13" i="23" s="1"/>
  <c r="AG13" i="23" s="1"/>
  <c r="Z11" i="23"/>
  <c r="AA11" i="23" s="1"/>
  <c r="AG11" i="23" s="1"/>
  <c r="Z9" i="23"/>
  <c r="AA9" i="23" s="1"/>
  <c r="AG9" i="23" s="1"/>
  <c r="Z7" i="23"/>
  <c r="AA7" i="23" s="1"/>
  <c r="AG7" i="23" s="1"/>
  <c r="Z5" i="23"/>
  <c r="Z106" i="23"/>
  <c r="AA106" i="23" s="1"/>
  <c r="AG106" i="23" s="1"/>
  <c r="Z104" i="23"/>
  <c r="AA104" i="23" s="1"/>
  <c r="AG104" i="23" s="1"/>
  <c r="Z102" i="23"/>
  <c r="AA102" i="23" s="1"/>
  <c r="AG102" i="23" s="1"/>
  <c r="Z100" i="23"/>
  <c r="AA100" i="23" s="1"/>
  <c r="AG100" i="23" s="1"/>
  <c r="Z98" i="23"/>
  <c r="AA98" i="23" s="1"/>
  <c r="AG98" i="23" s="1"/>
  <c r="Z96" i="23"/>
  <c r="AA96" i="23" s="1"/>
  <c r="AG96" i="23" s="1"/>
  <c r="Z94" i="23"/>
  <c r="AA94" i="23" s="1"/>
  <c r="AG94" i="23" s="1"/>
  <c r="Z92" i="23"/>
  <c r="AA92" i="23" s="1"/>
  <c r="AG92" i="23" s="1"/>
  <c r="Z90" i="23"/>
  <c r="AA90" i="23" s="1"/>
  <c r="AG90" i="23" s="1"/>
  <c r="Z88" i="23"/>
  <c r="AA88" i="23" s="1"/>
  <c r="AG88" i="23" s="1"/>
  <c r="Z86" i="23"/>
  <c r="AA86" i="23" s="1"/>
  <c r="AG86" i="23" s="1"/>
  <c r="Z84" i="23"/>
  <c r="AA84" i="23" s="1"/>
  <c r="AG84" i="23" s="1"/>
  <c r="Z82" i="23"/>
  <c r="AA82" i="23" s="1"/>
  <c r="AG82" i="23" s="1"/>
  <c r="Z80" i="23"/>
  <c r="AA80" i="23" s="1"/>
  <c r="AG80" i="23" s="1"/>
  <c r="Z78" i="23"/>
  <c r="AA78" i="23" s="1"/>
  <c r="AG78" i="23" s="1"/>
  <c r="Z76" i="23"/>
  <c r="AA76" i="23" s="1"/>
  <c r="AG76" i="23" s="1"/>
  <c r="Z74" i="23"/>
  <c r="AA74" i="23" s="1"/>
  <c r="AG74" i="23" s="1"/>
  <c r="Z72" i="23"/>
  <c r="AA72" i="23" s="1"/>
  <c r="AG72" i="23" s="1"/>
  <c r="Z70" i="23"/>
  <c r="AA70" i="23" s="1"/>
  <c r="AG70" i="23" s="1"/>
  <c r="Z68" i="23"/>
  <c r="AA68" i="23" s="1"/>
  <c r="AG68" i="23" s="1"/>
  <c r="Z66" i="23"/>
  <c r="AA66" i="23" s="1"/>
  <c r="AG66" i="23" s="1"/>
  <c r="Z64" i="23"/>
  <c r="AA64" i="23" s="1"/>
  <c r="AG64" i="23" s="1"/>
  <c r="Z62" i="23"/>
  <c r="AA62" i="23" s="1"/>
  <c r="AG62" i="23" s="1"/>
  <c r="Z60" i="23"/>
  <c r="AA60" i="23" s="1"/>
  <c r="AG60" i="23" s="1"/>
  <c r="Z58" i="23"/>
  <c r="AA58" i="23" s="1"/>
  <c r="AG58" i="23" s="1"/>
  <c r="Z56" i="23"/>
  <c r="AA56" i="23" s="1"/>
  <c r="AG56" i="23" s="1"/>
  <c r="Z54" i="23"/>
  <c r="AA54" i="23" s="1"/>
  <c r="AG54" i="23" s="1"/>
  <c r="Z52" i="23"/>
  <c r="AA52" i="23" s="1"/>
  <c r="AG52" i="23" s="1"/>
  <c r="Z50" i="23"/>
  <c r="AA50" i="23" s="1"/>
  <c r="AG50" i="23" s="1"/>
  <c r="Z48" i="23"/>
  <c r="AA48" i="23" s="1"/>
  <c r="AG48" i="23" s="1"/>
  <c r="Z46" i="23"/>
  <c r="AA46" i="23" s="1"/>
  <c r="AG46" i="23" s="1"/>
  <c r="Z44" i="23"/>
  <c r="AA44" i="23" s="1"/>
  <c r="AG44" i="23" s="1"/>
  <c r="Z42" i="23"/>
  <c r="AA42" i="23" s="1"/>
  <c r="AG42" i="23" s="1"/>
  <c r="Z40" i="23"/>
  <c r="AA40" i="23" s="1"/>
  <c r="AG40" i="23" s="1"/>
  <c r="Z38" i="23"/>
  <c r="AA38" i="23" s="1"/>
  <c r="AG38" i="23" s="1"/>
  <c r="Z36" i="23"/>
  <c r="AA36" i="23" s="1"/>
  <c r="AG36" i="23" s="1"/>
  <c r="Z34" i="23"/>
  <c r="AA34" i="23" s="1"/>
  <c r="AG34" i="23" s="1"/>
  <c r="Z32" i="23"/>
  <c r="AA32" i="23" s="1"/>
  <c r="AG32" i="23" s="1"/>
  <c r="Z30" i="23"/>
  <c r="AA30" i="23" s="1"/>
  <c r="AG30" i="23" s="1"/>
  <c r="Z28" i="23"/>
  <c r="AA28" i="23" s="1"/>
  <c r="AG28" i="23" s="1"/>
  <c r="Z26" i="23"/>
  <c r="AA26" i="23" s="1"/>
  <c r="AG26" i="23" s="1"/>
  <c r="Z24" i="23"/>
  <c r="AA24" i="23" s="1"/>
  <c r="AG24" i="23" s="1"/>
  <c r="Z22" i="23"/>
  <c r="AA22" i="23" s="1"/>
  <c r="AG22" i="23" s="1"/>
  <c r="Z20" i="23"/>
  <c r="AA20" i="23" s="1"/>
  <c r="AG20" i="23" s="1"/>
  <c r="Z18" i="23"/>
  <c r="AA18" i="23" s="1"/>
  <c r="AG18" i="23" s="1"/>
  <c r="Z16" i="23"/>
  <c r="AA16" i="23" s="1"/>
  <c r="AG16" i="23" s="1"/>
  <c r="Z14" i="23"/>
  <c r="AA14" i="23" s="1"/>
  <c r="AG14" i="23" s="1"/>
  <c r="Z12" i="23"/>
  <c r="AA12" i="23" s="1"/>
  <c r="AG12" i="23" s="1"/>
  <c r="Z10" i="23"/>
  <c r="AA10" i="23" s="1"/>
  <c r="AG10" i="23" s="1"/>
  <c r="Z8" i="23"/>
  <c r="AA8" i="23" s="1"/>
  <c r="AG8" i="23" s="1"/>
  <c r="Z6" i="23"/>
  <c r="AA6" i="23" s="1"/>
  <c r="AG6" i="23" s="1"/>
  <c r="B44" i="2"/>
  <c r="AF41" i="23"/>
  <c r="AO41" i="23" s="1"/>
  <c r="AF83" i="23"/>
  <c r="AO83" i="23" s="1"/>
  <c r="AF44" i="23"/>
  <c r="AO44" i="23" s="1"/>
  <c r="AO40" i="23"/>
  <c r="AX40" i="23" s="1"/>
  <c r="AO23" i="23"/>
  <c r="AO58" i="23"/>
  <c r="AX58" i="23" s="1"/>
  <c r="AO62" i="23"/>
  <c r="AX62" i="23" s="1"/>
  <c r="AO53" i="23"/>
  <c r="AX53" i="23" s="1"/>
  <c r="AF92" i="23"/>
  <c r="AO92" i="23" s="1"/>
  <c r="AO81" i="23"/>
  <c r="AO10" i="23"/>
  <c r="AX10" i="23" s="1"/>
  <c r="C46" i="2"/>
  <c r="AX87" i="23"/>
  <c r="BG87" i="23" s="1"/>
  <c r="AO104" i="23"/>
  <c r="AO54" i="23"/>
  <c r="AX54" i="23" s="1"/>
  <c r="AE115" i="23"/>
  <c r="AF245" i="5"/>
  <c r="AF166" i="5"/>
  <c r="AH95" i="5"/>
  <c r="AE95" i="5"/>
  <c r="AE63" i="5"/>
  <c r="AE16" i="5"/>
  <c r="AE182" i="5"/>
  <c r="AH69" i="5"/>
  <c r="AE69" i="5"/>
  <c r="AH51" i="5"/>
  <c r="AH58" i="5"/>
  <c r="AE51" i="5"/>
  <c r="AC167" i="5"/>
  <c r="AC183" i="5"/>
  <c r="AH245" i="5"/>
  <c r="AE248" i="5"/>
  <c r="AH284" i="5"/>
  <c r="AE284" i="5"/>
  <c r="AH267" i="5"/>
  <c r="AC267" i="5"/>
  <c r="AE267" i="5"/>
  <c r="AF267" i="5"/>
  <c r="AC316" i="5"/>
  <c r="AF316" i="5"/>
  <c r="AE316" i="5"/>
  <c r="AH316" i="5"/>
  <c r="AC65" i="5"/>
  <c r="AH65" i="5"/>
  <c r="AE65" i="5"/>
  <c r="AH251" i="5"/>
  <c r="AC251" i="5"/>
  <c r="AE251" i="5"/>
  <c r="AM251" i="5" s="1"/>
  <c r="AL251" i="5" s="1"/>
  <c r="AC31" i="5"/>
  <c r="AE31" i="5"/>
  <c r="AH31" i="5"/>
  <c r="AC151" i="5"/>
  <c r="AE151" i="5"/>
  <c r="AH151" i="5"/>
  <c r="AC145" i="5"/>
  <c r="AF145" i="5"/>
  <c r="AH145" i="5"/>
  <c r="AE145" i="5"/>
  <c r="AH164" i="5"/>
  <c r="AC164" i="5"/>
  <c r="AF164" i="5"/>
  <c r="AE164" i="5"/>
  <c r="AM164" i="5" s="1"/>
  <c r="AN164" i="5" s="1"/>
  <c r="AC130" i="5"/>
  <c r="AE130" i="5"/>
  <c r="AH130" i="5"/>
  <c r="AC42" i="5"/>
  <c r="AE42" i="5"/>
  <c r="AH42" i="5"/>
  <c r="AC153" i="5"/>
  <c r="AE153" i="5"/>
  <c r="AH153" i="5"/>
  <c r="AC141" i="5"/>
  <c r="AE141" i="5"/>
  <c r="AH141" i="5"/>
  <c r="AC317" i="5"/>
  <c r="AE317" i="5"/>
  <c r="AM317" i="5" s="1"/>
  <c r="AL317" i="5" s="1"/>
  <c r="AH317" i="5"/>
  <c r="AC270" i="5"/>
  <c r="AE270" i="5"/>
  <c r="AH270" i="5"/>
  <c r="AH210" i="5"/>
  <c r="AC210" i="5"/>
  <c r="AE210" i="5"/>
  <c r="AC132" i="5"/>
  <c r="AE132" i="5"/>
  <c r="AH132" i="5"/>
  <c r="AC66" i="5"/>
  <c r="AE66" i="5"/>
  <c r="AH66" i="5"/>
  <c r="AC169" i="5"/>
  <c r="AE169" i="5"/>
  <c r="AH169" i="5"/>
  <c r="AC189" i="5"/>
  <c r="AE189" i="5"/>
  <c r="AH189" i="5"/>
  <c r="AH261" i="5"/>
  <c r="AC261" i="5"/>
  <c r="AE261" i="5"/>
  <c r="AC181" i="5"/>
  <c r="AE181" i="5"/>
  <c r="AH181" i="5"/>
  <c r="AH244" i="5"/>
  <c r="AC244" i="5"/>
  <c r="AE244" i="5"/>
  <c r="AH36" i="5"/>
  <c r="AC36" i="5"/>
  <c r="AE36" i="5"/>
  <c r="AC279" i="5"/>
  <c r="AH279" i="5"/>
  <c r="AE279" i="5"/>
  <c r="AC306" i="5"/>
  <c r="AH306" i="5"/>
  <c r="AE306" i="5"/>
  <c r="AC243" i="5"/>
  <c r="AE243" i="5"/>
  <c r="AH243" i="5"/>
  <c r="AC72" i="5"/>
  <c r="AE72" i="5"/>
  <c r="AH72" i="5"/>
  <c r="AC35" i="5"/>
  <c r="AE35" i="5"/>
  <c r="AH35" i="5"/>
  <c r="AC135" i="5"/>
  <c r="AE135" i="5"/>
  <c r="AH135" i="5"/>
  <c r="AC103" i="5"/>
  <c r="AE103" i="5"/>
  <c r="AH103" i="5"/>
  <c r="AC252" i="5"/>
  <c r="AH252" i="5"/>
  <c r="AE252" i="5"/>
  <c r="AH6" i="5"/>
  <c r="AC6" i="5"/>
  <c r="AE6" i="5"/>
  <c r="AM6" i="5" s="1"/>
  <c r="AH97" i="5"/>
  <c r="AC97" i="5"/>
  <c r="AE97" i="5"/>
  <c r="AC83" i="5"/>
  <c r="AH83" i="5"/>
  <c r="AE83" i="5"/>
  <c r="AC179" i="5"/>
  <c r="AE179" i="5"/>
  <c r="AH179" i="5"/>
  <c r="AH162" i="5"/>
  <c r="AC162" i="5"/>
  <c r="AE162" i="5"/>
  <c r="AC264" i="5"/>
  <c r="AE264" i="5"/>
  <c r="AH264" i="5"/>
  <c r="AC124" i="5"/>
  <c r="AE124" i="5"/>
  <c r="AH124" i="5"/>
  <c r="AC64" i="5"/>
  <c r="AH64" i="5"/>
  <c r="AE64" i="5"/>
  <c r="AH57" i="5"/>
  <c r="AC57" i="5"/>
  <c r="AE57" i="5"/>
  <c r="AC309" i="5"/>
  <c r="AE309" i="5"/>
  <c r="AM309" i="5" s="1"/>
  <c r="AH309" i="5"/>
  <c r="AH148" i="5"/>
  <c r="AC148" i="5"/>
  <c r="AE148" i="5"/>
  <c r="AC128" i="5"/>
  <c r="AE128" i="5"/>
  <c r="AH128" i="5"/>
  <c r="AC27" i="5"/>
  <c r="AE27" i="5"/>
  <c r="AH27" i="5"/>
  <c r="AC23" i="5"/>
  <c r="AE23" i="5"/>
  <c r="AH23" i="5"/>
  <c r="AC147" i="5"/>
  <c r="AE147" i="5"/>
  <c r="AH147" i="5"/>
  <c r="AC114" i="5"/>
  <c r="AE114" i="5"/>
  <c r="AH114" i="5"/>
  <c r="AC98" i="5"/>
  <c r="AE98" i="5"/>
  <c r="AH98" i="5"/>
  <c r="AC82" i="5"/>
  <c r="AE82" i="5"/>
  <c r="AH82" i="5"/>
  <c r="AC109" i="5"/>
  <c r="AE109" i="5"/>
  <c r="AH109" i="5"/>
  <c r="AH85" i="5"/>
  <c r="AC85" i="5"/>
  <c r="AE85" i="5"/>
  <c r="AC77" i="5"/>
  <c r="AE77" i="5"/>
  <c r="AH77" i="5"/>
  <c r="AH67" i="5"/>
  <c r="AC67" i="5"/>
  <c r="AE67" i="5"/>
  <c r="AC52" i="5"/>
  <c r="AH52" i="5"/>
  <c r="AE52" i="5"/>
  <c r="AC187" i="5"/>
  <c r="AE187" i="5"/>
  <c r="AH187" i="5"/>
  <c r="AH226" i="5"/>
  <c r="AC226" i="5"/>
  <c r="AE226" i="5"/>
  <c r="AM226" i="5" s="1"/>
  <c r="AQ226" i="5" s="1"/>
  <c r="AC315" i="5"/>
  <c r="AE315" i="5"/>
  <c r="AH315" i="5"/>
  <c r="AC54" i="5"/>
  <c r="AE54" i="5"/>
  <c r="AH54" i="5"/>
  <c r="AC262" i="5"/>
  <c r="AE262" i="5"/>
  <c r="AH262" i="5"/>
  <c r="AH202" i="5"/>
  <c r="AC202" i="5"/>
  <c r="AE202" i="5"/>
  <c r="AC295" i="5"/>
  <c r="AH295" i="5"/>
  <c r="AE295" i="5"/>
  <c r="AH20" i="5"/>
  <c r="AC20" i="5"/>
  <c r="AE20" i="5"/>
  <c r="AC171" i="5"/>
  <c r="AE171" i="5"/>
  <c r="AH171" i="5"/>
  <c r="AC221" i="5"/>
  <c r="AE221" i="5"/>
  <c r="AH221" i="5"/>
  <c r="AC143" i="5"/>
  <c r="AE143" i="5"/>
  <c r="AM143" i="5" s="1"/>
  <c r="AH143" i="5"/>
  <c r="AC134" i="5"/>
  <c r="AH134" i="5"/>
  <c r="AE134" i="5"/>
  <c r="AC78" i="5"/>
  <c r="AE78" i="5"/>
  <c r="AH78" i="5"/>
  <c r="AH56" i="5"/>
  <c r="AC56" i="5"/>
  <c r="AE56" i="5"/>
  <c r="AH37" i="5"/>
  <c r="AC37" i="5"/>
  <c r="AE37" i="5"/>
  <c r="AH113" i="5"/>
  <c r="AC113" i="5"/>
  <c r="AE113" i="5"/>
  <c r="AH75" i="5"/>
  <c r="AC75" i="5"/>
  <c r="AE75" i="5"/>
  <c r="AC55" i="5"/>
  <c r="AE55" i="5"/>
  <c r="AH55" i="5"/>
  <c r="AC276" i="5"/>
  <c r="AH276" i="5"/>
  <c r="AE276" i="5"/>
  <c r="AH242" i="5"/>
  <c r="AC242" i="5"/>
  <c r="AE242" i="5"/>
  <c r="AC235" i="5"/>
  <c r="AE235" i="5"/>
  <c r="AM235" i="5" s="1"/>
  <c r="AQ235" i="5" s="1"/>
  <c r="AH235" i="5"/>
  <c r="AH186" i="5"/>
  <c r="AC186" i="5"/>
  <c r="AE186" i="5"/>
  <c r="AC260" i="5"/>
  <c r="AH260" i="5"/>
  <c r="AE260" i="5"/>
  <c r="AH253" i="5"/>
  <c r="AC253" i="5"/>
  <c r="AE253" i="5"/>
  <c r="AM253" i="5" s="1"/>
  <c r="AL253" i="5" s="1"/>
  <c r="AC39" i="5"/>
  <c r="AE39" i="5"/>
  <c r="AM39" i="5" s="1"/>
  <c r="AL39" i="5" s="1"/>
  <c r="AH39" i="5"/>
  <c r="AC219" i="5"/>
  <c r="AE219" i="5"/>
  <c r="AH219" i="5"/>
  <c r="AC283" i="5"/>
  <c r="AH283" i="5"/>
  <c r="AE283" i="5"/>
  <c r="AC293" i="5"/>
  <c r="AH293" i="5"/>
  <c r="AE293" i="5"/>
  <c r="AM293" i="5" s="1"/>
  <c r="AC112" i="5"/>
  <c r="AE112" i="5"/>
  <c r="AH112" i="5"/>
  <c r="AC80" i="5"/>
  <c r="AH80" i="5"/>
  <c r="AE80" i="5"/>
  <c r="AH12" i="5"/>
  <c r="AC12" i="5"/>
  <c r="AE12" i="5"/>
  <c r="AC250" i="5"/>
  <c r="AH250" i="5"/>
  <c r="AE250" i="5"/>
  <c r="AC233" i="5"/>
  <c r="AE233" i="5"/>
  <c r="AM233" i="5" s="1"/>
  <c r="AL233" i="5" s="1"/>
  <c r="AH233" i="5"/>
  <c r="AC223" i="5"/>
  <c r="AH223" i="5"/>
  <c r="AE223" i="5"/>
  <c r="AM223" i="5" s="1"/>
  <c r="AL223" i="5" s="1"/>
  <c r="AC122" i="5"/>
  <c r="AE122" i="5"/>
  <c r="AH122" i="5"/>
  <c r="AH33" i="5"/>
  <c r="AC33" i="5"/>
  <c r="AE33" i="5"/>
  <c r="AC117" i="5"/>
  <c r="AE117" i="5"/>
  <c r="AM117" i="5" s="1"/>
  <c r="AH117" i="5"/>
  <c r="AC237" i="5"/>
  <c r="AE237" i="5"/>
  <c r="AH237" i="5"/>
  <c r="AH206" i="5"/>
  <c r="AC206" i="5"/>
  <c r="AE206" i="5"/>
  <c r="AC256" i="5"/>
  <c r="AE256" i="5"/>
  <c r="AH256" i="5"/>
  <c r="AC280" i="5"/>
  <c r="AE280" i="5"/>
  <c r="AH280" i="5"/>
  <c r="AC311" i="5"/>
  <c r="AE311" i="5"/>
  <c r="AH311" i="5"/>
  <c r="AH204" i="5"/>
  <c r="AC204" i="5"/>
  <c r="AE204" i="5"/>
  <c r="AC290" i="5"/>
  <c r="AE290" i="5"/>
  <c r="AH290" i="5"/>
  <c r="AC76" i="5"/>
  <c r="AH76" i="5"/>
  <c r="AE76" i="5"/>
  <c r="AF76" i="5"/>
  <c r="AC318" i="5"/>
  <c r="AE318" i="5"/>
  <c r="AM318" i="5" s="1"/>
  <c r="AL318" i="5" s="1"/>
  <c r="AH318" i="5"/>
  <c r="AC199" i="5"/>
  <c r="AE199" i="5"/>
  <c r="AH199" i="5"/>
  <c r="AC108" i="5"/>
  <c r="AF108" i="5"/>
  <c r="AE108" i="5"/>
  <c r="AH108" i="5"/>
  <c r="AC211" i="5"/>
  <c r="AF211" i="5"/>
  <c r="AE211" i="5"/>
  <c r="AH211" i="5"/>
  <c r="AC203" i="5"/>
  <c r="AE203" i="5"/>
  <c r="AM203" i="5" s="1"/>
  <c r="AL203" i="5" s="1"/>
  <c r="AH203" i="5"/>
  <c r="AC297" i="5"/>
  <c r="AE297" i="5"/>
  <c r="AH297" i="5"/>
  <c r="AH172" i="5"/>
  <c r="AC172" i="5"/>
  <c r="AF172" i="5"/>
  <c r="AE172" i="5"/>
  <c r="AM172" i="5" s="1"/>
  <c r="AQ172" i="5" s="1"/>
  <c r="AH131" i="5"/>
  <c r="AC131" i="5"/>
  <c r="AE131" i="5"/>
  <c r="AC165" i="5"/>
  <c r="AH165" i="5"/>
  <c r="AE165" i="5"/>
  <c r="AH105" i="5"/>
  <c r="AC105" i="5"/>
  <c r="AE105" i="5"/>
  <c r="AH265" i="5"/>
  <c r="AC265" i="5"/>
  <c r="AE265" i="5"/>
  <c r="AM265" i="5" s="1"/>
  <c r="AF265" i="5"/>
  <c r="AC193" i="5"/>
  <c r="AE193" i="5"/>
  <c r="AH193" i="5"/>
  <c r="AH43" i="5"/>
  <c r="AC43" i="5"/>
  <c r="AF43" i="5"/>
  <c r="AE43" i="5"/>
  <c r="AC217" i="5"/>
  <c r="AE217" i="5"/>
  <c r="AM217" i="5" s="1"/>
  <c r="AH217" i="5"/>
  <c r="AF217" i="5"/>
  <c r="AH269" i="5"/>
  <c r="AC269" i="5"/>
  <c r="AE269" i="5"/>
  <c r="AF269" i="5"/>
  <c r="AH277" i="5"/>
  <c r="AC277" i="5"/>
  <c r="AE277" i="5"/>
  <c r="AF277" i="5"/>
  <c r="AH273" i="5"/>
  <c r="AC273" i="5"/>
  <c r="AE273" i="5"/>
  <c r="AF273" i="5"/>
  <c r="AC304" i="5"/>
  <c r="AF304" i="5"/>
  <c r="AH304" i="5"/>
  <c r="AE304" i="5"/>
  <c r="AH138" i="5"/>
  <c r="AC138" i="5"/>
  <c r="AE138" i="5"/>
  <c r="AH275" i="5"/>
  <c r="AC275" i="5"/>
  <c r="AE275" i="5"/>
  <c r="AC116" i="5"/>
  <c r="AE116" i="5"/>
  <c r="AH116" i="5"/>
  <c r="AH50" i="5"/>
  <c r="AC50" i="5"/>
  <c r="AE50" i="5"/>
  <c r="AF50" i="5"/>
  <c r="AC281" i="5"/>
  <c r="AH281" i="5"/>
  <c r="AE281" i="5"/>
  <c r="AM281" i="5" s="1"/>
  <c r="AL281" i="5" s="1"/>
  <c r="AF281" i="5"/>
  <c r="AC296" i="5"/>
  <c r="AF296" i="5"/>
  <c r="AE296" i="5"/>
  <c r="AH296" i="5"/>
  <c r="AC312" i="5"/>
  <c r="AH312" i="5"/>
  <c r="AE312" i="5"/>
  <c r="AM312" i="5" s="1"/>
  <c r="AF312" i="5"/>
  <c r="AC247" i="5"/>
  <c r="AH247" i="5"/>
  <c r="AF247" i="5"/>
  <c r="AE247" i="5"/>
  <c r="AC292" i="5"/>
  <c r="AH292" i="5"/>
  <c r="AF292" i="5"/>
  <c r="AE292" i="5"/>
  <c r="AC300" i="5"/>
  <c r="AH300" i="5"/>
  <c r="AE300" i="5"/>
  <c r="AF300" i="5"/>
  <c r="AC308" i="5"/>
  <c r="AH308" i="5"/>
  <c r="AE308" i="5"/>
  <c r="AF308" i="5"/>
  <c r="AC272" i="5"/>
  <c r="AE272" i="5"/>
  <c r="AF272" i="5"/>
  <c r="AH272" i="5"/>
  <c r="AH216" i="5"/>
  <c r="AC216" i="5"/>
  <c r="AE216" i="5"/>
  <c r="AM216" i="5" s="1"/>
  <c r="AF216" i="5"/>
  <c r="AC288" i="5"/>
  <c r="AE288" i="5"/>
  <c r="AF288" i="5"/>
  <c r="AH288" i="5"/>
  <c r="AC268" i="5"/>
  <c r="AF268" i="5"/>
  <c r="AH268" i="5"/>
  <c r="AE268" i="5"/>
  <c r="AH212" i="5"/>
  <c r="AC212" i="5"/>
  <c r="AE212" i="5"/>
  <c r="AM212" i="5" s="1"/>
  <c r="AL212" i="5" s="1"/>
  <c r="AF212" i="5"/>
  <c r="AH158" i="5"/>
  <c r="AC158" i="5"/>
  <c r="AE158" i="5"/>
  <c r="AC121" i="5"/>
  <c r="AH121" i="5"/>
  <c r="AE121" i="5"/>
  <c r="AH133" i="5"/>
  <c r="AC133" i="5"/>
  <c r="AE133" i="5"/>
  <c r="AM133" i="5" s="1"/>
  <c r="AH29" i="5"/>
  <c r="AC29" i="5"/>
  <c r="AE29" i="5"/>
  <c r="AC274" i="5"/>
  <c r="AH274" i="5"/>
  <c r="AE274" i="5"/>
  <c r="AM274" i="5" s="1"/>
  <c r="AH7" i="5"/>
  <c r="AC7" i="5"/>
  <c r="AE7" i="5"/>
  <c r="AC173" i="5"/>
  <c r="AE173" i="5"/>
  <c r="AH173" i="5"/>
  <c r="AH44" i="5"/>
  <c r="AC44" i="5"/>
  <c r="AE44" i="5"/>
  <c r="AH228" i="5"/>
  <c r="AC228" i="5"/>
  <c r="AE228" i="5"/>
  <c r="AM228" i="5" s="1"/>
  <c r="AL228" i="5" s="1"/>
  <c r="AH21" i="5"/>
  <c r="AC21" i="5"/>
  <c r="AE21" i="5"/>
  <c r="AC215" i="5"/>
  <c r="AH215" i="5"/>
  <c r="AE215" i="5"/>
  <c r="AC94" i="5"/>
  <c r="AE94" i="5"/>
  <c r="AH94" i="5"/>
  <c r="AC84" i="5"/>
  <c r="AE84" i="5"/>
  <c r="AH84" i="5"/>
  <c r="AH240" i="5"/>
  <c r="AC240" i="5"/>
  <c r="AE240" i="5"/>
  <c r="AC60" i="5"/>
  <c r="AH60" i="5"/>
  <c r="AE60" i="5"/>
  <c r="AC241" i="5"/>
  <c r="AE241" i="5"/>
  <c r="AH241" i="5"/>
  <c r="AC161" i="5"/>
  <c r="AH161" i="5"/>
  <c r="AE161" i="5"/>
  <c r="AC106" i="5"/>
  <c r="AE106" i="5"/>
  <c r="AH106" i="5"/>
  <c r="AC15" i="5"/>
  <c r="AE15" i="5"/>
  <c r="AH15" i="5"/>
  <c r="AC177" i="5"/>
  <c r="AE177" i="5"/>
  <c r="AH177" i="5"/>
  <c r="AH208" i="5"/>
  <c r="AC208" i="5"/>
  <c r="AE208" i="5"/>
  <c r="AC209" i="5"/>
  <c r="AE209" i="5"/>
  <c r="AM209" i="5" s="1"/>
  <c r="AH209" i="5"/>
  <c r="AH140" i="5"/>
  <c r="AC140" i="5"/>
  <c r="AE140" i="5"/>
  <c r="AC104" i="5"/>
  <c r="AE104" i="5"/>
  <c r="AH104" i="5"/>
  <c r="AH61" i="5"/>
  <c r="AC61" i="5"/>
  <c r="AE61" i="5"/>
  <c r="AC291" i="5"/>
  <c r="AE291" i="5"/>
  <c r="AM291" i="5" s="1"/>
  <c r="AH291" i="5"/>
  <c r="AC231" i="5"/>
  <c r="AH231" i="5"/>
  <c r="AE231" i="5"/>
  <c r="AM231" i="5" s="1"/>
  <c r="AC126" i="5"/>
  <c r="AE126" i="5"/>
  <c r="AH126" i="5"/>
  <c r="AC45" i="5"/>
  <c r="AE45" i="5"/>
  <c r="AH45" i="5"/>
  <c r="AC22" i="5"/>
  <c r="AH22" i="5"/>
  <c r="AE22" i="5"/>
  <c r="AH71" i="5"/>
  <c r="AC71" i="5"/>
  <c r="AE71" i="5"/>
  <c r="AM71" i="5" s="1"/>
  <c r="AL71" i="5" s="1"/>
  <c r="AH40" i="5"/>
  <c r="AC40" i="5"/>
  <c r="AE40" i="5"/>
  <c r="AH9" i="5"/>
  <c r="AC9" i="5"/>
  <c r="AE9" i="5"/>
  <c r="AM9" i="5" s="1"/>
  <c r="AC201" i="5"/>
  <c r="AE201" i="5"/>
  <c r="AM201" i="5" s="1"/>
  <c r="AL201" i="5" s="1"/>
  <c r="AH201" i="5"/>
  <c r="AH180" i="5"/>
  <c r="AC180" i="5"/>
  <c r="AE180" i="5"/>
  <c r="AM180" i="5" s="1"/>
  <c r="AN180" i="5" s="1"/>
  <c r="AC213" i="5"/>
  <c r="AE213" i="5"/>
  <c r="AM213" i="5" s="1"/>
  <c r="AH213" i="5"/>
  <c r="AH178" i="5"/>
  <c r="AC178" i="5"/>
  <c r="AE178" i="5"/>
  <c r="AH194" i="5"/>
  <c r="AC194" i="5"/>
  <c r="AE194" i="5"/>
  <c r="AC287" i="5"/>
  <c r="AH287" i="5"/>
  <c r="AE287" i="5"/>
  <c r="AM287" i="5" s="1"/>
  <c r="AL287" i="5" s="1"/>
  <c r="AC302" i="5"/>
  <c r="AE302" i="5"/>
  <c r="AM302" i="5" s="1"/>
  <c r="AH302" i="5"/>
  <c r="AC227" i="5"/>
  <c r="AE227" i="5"/>
  <c r="AH227" i="5"/>
  <c r="AH8" i="5"/>
  <c r="AC8" i="5"/>
  <c r="AE8" i="5"/>
  <c r="AC278" i="5"/>
  <c r="AE278" i="5"/>
  <c r="AH278" i="5"/>
  <c r="AC157" i="5"/>
  <c r="AE157" i="5"/>
  <c r="AH157" i="5"/>
  <c r="AC96" i="5"/>
  <c r="AH96" i="5"/>
  <c r="AE96" i="5"/>
  <c r="AC68" i="5"/>
  <c r="AE68" i="5"/>
  <c r="AH68" i="5"/>
  <c r="AC197" i="5"/>
  <c r="AE197" i="5"/>
  <c r="AH197" i="5"/>
  <c r="AH150" i="5"/>
  <c r="AC150" i="5"/>
  <c r="AE150" i="5"/>
  <c r="AH41" i="5"/>
  <c r="AC41" i="5"/>
  <c r="AE41" i="5"/>
  <c r="AM41" i="5" s="1"/>
  <c r="AQ41" i="5" s="1"/>
  <c r="AH25" i="5"/>
  <c r="AC25" i="5"/>
  <c r="AE25" i="5"/>
  <c r="AC125" i="5"/>
  <c r="AE125" i="5"/>
  <c r="AH125" i="5"/>
  <c r="AC319" i="5"/>
  <c r="AE319" i="5"/>
  <c r="AM319" i="5" s="1"/>
  <c r="AL319" i="5" s="1"/>
  <c r="AH319" i="5"/>
  <c r="AC307" i="5"/>
  <c r="AH307" i="5"/>
  <c r="AE307" i="5"/>
  <c r="AM307" i="5" s="1"/>
  <c r="AH190" i="5"/>
  <c r="AC190" i="5"/>
  <c r="AE190" i="5"/>
  <c r="AH156" i="5"/>
  <c r="AC156" i="5"/>
  <c r="AE156" i="5"/>
  <c r="AM156" i="5" s="1"/>
  <c r="AC149" i="5"/>
  <c r="AH149" i="5"/>
  <c r="AE149" i="5"/>
  <c r="AC120" i="5"/>
  <c r="AE120" i="5"/>
  <c r="AH120" i="5"/>
  <c r="AC88" i="5"/>
  <c r="AE88" i="5"/>
  <c r="AH88" i="5"/>
  <c r="AH49" i="5"/>
  <c r="AC49" i="5"/>
  <c r="AE49" i="5"/>
  <c r="AH119" i="5"/>
  <c r="AC119" i="5"/>
  <c r="AE119" i="5"/>
  <c r="AC87" i="5"/>
  <c r="AE87" i="5"/>
  <c r="AH87" i="5"/>
  <c r="AC46" i="5"/>
  <c r="AE46" i="5"/>
  <c r="AH46" i="5"/>
  <c r="AH146" i="5"/>
  <c r="AC146" i="5"/>
  <c r="AE146" i="5"/>
  <c r="AM146" i="5" s="1"/>
  <c r="AL146" i="5" s="1"/>
  <c r="AC110" i="5"/>
  <c r="AE110" i="5"/>
  <c r="AH110" i="5"/>
  <c r="AC14" i="5"/>
  <c r="AH14" i="5"/>
  <c r="AE14" i="5"/>
  <c r="AM14" i="5" s="1"/>
  <c r="AH89" i="5"/>
  <c r="AC89" i="5"/>
  <c r="AE89" i="5"/>
  <c r="AC32" i="5"/>
  <c r="AH32" i="5"/>
  <c r="AE32" i="5"/>
  <c r="AM32" i="5" s="1"/>
  <c r="AH17" i="5"/>
  <c r="AC17" i="5"/>
  <c r="AE17" i="5"/>
  <c r="AH196" i="5"/>
  <c r="AC196" i="5"/>
  <c r="AE196" i="5"/>
  <c r="AM196" i="5" s="1"/>
  <c r="AL196" i="5" s="1"/>
  <c r="AH170" i="5"/>
  <c r="AC170" i="5"/>
  <c r="AE170" i="5"/>
  <c r="AH257" i="5"/>
  <c r="AC257" i="5"/>
  <c r="AE257" i="5"/>
  <c r="AC303" i="5"/>
  <c r="AH303" i="5"/>
  <c r="AE303" i="5"/>
  <c r="AC282" i="5"/>
  <c r="AH282" i="5"/>
  <c r="AE282" i="5"/>
  <c r="AM282" i="5" s="1"/>
  <c r="AH152" i="5"/>
  <c r="AC152" i="5"/>
  <c r="AE152" i="5"/>
  <c r="AC92" i="5"/>
  <c r="AH92" i="5"/>
  <c r="AE92" i="5"/>
  <c r="AC107" i="5"/>
  <c r="AH107" i="5"/>
  <c r="AE107" i="5"/>
  <c r="AC26" i="5"/>
  <c r="AE26" i="5"/>
  <c r="AH26" i="5"/>
  <c r="AC225" i="5"/>
  <c r="AE225" i="5"/>
  <c r="AM225" i="5" s="1"/>
  <c r="AH225" i="5"/>
  <c r="AC38" i="5"/>
  <c r="AH38" i="5"/>
  <c r="AE38" i="5"/>
  <c r="AM38" i="5" s="1"/>
  <c r="AH142" i="5"/>
  <c r="AC142" i="5"/>
  <c r="AE142" i="5"/>
  <c r="AC90" i="5"/>
  <c r="AE90" i="5"/>
  <c r="AH90" i="5"/>
  <c r="AC74" i="5"/>
  <c r="AE74" i="5"/>
  <c r="AH74" i="5"/>
  <c r="AC18" i="5"/>
  <c r="AH18" i="5"/>
  <c r="AE18" i="5"/>
  <c r="AM18" i="5" s="1"/>
  <c r="AH101" i="5"/>
  <c r="AC101" i="5"/>
  <c r="AE101" i="5"/>
  <c r="AH81" i="5"/>
  <c r="AC81" i="5"/>
  <c r="AE81" i="5"/>
  <c r="AC73" i="5"/>
  <c r="AE73" i="5"/>
  <c r="AH73" i="5"/>
  <c r="AH59" i="5"/>
  <c r="AC59" i="5"/>
  <c r="AE59" i="5"/>
  <c r="AM59" i="5" s="1"/>
  <c r="AQ59" i="5" s="1"/>
  <c r="AH28" i="5"/>
  <c r="AC28" i="5"/>
  <c r="AE28" i="5"/>
  <c r="AH13" i="5"/>
  <c r="AC13" i="5"/>
  <c r="AE13" i="5"/>
  <c r="AM13" i="5" s="1"/>
  <c r="AH176" i="5"/>
  <c r="AC176" i="5"/>
  <c r="AE176" i="5"/>
  <c r="AC163" i="5"/>
  <c r="AE163" i="5"/>
  <c r="AH163" i="5"/>
  <c r="AC239" i="5"/>
  <c r="AH239" i="5"/>
  <c r="AE239" i="5"/>
  <c r="AH259" i="5"/>
  <c r="AC259" i="5"/>
  <c r="AE259" i="5"/>
  <c r="AM259" i="5" s="1"/>
  <c r="AL259" i="5" s="1"/>
  <c r="AC47" i="5"/>
  <c r="AF47" i="5"/>
  <c r="AE47" i="5"/>
  <c r="AH47" i="5"/>
  <c r="AH123" i="5"/>
  <c r="AC123" i="5"/>
  <c r="AE123" i="5"/>
  <c r="AC310" i="5"/>
  <c r="AE310" i="5"/>
  <c r="AH310" i="5"/>
  <c r="AF310" i="5"/>
  <c r="AH160" i="5"/>
  <c r="AC160" i="5"/>
  <c r="AE160" i="5"/>
  <c r="AM160" i="5" s="1"/>
  <c r="AC285" i="5"/>
  <c r="AE285" i="5"/>
  <c r="AM285" i="5" s="1"/>
  <c r="AL285" i="5" s="1"/>
  <c r="AH285" i="5"/>
  <c r="AC91" i="5"/>
  <c r="AH91" i="5"/>
  <c r="AF91" i="5"/>
  <c r="AE91" i="5"/>
  <c r="AH53" i="5"/>
  <c r="AC53" i="5"/>
  <c r="AE53" i="5"/>
  <c r="AF53" i="5"/>
  <c r="AH24" i="5"/>
  <c r="AC24" i="5"/>
  <c r="AE24" i="5"/>
  <c r="AM24" i="5" s="1"/>
  <c r="AH232" i="5"/>
  <c r="AC232" i="5"/>
  <c r="AE232" i="5"/>
  <c r="AF232" i="5"/>
  <c r="AC99" i="5"/>
  <c r="AH99" i="5"/>
  <c r="AE99" i="5"/>
  <c r="AC10" i="5"/>
  <c r="AE10" i="5"/>
  <c r="AH10" i="5"/>
  <c r="AC19" i="5"/>
  <c r="AE19" i="5"/>
  <c r="AM19" i="5" s="1"/>
  <c r="AH19" i="5"/>
  <c r="AC286" i="5"/>
  <c r="AE286" i="5"/>
  <c r="AH286" i="5"/>
  <c r="AC137" i="5"/>
  <c r="AE137" i="5"/>
  <c r="AM137" i="5" s="1"/>
  <c r="AH137" i="5"/>
  <c r="AH154" i="5"/>
  <c r="AC154" i="5"/>
  <c r="AE154" i="5"/>
  <c r="AF154" i="5"/>
  <c r="AC129" i="5"/>
  <c r="AF129" i="5"/>
  <c r="AE129" i="5"/>
  <c r="AM129" i="5" s="1"/>
  <c r="AH129" i="5"/>
  <c r="AH249" i="5"/>
  <c r="AC249" i="5"/>
  <c r="AE249" i="5"/>
  <c r="AM249" i="5" s="1"/>
  <c r="AL249" i="5" s="1"/>
  <c r="AF249" i="5"/>
  <c r="AH263" i="5"/>
  <c r="AC263" i="5"/>
  <c r="AF263" i="5"/>
  <c r="AE263" i="5"/>
  <c r="AH127" i="5"/>
  <c r="AC127" i="5"/>
  <c r="AF127" i="5"/>
  <c r="AE127" i="5"/>
  <c r="AF290" i="5"/>
  <c r="AF285" i="5"/>
  <c r="AF131" i="5"/>
  <c r="AF204" i="5"/>
  <c r="AF169" i="5"/>
  <c r="AF251" i="5"/>
  <c r="AF181" i="5"/>
  <c r="AF244" i="5"/>
  <c r="AF275" i="5"/>
  <c r="AF130" i="5"/>
  <c r="AF44" i="5"/>
  <c r="AF21" i="5"/>
  <c r="AF215" i="5"/>
  <c r="AF318" i="5"/>
  <c r="AF241" i="5"/>
  <c r="AF42" i="5"/>
  <c r="AF121" i="5"/>
  <c r="AF137" i="5"/>
  <c r="AF203" i="5"/>
  <c r="AF160" i="5"/>
  <c r="AF151" i="5"/>
  <c r="AF210" i="5"/>
  <c r="AF116" i="5"/>
  <c r="AF177" i="5"/>
  <c r="AF7" i="5"/>
  <c r="AF240" i="5"/>
  <c r="AF306" i="5"/>
  <c r="AF243" i="5"/>
  <c r="AF35" i="5"/>
  <c r="AF135" i="5"/>
  <c r="AF103" i="5"/>
  <c r="AF231" i="5"/>
  <c r="AF126" i="5"/>
  <c r="AF45" i="5"/>
  <c r="AF22" i="5"/>
  <c r="AF6" i="5"/>
  <c r="AF97" i="5"/>
  <c r="AF83" i="5"/>
  <c r="AF71" i="5"/>
  <c r="AF40" i="5"/>
  <c r="AF9" i="5"/>
  <c r="AF201" i="5"/>
  <c r="AF180" i="5"/>
  <c r="AF179" i="5"/>
  <c r="AF213" i="5"/>
  <c r="AF162" i="5"/>
  <c r="AF178" i="5"/>
  <c r="AF194" i="5"/>
  <c r="AF264" i="5"/>
  <c r="AF287" i="5"/>
  <c r="AF302" i="5"/>
  <c r="AF64" i="5"/>
  <c r="AF57" i="5"/>
  <c r="AF309" i="5"/>
  <c r="AF148" i="5"/>
  <c r="AF157" i="5"/>
  <c r="AF128" i="5"/>
  <c r="AF114" i="5"/>
  <c r="AF82" i="5"/>
  <c r="AF41" i="5"/>
  <c r="AF85" i="5"/>
  <c r="AF77" i="5"/>
  <c r="AF52" i="5"/>
  <c r="AF226" i="5"/>
  <c r="AF315" i="5"/>
  <c r="AF54" i="5"/>
  <c r="AF190" i="5"/>
  <c r="AF262" i="5"/>
  <c r="AF202" i="5"/>
  <c r="AF295" i="5"/>
  <c r="AF149" i="5"/>
  <c r="AF120" i="5"/>
  <c r="AF88" i="5"/>
  <c r="AF49" i="5"/>
  <c r="AF20" i="5"/>
  <c r="AF171" i="5"/>
  <c r="AF146" i="5"/>
  <c r="AF221" i="5"/>
  <c r="AF143" i="5"/>
  <c r="AF134" i="5"/>
  <c r="AF110" i="5"/>
  <c r="AF78" i="5"/>
  <c r="AF56" i="5"/>
  <c r="AF37" i="5"/>
  <c r="AF14" i="5"/>
  <c r="AF113" i="5"/>
  <c r="AF89" i="5"/>
  <c r="AF75" i="5"/>
  <c r="AF55" i="5"/>
  <c r="AF32" i="5"/>
  <c r="AF17" i="5"/>
  <c r="AF276" i="5"/>
  <c r="AF242" i="5"/>
  <c r="AF235" i="5"/>
  <c r="AF170" i="5"/>
  <c r="AF186" i="5"/>
  <c r="AF260" i="5"/>
  <c r="AF257" i="5"/>
  <c r="AF253" i="5"/>
  <c r="AF303" i="5"/>
  <c r="AF39" i="5"/>
  <c r="AF219" i="5"/>
  <c r="AF283" i="5"/>
  <c r="AF293" i="5"/>
  <c r="AF225" i="5"/>
  <c r="AF112" i="5"/>
  <c r="AF80" i="5"/>
  <c r="AF12" i="5"/>
  <c r="AF38" i="5"/>
  <c r="AF142" i="5"/>
  <c r="AF250" i="5"/>
  <c r="AF233" i="5"/>
  <c r="AF223" i="5"/>
  <c r="AF122" i="5"/>
  <c r="AF117" i="5"/>
  <c r="AF28" i="5"/>
  <c r="AF13" i="5"/>
  <c r="AF237" i="5"/>
  <c r="AF163" i="5"/>
  <c r="AF206" i="5"/>
  <c r="AF239" i="5"/>
  <c r="AF256" i="5"/>
  <c r="AF259" i="5"/>
  <c r="AF280" i="5"/>
  <c r="AF311" i="5"/>
  <c r="AF165" i="5"/>
  <c r="AF286" i="5"/>
  <c r="AH220" i="5"/>
  <c r="AC220" i="5"/>
  <c r="AH236" i="5"/>
  <c r="AC236" i="5"/>
  <c r="AD322" i="5"/>
  <c r="Z339" i="5"/>
  <c r="Z4" i="5"/>
  <c r="Z1" i="5"/>
  <c r="Z340" i="5"/>
  <c r="Z338" i="5"/>
  <c r="AA4" i="5"/>
  <c r="AH93" i="5"/>
  <c r="AC93" i="5"/>
  <c r="AE331" i="5"/>
  <c r="AC5" i="5"/>
  <c r="AD320" i="5"/>
  <c r="AH62" i="5"/>
  <c r="AH70" i="5"/>
  <c r="AH86" i="5"/>
  <c r="AH102" i="5"/>
  <c r="AH118" i="5"/>
  <c r="AE62" i="5"/>
  <c r="AM62" i="5" s="1"/>
  <c r="AE70" i="5"/>
  <c r="AE86" i="5"/>
  <c r="AE102" i="5"/>
  <c r="AH115" i="5"/>
  <c r="AC115" i="5"/>
  <c r="AE118" i="5"/>
  <c r="AM118" i="5" s="1"/>
  <c r="AH139" i="5"/>
  <c r="AH155" i="5"/>
  <c r="AC185" i="5"/>
  <c r="AH195" i="5"/>
  <c r="AH136" i="5"/>
  <c r="AC136" i="5"/>
  <c r="AE139" i="5"/>
  <c r="AH144" i="5"/>
  <c r="AC144" i="5"/>
  <c r="AE155" i="5"/>
  <c r="AM155" i="5" s="1"/>
  <c r="AH168" i="5"/>
  <c r="AC168" i="5"/>
  <c r="AH184" i="5"/>
  <c r="AC184" i="5"/>
  <c r="AH192" i="5"/>
  <c r="AC192" i="5"/>
  <c r="AE195" i="5"/>
  <c r="AH200" i="5"/>
  <c r="AC200" i="5"/>
  <c r="AH218" i="5"/>
  <c r="AC218" i="5"/>
  <c r="AH234" i="5"/>
  <c r="AC234" i="5"/>
  <c r="AE245" i="5"/>
  <c r="AH255" i="5"/>
  <c r="AC255" i="5"/>
  <c r="AE258" i="5"/>
  <c r="AE266" i="5"/>
  <c r="AM266" i="5" s="1"/>
  <c r="AH271" i="5"/>
  <c r="AC271" i="5"/>
  <c r="AH254" i="5"/>
  <c r="AC298" i="5"/>
  <c r="AE313" i="5"/>
  <c r="AF271" i="5"/>
  <c r="AF95" i="5"/>
  <c r="AF159" i="5"/>
  <c r="AF313" i="5"/>
  <c r="AF248" i="5"/>
  <c r="AF192" i="5"/>
  <c r="AF11" i="5"/>
  <c r="AF155" i="5"/>
  <c r="AF195" i="5"/>
  <c r="AF234" i="5"/>
  <c r="AF205" i="5"/>
  <c r="AF86" i="5"/>
  <c r="AF158" i="5"/>
  <c r="AF193" i="5"/>
  <c r="AF270" i="5"/>
  <c r="AF99" i="5"/>
  <c r="AF65" i="5"/>
  <c r="AF133" i="5"/>
  <c r="AF29" i="5"/>
  <c r="AF10" i="5"/>
  <c r="AF173" i="5"/>
  <c r="AF105" i="5"/>
  <c r="AF94" i="5"/>
  <c r="AF31" i="5"/>
  <c r="AF189" i="5"/>
  <c r="AF261" i="5"/>
  <c r="AF228" i="5"/>
  <c r="AF208" i="5"/>
  <c r="AF106" i="5"/>
  <c r="AF36" i="5"/>
  <c r="AF199" i="5"/>
  <c r="AF123" i="5"/>
  <c r="AF19" i="5"/>
  <c r="AF84" i="5"/>
  <c r="AF153" i="5"/>
  <c r="AF60" i="5"/>
  <c r="AF141" i="5"/>
  <c r="AF161" i="5"/>
  <c r="AF317" i="5"/>
  <c r="AF274" i="5"/>
  <c r="AF132" i="5"/>
  <c r="AF15" i="5"/>
  <c r="AF66" i="5"/>
  <c r="AF209" i="5"/>
  <c r="AF279" i="5"/>
  <c r="AF140" i="5"/>
  <c r="AF104" i="5"/>
  <c r="AF72" i="5"/>
  <c r="AF61" i="5"/>
  <c r="AF291" i="5"/>
  <c r="AF252" i="5"/>
  <c r="AF227" i="5"/>
  <c r="AF124" i="5"/>
  <c r="AF8" i="5"/>
  <c r="AF278" i="5"/>
  <c r="AF96" i="5"/>
  <c r="AF68" i="5"/>
  <c r="AF27" i="5"/>
  <c r="AF23" i="5"/>
  <c r="AF197" i="5"/>
  <c r="AF150" i="5"/>
  <c r="AF147" i="5"/>
  <c r="AF98" i="5"/>
  <c r="AF25" i="5"/>
  <c r="AF125" i="5"/>
  <c r="AF109" i="5"/>
  <c r="AF67" i="5"/>
  <c r="AF319" i="5"/>
  <c r="AF187" i="5"/>
  <c r="AF307" i="5"/>
  <c r="AF156" i="5"/>
  <c r="AF119" i="5"/>
  <c r="AF87" i="5"/>
  <c r="AF46" i="5"/>
  <c r="AF196" i="5"/>
  <c r="AF282" i="5"/>
  <c r="AF152" i="5"/>
  <c r="AF92" i="5"/>
  <c r="AF107" i="5"/>
  <c r="AF26" i="5"/>
  <c r="AF90" i="5"/>
  <c r="AF74" i="5"/>
  <c r="AF33" i="5"/>
  <c r="AF18" i="5"/>
  <c r="AF101" i="5"/>
  <c r="AF81" i="5"/>
  <c r="AF73" i="5"/>
  <c r="AF59" i="5"/>
  <c r="AF176" i="5"/>
  <c r="AF138" i="5"/>
  <c r="AF297" i="5"/>
  <c r="AF24" i="5"/>
  <c r="AB320" i="5"/>
  <c r="AH166" i="5"/>
  <c r="AC166" i="5"/>
  <c r="AH174" i="5"/>
  <c r="AC174" i="5"/>
  <c r="AH182" i="5"/>
  <c r="AC182" i="5"/>
  <c r="AH198" i="5"/>
  <c r="AC198" i="5"/>
  <c r="AH224" i="5"/>
  <c r="AC224" i="5"/>
  <c r="AH16" i="5"/>
  <c r="AC16" i="5"/>
  <c r="AC58" i="5"/>
  <c r="AH34" i="5"/>
  <c r="AC34" i="5"/>
  <c r="AE5" i="5"/>
  <c r="AC51" i="5"/>
  <c r="AH63" i="5"/>
  <c r="AC63" i="5"/>
  <c r="AC79" i="5"/>
  <c r="AC111" i="5"/>
  <c r="AH159" i="5"/>
  <c r="AH167" i="5"/>
  <c r="AH175" i="5"/>
  <c r="AH183" i="5"/>
  <c r="AH191" i="5"/>
  <c r="AH207" i="5"/>
  <c r="AE159" i="5"/>
  <c r="AM159" i="5" s="1"/>
  <c r="AE167" i="5"/>
  <c r="AE175" i="5"/>
  <c r="AE183" i="5"/>
  <c r="AH188" i="5"/>
  <c r="AC188" i="5"/>
  <c r="AE191" i="5"/>
  <c r="AM191" i="5" s="1"/>
  <c r="AE207" i="5"/>
  <c r="AC229" i="5"/>
  <c r="AH214" i="5"/>
  <c r="AC214" i="5"/>
  <c r="AH222" i="5"/>
  <c r="AC222" i="5"/>
  <c r="AH230" i="5"/>
  <c r="AC230" i="5"/>
  <c r="AH238" i="5"/>
  <c r="AC238" i="5"/>
  <c r="AH246" i="5"/>
  <c r="AC246" i="5"/>
  <c r="AE254" i="5"/>
  <c r="AH258" i="5"/>
  <c r="AH266" i="5"/>
  <c r="AE305" i="5"/>
  <c r="AM305" i="5" s="1"/>
  <c r="AC301" i="5"/>
  <c r="AC314" i="5"/>
  <c r="AW4" i="5"/>
  <c r="AO4" i="5"/>
  <c r="AM4" i="5"/>
  <c r="AK5" i="5"/>
  <c r="AQ4" i="5"/>
  <c r="AK4" i="5"/>
  <c r="AL4" i="5" s="1"/>
  <c r="AK7" i="5"/>
  <c r="AK8" i="5"/>
  <c r="AM10" i="5"/>
  <c r="AL10" i="5" s="1"/>
  <c r="AK11" i="5"/>
  <c r="AK12" i="5"/>
  <c r="AK15" i="5"/>
  <c r="AK16" i="5"/>
  <c r="AM17" i="5"/>
  <c r="AL17" i="5" s="1"/>
  <c r="AK19" i="5"/>
  <c r="AK20" i="5"/>
  <c r="AM21" i="5"/>
  <c r="AL21" i="5" s="1"/>
  <c r="AM22" i="5"/>
  <c r="AL22" i="5" s="1"/>
  <c r="AK23" i="5"/>
  <c r="AK24" i="5"/>
  <c r="AM25" i="5"/>
  <c r="AM26" i="5"/>
  <c r="AL26" i="5" s="1"/>
  <c r="AK27" i="5"/>
  <c r="AK28" i="5"/>
  <c r="AM29" i="5"/>
  <c r="AL29" i="5" s="1"/>
  <c r="AM30" i="5"/>
  <c r="AL30" i="5" s="1"/>
  <c r="AK31" i="5"/>
  <c r="AK32" i="5"/>
  <c r="AM33" i="5"/>
  <c r="AL33" i="5" s="1"/>
  <c r="AM34" i="5"/>
  <c r="AL34" i="5" s="1"/>
  <c r="AK35" i="5"/>
  <c r="AK36" i="5"/>
  <c r="AM37" i="5"/>
  <c r="AK39" i="5"/>
  <c r="AK40" i="5"/>
  <c r="AK319" i="5"/>
  <c r="AK317" i="5"/>
  <c r="AK315" i="5"/>
  <c r="AK316" i="5"/>
  <c r="AM314" i="5"/>
  <c r="AK313" i="5"/>
  <c r="AK312" i="5"/>
  <c r="AM311" i="5"/>
  <c r="AM310" i="5"/>
  <c r="AK309" i="5"/>
  <c r="AK308" i="5"/>
  <c r="AM306" i="5"/>
  <c r="AK305" i="5"/>
  <c r="AM304" i="5"/>
  <c r="AM303" i="5"/>
  <c r="AK302" i="5"/>
  <c r="AK301" i="5"/>
  <c r="AM300" i="5"/>
  <c r="AL300" i="5" s="1"/>
  <c r="AM299" i="5"/>
  <c r="AL299" i="5" s="1"/>
  <c r="AK298" i="5"/>
  <c r="AK297" i="5"/>
  <c r="AM296" i="5"/>
  <c r="AM295" i="5"/>
  <c r="AL295" i="5" s="1"/>
  <c r="AK294" i="5"/>
  <c r="AK293" i="5"/>
  <c r="AM292" i="5"/>
  <c r="AQ292" i="5" s="1"/>
  <c r="AK290" i="5"/>
  <c r="AK289" i="5"/>
  <c r="AM288" i="5"/>
  <c r="AL288" i="5" s="1"/>
  <c r="AK306" i="5"/>
  <c r="AM286" i="5"/>
  <c r="AL286" i="5" s="1"/>
  <c r="AK285" i="5"/>
  <c r="AK284" i="5"/>
  <c r="AM283" i="5"/>
  <c r="AL283" i="5" s="1"/>
  <c r="AK281" i="5"/>
  <c r="AK280" i="5"/>
  <c r="AM279" i="5"/>
  <c r="AM278" i="5"/>
  <c r="AL278" i="5" s="1"/>
  <c r="AK277" i="5"/>
  <c r="AK276" i="5"/>
  <c r="AM275" i="5"/>
  <c r="AQ275" i="5" s="1"/>
  <c r="AK273" i="5"/>
  <c r="AK272" i="5"/>
  <c r="AM271" i="5"/>
  <c r="AM270" i="5"/>
  <c r="AL270" i="5" s="1"/>
  <c r="AK269" i="5"/>
  <c r="AK268" i="5"/>
  <c r="AM267" i="5"/>
  <c r="AL267" i="5" s="1"/>
  <c r="AK265" i="5"/>
  <c r="AK264" i="5"/>
  <c r="AM263" i="5"/>
  <c r="AQ263" i="5" s="1"/>
  <c r="AM262" i="5"/>
  <c r="AK261" i="5"/>
  <c r="AK260" i="5"/>
  <c r="AM258" i="5"/>
  <c r="AL258" i="5" s="1"/>
  <c r="AK257" i="5"/>
  <c r="AK256" i="5"/>
  <c r="AM255" i="5"/>
  <c r="AM254" i="5"/>
  <c r="AK253" i="5"/>
  <c r="AK252" i="5"/>
  <c r="AM250" i="5"/>
  <c r="AL250" i="5" s="1"/>
  <c r="AK249" i="5"/>
  <c r="AK248" i="5"/>
  <c r="AM247" i="5"/>
  <c r="AL247" i="5" s="1"/>
  <c r="AM246" i="5"/>
  <c r="AL246" i="5" s="1"/>
  <c r="AK245" i="5"/>
  <c r="AK244" i="5"/>
  <c r="AM243" i="5"/>
  <c r="AL243" i="5" s="1"/>
  <c r="AM242" i="5"/>
  <c r="AL242" i="5" s="1"/>
  <c r="AK241" i="5"/>
  <c r="AK240" i="5"/>
  <c r="AM239" i="5"/>
  <c r="AL239" i="5" s="1"/>
  <c r="AM238" i="5"/>
  <c r="AL238" i="5" s="1"/>
  <c r="AK237" i="5"/>
  <c r="AK236" i="5"/>
  <c r="AM234" i="5"/>
  <c r="AL234" i="5" s="1"/>
  <c r="AK233" i="5"/>
  <c r="AK232" i="5"/>
  <c r="AK231" i="5"/>
  <c r="AM230" i="5"/>
  <c r="AL230" i="5" s="1"/>
  <c r="AM229" i="5"/>
  <c r="AK228" i="5"/>
  <c r="AK227" i="5"/>
  <c r="AK224" i="5"/>
  <c r="AK223" i="5"/>
  <c r="AM222" i="5"/>
  <c r="AL222" i="5" s="1"/>
  <c r="AM221" i="5"/>
  <c r="AL221" i="5" s="1"/>
  <c r="AK220" i="5"/>
  <c r="AK219" i="5"/>
  <c r="AM218" i="5"/>
  <c r="AQ218" i="5" s="1"/>
  <c r="AK216" i="5"/>
  <c r="AK215" i="5"/>
  <c r="AM214" i="5"/>
  <c r="AK212" i="5"/>
  <c r="AK211" i="5"/>
  <c r="AM210" i="5"/>
  <c r="AQ210" i="5" s="1"/>
  <c r="AK208" i="5"/>
  <c r="AK207" i="5"/>
  <c r="AM206" i="5"/>
  <c r="AL206" i="5" s="1"/>
  <c r="AM205" i="5"/>
  <c r="AL205" i="5" s="1"/>
  <c r="AK204" i="5"/>
  <c r="AK203" i="5"/>
  <c r="AM202" i="5"/>
  <c r="AL202" i="5" s="1"/>
  <c r="AK200" i="5"/>
  <c r="AK199" i="5"/>
  <c r="AM198" i="5"/>
  <c r="AQ198" i="5" s="1"/>
  <c r="AM197" i="5"/>
  <c r="AK196" i="5"/>
  <c r="AK195" i="5"/>
  <c r="AM194" i="5"/>
  <c r="AM193" i="5"/>
  <c r="AN230" i="5"/>
  <c r="AV230" i="5" s="1"/>
  <c r="AU230" i="5" s="1"/>
  <c r="AM192" i="5"/>
  <c r="AL192" i="5" s="1"/>
  <c r="AK190" i="5"/>
  <c r="AK189" i="5"/>
  <c r="AM188" i="5"/>
  <c r="AL188" i="5" s="1"/>
  <c r="AM187" i="5"/>
  <c r="AL187" i="5" s="1"/>
  <c r="AK186" i="5"/>
  <c r="AK185" i="5"/>
  <c r="AM184" i="5"/>
  <c r="AO184" i="5" s="1"/>
  <c r="AM183" i="5"/>
  <c r="AK182" i="5"/>
  <c r="AK181" i="5"/>
  <c r="AM179" i="5"/>
  <c r="AN179" i="5" s="1"/>
  <c r="AV179" i="5" s="1"/>
  <c r="AK178" i="5"/>
  <c r="AK177" i="5"/>
  <c r="AM176" i="5"/>
  <c r="AM175" i="5"/>
  <c r="AQ175" i="5" s="1"/>
  <c r="AK174" i="5"/>
  <c r="AK173" i="5"/>
  <c r="AM171" i="5"/>
  <c r="AK170" i="5"/>
  <c r="AK169" i="5"/>
  <c r="AM168" i="5"/>
  <c r="AM167" i="5"/>
  <c r="AK166" i="5"/>
  <c r="AK165" i="5"/>
  <c r="AM163" i="5"/>
  <c r="AN163" i="5" s="1"/>
  <c r="AV163" i="5" s="1"/>
  <c r="AK162" i="5"/>
  <c r="AK161" i="5"/>
  <c r="AK158" i="5"/>
  <c r="AK157" i="5"/>
  <c r="AK154" i="5"/>
  <c r="AK153" i="5"/>
  <c r="AM152" i="5"/>
  <c r="AM151" i="5"/>
  <c r="AK150" i="5"/>
  <c r="AK149" i="5"/>
  <c r="AM148" i="5"/>
  <c r="AN148" i="5" s="1"/>
  <c r="AV148" i="5" s="1"/>
  <c r="AM147" i="5"/>
  <c r="AK146" i="5"/>
  <c r="AK145" i="5"/>
  <c r="AM144" i="5"/>
  <c r="AO144" i="5" s="1"/>
  <c r="AK142" i="5"/>
  <c r="AK141" i="5"/>
  <c r="AM140" i="5"/>
  <c r="AM139" i="5"/>
  <c r="AK6" i="5"/>
  <c r="AM7" i="5"/>
  <c r="AL7" i="5" s="1"/>
  <c r="AM8" i="5"/>
  <c r="AK9" i="5"/>
  <c r="AK10" i="5"/>
  <c r="AM11" i="5"/>
  <c r="AL11" i="5" s="1"/>
  <c r="AM12" i="5"/>
  <c r="AK13" i="5"/>
  <c r="AK14" i="5"/>
  <c r="AM15" i="5"/>
  <c r="AM16" i="5"/>
  <c r="AL16" i="5" s="1"/>
  <c r="AK17" i="5"/>
  <c r="AK18" i="5"/>
  <c r="AM20" i="5"/>
  <c r="AL20" i="5" s="1"/>
  <c r="AK21" i="5"/>
  <c r="AQ21" i="5"/>
  <c r="AK22" i="5"/>
  <c r="AM23" i="5"/>
  <c r="AL23" i="5" s="1"/>
  <c r="AK25" i="5"/>
  <c r="AK26" i="5"/>
  <c r="AM27" i="5"/>
  <c r="AL27" i="5" s="1"/>
  <c r="AM28" i="5"/>
  <c r="AL28" i="5" s="1"/>
  <c r="AK29" i="5"/>
  <c r="AQ29" i="5"/>
  <c r="AK30" i="5"/>
  <c r="AM31" i="5"/>
  <c r="AL31" i="5" s="1"/>
  <c r="AK33" i="5"/>
  <c r="AK34" i="5"/>
  <c r="AM35" i="5"/>
  <c r="AL35" i="5" s="1"/>
  <c r="AM36" i="5"/>
  <c r="AL36" i="5" s="1"/>
  <c r="AK37" i="5"/>
  <c r="AK38" i="5"/>
  <c r="AM40" i="5"/>
  <c r="AK41" i="5"/>
  <c r="AM42" i="5"/>
  <c r="AK43" i="5"/>
  <c r="AM44" i="5"/>
  <c r="AL44" i="5" s="1"/>
  <c r="AQ318" i="5"/>
  <c r="AK318" i="5"/>
  <c r="AM316" i="5"/>
  <c r="AL316" i="5" s="1"/>
  <c r="AM315" i="5"/>
  <c r="AL315" i="5" s="1"/>
  <c r="AK314" i="5"/>
  <c r="AM313" i="5"/>
  <c r="AL313" i="5" s="1"/>
  <c r="AQ311" i="5"/>
  <c r="AK311" i="5"/>
  <c r="AK310" i="5"/>
  <c r="AM308" i="5"/>
  <c r="AL308" i="5" s="1"/>
  <c r="AK307" i="5"/>
  <c r="AQ304" i="5"/>
  <c r="AK304" i="5"/>
  <c r="AK303" i="5"/>
  <c r="AM301" i="5"/>
  <c r="AK300" i="5"/>
  <c r="AK299" i="5"/>
  <c r="AM298" i="5"/>
  <c r="AM297" i="5"/>
  <c r="AK296" i="5"/>
  <c r="AK295" i="5"/>
  <c r="AM294" i="5"/>
  <c r="AL294" i="5" s="1"/>
  <c r="AK292" i="5"/>
  <c r="AK291" i="5"/>
  <c r="AM290" i="5"/>
  <c r="AM289" i="5"/>
  <c r="AL289" i="5" s="1"/>
  <c r="AK288" i="5"/>
  <c r="AN304" i="5"/>
  <c r="AV304" i="5" s="1"/>
  <c r="AN288" i="5"/>
  <c r="AV288" i="5" s="1"/>
  <c r="AU288" i="5" s="1"/>
  <c r="AK287" i="5"/>
  <c r="AK286" i="5"/>
  <c r="AM284" i="5"/>
  <c r="AL284" i="5" s="1"/>
  <c r="AK283" i="5"/>
  <c r="AK282" i="5"/>
  <c r="AM280" i="5"/>
  <c r="AL280" i="5" s="1"/>
  <c r="AK279" i="5"/>
  <c r="AK278" i="5"/>
  <c r="AM277" i="5"/>
  <c r="AM276" i="5"/>
  <c r="AL276" i="5" s="1"/>
  <c r="AK275" i="5"/>
  <c r="AK274" i="5"/>
  <c r="AM273" i="5"/>
  <c r="AL273" i="5" s="1"/>
  <c r="AM272" i="5"/>
  <c r="AL272" i="5" s="1"/>
  <c r="AQ271" i="5"/>
  <c r="AK271" i="5"/>
  <c r="AK270" i="5"/>
  <c r="AM269" i="5"/>
  <c r="AL269" i="5" s="1"/>
  <c r="AM268" i="5"/>
  <c r="AL268" i="5" s="1"/>
  <c r="AK267" i="5"/>
  <c r="AK266" i="5"/>
  <c r="AM264" i="5"/>
  <c r="AL264" i="5" s="1"/>
  <c r="AK263" i="5"/>
  <c r="AK262" i="5"/>
  <c r="AM261" i="5"/>
  <c r="AL261" i="5" s="1"/>
  <c r="AM260" i="5"/>
  <c r="AL260" i="5" s="1"/>
  <c r="AK259" i="5"/>
  <c r="AK258" i="5"/>
  <c r="AM257" i="5"/>
  <c r="AL257" i="5" s="1"/>
  <c r="AM256" i="5"/>
  <c r="AQ255" i="5"/>
  <c r="AK255" i="5"/>
  <c r="AK254" i="5"/>
  <c r="AM252" i="5"/>
  <c r="AK251" i="5"/>
  <c r="AK250" i="5"/>
  <c r="AM248" i="5"/>
  <c r="AL248" i="5" s="1"/>
  <c r="AK247" i="5"/>
  <c r="AK246" i="5"/>
  <c r="AM245" i="5"/>
  <c r="AL245" i="5" s="1"/>
  <c r="AM244" i="5"/>
  <c r="AL244" i="5" s="1"/>
  <c r="AK243" i="5"/>
  <c r="AK242" i="5"/>
  <c r="AM241" i="5"/>
  <c r="AL241" i="5" s="1"/>
  <c r="AM240" i="5"/>
  <c r="AL240" i="5" s="1"/>
  <c r="AQ239" i="5"/>
  <c r="AK239" i="5"/>
  <c r="AK238" i="5"/>
  <c r="AM237" i="5"/>
  <c r="AL237" i="5" s="1"/>
  <c r="AM236" i="5"/>
  <c r="AL236" i="5" s="1"/>
  <c r="AK235" i="5"/>
  <c r="AK234" i="5"/>
  <c r="AM232" i="5"/>
  <c r="AL232" i="5" s="1"/>
  <c r="AN263" i="5"/>
  <c r="AV263" i="5" s="1"/>
  <c r="AN255" i="5"/>
  <c r="AV255" i="5" s="1"/>
  <c r="AN247" i="5"/>
  <c r="AV247" i="5" s="1"/>
  <c r="AU247" i="5" s="1"/>
  <c r="AN231" i="5"/>
  <c r="AV231" i="5" s="1"/>
  <c r="AU231" i="5" s="1"/>
  <c r="AK230" i="5"/>
  <c r="AK229" i="5"/>
  <c r="AM227" i="5"/>
  <c r="AL227" i="5" s="1"/>
  <c r="AK226" i="5"/>
  <c r="AK225" i="5"/>
  <c r="AM224" i="5"/>
  <c r="AK222" i="5"/>
  <c r="AK221" i="5"/>
  <c r="AM220" i="5"/>
  <c r="AM219" i="5"/>
  <c r="AL219" i="5" s="1"/>
  <c r="AK218" i="5"/>
  <c r="AK217" i="5"/>
  <c r="AM215" i="5"/>
  <c r="AK214" i="5"/>
  <c r="AK213" i="5"/>
  <c r="AM211" i="5"/>
  <c r="AL211" i="5" s="1"/>
  <c r="AK210" i="5"/>
  <c r="AK209" i="5"/>
  <c r="AM208" i="5"/>
  <c r="AM207" i="5"/>
  <c r="AL207" i="5" s="1"/>
  <c r="AK206" i="5"/>
  <c r="AK205" i="5"/>
  <c r="AM204" i="5"/>
  <c r="AQ202" i="5"/>
  <c r="AK202" i="5"/>
  <c r="AK201" i="5"/>
  <c r="AM200" i="5"/>
  <c r="AM199" i="5"/>
  <c r="AL199" i="5" s="1"/>
  <c r="AK198" i="5"/>
  <c r="AK197" i="5"/>
  <c r="AM195" i="5"/>
  <c r="AL195" i="5" s="1"/>
  <c r="AK194" i="5"/>
  <c r="AN220" i="5"/>
  <c r="AV220" i="5" s="1"/>
  <c r="AN188" i="5"/>
  <c r="AV188" i="5" s="1"/>
  <c r="AU188" i="5" s="1"/>
  <c r="AN172" i="5"/>
  <c r="AV172" i="5" s="1"/>
  <c r="AN140" i="5"/>
  <c r="AV140" i="5" s="1"/>
  <c r="AQ192" i="5"/>
  <c r="AK191" i="5"/>
  <c r="AM189" i="5"/>
  <c r="AK188" i="5"/>
  <c r="AM186" i="5"/>
  <c r="AQ184" i="5"/>
  <c r="AK183" i="5"/>
  <c r="AM181" i="5"/>
  <c r="AL181" i="5" s="1"/>
  <c r="AK180" i="5"/>
  <c r="AM178" i="5"/>
  <c r="AL178" i="5" s="1"/>
  <c r="AQ176" i="5"/>
  <c r="AK175" i="5"/>
  <c r="AM173" i="5"/>
  <c r="AK172" i="5"/>
  <c r="AM170" i="5"/>
  <c r="AQ168" i="5"/>
  <c r="AK167" i="5"/>
  <c r="AM165" i="5"/>
  <c r="AL165" i="5" s="1"/>
  <c r="AK164" i="5"/>
  <c r="AM162" i="5"/>
  <c r="AL162" i="5" s="1"/>
  <c r="AK159" i="5"/>
  <c r="AM157" i="5"/>
  <c r="AQ157" i="5" s="1"/>
  <c r="AK156" i="5"/>
  <c r="AM154" i="5"/>
  <c r="AL154" i="5" s="1"/>
  <c r="AK151" i="5"/>
  <c r="AM149" i="5"/>
  <c r="AL149" i="5" s="1"/>
  <c r="AK148" i="5"/>
  <c r="AQ144" i="5"/>
  <c r="AK143" i="5"/>
  <c r="AM141" i="5"/>
  <c r="AQ141" i="5" s="1"/>
  <c r="AK140" i="5"/>
  <c r="AM138" i="5"/>
  <c r="AK136" i="5"/>
  <c r="AK135" i="5"/>
  <c r="AM134" i="5"/>
  <c r="AN134" i="5" s="1"/>
  <c r="AV134" i="5" s="1"/>
  <c r="AK132" i="5"/>
  <c r="AK131" i="5"/>
  <c r="AM130" i="5"/>
  <c r="AQ130" i="5" s="1"/>
  <c r="AK128" i="5"/>
  <c r="AK127" i="5"/>
  <c r="AM126" i="5"/>
  <c r="AN126" i="5" s="1"/>
  <c r="AV126" i="5" s="1"/>
  <c r="AM125" i="5"/>
  <c r="AK124" i="5"/>
  <c r="AK123" i="5"/>
  <c r="AM122" i="5"/>
  <c r="AM121" i="5"/>
  <c r="AK120" i="5"/>
  <c r="AK119" i="5"/>
  <c r="AK116" i="5"/>
  <c r="AM115" i="5"/>
  <c r="AL115" i="5" s="1"/>
  <c r="AM114" i="5"/>
  <c r="AL114" i="5" s="1"/>
  <c r="AK113" i="5"/>
  <c r="AK112" i="5"/>
  <c r="AM111" i="5"/>
  <c r="AN111" i="5" s="1"/>
  <c r="AV111" i="5" s="1"/>
  <c r="AM110" i="5"/>
  <c r="AN110" i="5" s="1"/>
  <c r="AV110" i="5" s="1"/>
  <c r="AK109" i="5"/>
  <c r="AK108" i="5"/>
  <c r="AM107" i="5"/>
  <c r="AQ107" i="5" s="1"/>
  <c r="AM106" i="5"/>
  <c r="AN106" i="5" s="1"/>
  <c r="AV106" i="5" s="1"/>
  <c r="AU106" i="5" s="1"/>
  <c r="AK105" i="5"/>
  <c r="AK104" i="5"/>
  <c r="AM103" i="5"/>
  <c r="AL103" i="5" s="1"/>
  <c r="AM102" i="5"/>
  <c r="AK101" i="5"/>
  <c r="AK100" i="5"/>
  <c r="AM99" i="5"/>
  <c r="AL99" i="5" s="1"/>
  <c r="AM98" i="5"/>
  <c r="AL98" i="5" s="1"/>
  <c r="AK97" i="5"/>
  <c r="AK96" i="5"/>
  <c r="AM95" i="5"/>
  <c r="AL95" i="5" s="1"/>
  <c r="AM94" i="5"/>
  <c r="AK93" i="5"/>
  <c r="AK92" i="5"/>
  <c r="AM91" i="5"/>
  <c r="AL91" i="5" s="1"/>
  <c r="AM90" i="5"/>
  <c r="AL90" i="5" s="1"/>
  <c r="AK89" i="5"/>
  <c r="AK88" i="5"/>
  <c r="AM87" i="5"/>
  <c r="AL87" i="5" s="1"/>
  <c r="AM86" i="5"/>
  <c r="AK85" i="5"/>
  <c r="AK84" i="5"/>
  <c r="AM83" i="5"/>
  <c r="AL83" i="5" s="1"/>
  <c r="AM82" i="5"/>
  <c r="AL82" i="5" s="1"/>
  <c r="AK81" i="5"/>
  <c r="AK80" i="5"/>
  <c r="AM79" i="5"/>
  <c r="AN79" i="5" s="1"/>
  <c r="AV79" i="5" s="1"/>
  <c r="AM78" i="5"/>
  <c r="AK77" i="5"/>
  <c r="AK76" i="5"/>
  <c r="AM75" i="5"/>
  <c r="AL75" i="5" s="1"/>
  <c r="AM74" i="5"/>
  <c r="AL74" i="5" s="1"/>
  <c r="AK73" i="5"/>
  <c r="AK72" i="5"/>
  <c r="AM70" i="5"/>
  <c r="AK69" i="5"/>
  <c r="AK68" i="5"/>
  <c r="AM67" i="5"/>
  <c r="AL67" i="5" s="1"/>
  <c r="AM66" i="5"/>
  <c r="AL66" i="5" s="1"/>
  <c r="AK65" i="5"/>
  <c r="AK64" i="5"/>
  <c r="AM63" i="5"/>
  <c r="AL63" i="5" s="1"/>
  <c r="AK61" i="5"/>
  <c r="AK60" i="5"/>
  <c r="AM58" i="5"/>
  <c r="AL58" i="5" s="1"/>
  <c r="AK57" i="5"/>
  <c r="AK56" i="5"/>
  <c r="AM55" i="5"/>
  <c r="AM54" i="5"/>
  <c r="AK53" i="5"/>
  <c r="AK52" i="5"/>
  <c r="AM51" i="5"/>
  <c r="AQ51" i="5" s="1"/>
  <c r="AM50" i="5"/>
  <c r="AK49" i="5"/>
  <c r="AK48" i="5"/>
  <c r="AM47" i="5"/>
  <c r="AL47" i="5" s="1"/>
  <c r="AM46" i="5"/>
  <c r="AK45" i="5"/>
  <c r="AN114" i="5"/>
  <c r="AV114" i="5" s="1"/>
  <c r="AU114" i="5" s="1"/>
  <c r="AN98" i="5"/>
  <c r="AV98" i="5" s="1"/>
  <c r="AU98" i="5" s="1"/>
  <c r="AN82" i="5"/>
  <c r="AV82" i="5" s="1"/>
  <c r="AU82" i="5" s="1"/>
  <c r="AN50" i="5"/>
  <c r="AV50" i="5" s="1"/>
  <c r="AP4" i="5"/>
  <c r="AN7" i="5"/>
  <c r="AN10" i="5"/>
  <c r="AN11" i="5"/>
  <c r="AN16" i="5"/>
  <c r="AN17" i="5"/>
  <c r="AN21" i="5"/>
  <c r="AN22" i="5"/>
  <c r="AN23" i="5"/>
  <c r="AN26" i="5"/>
  <c r="AN27" i="5"/>
  <c r="AN29" i="5"/>
  <c r="AN30" i="5"/>
  <c r="AN31" i="5"/>
  <c r="AN33" i="5"/>
  <c r="AN34" i="5"/>
  <c r="AN39" i="5"/>
  <c r="AN41" i="5"/>
  <c r="AV41" i="5" s="1"/>
  <c r="AK193" i="5"/>
  <c r="AN216" i="5"/>
  <c r="AV216" i="5" s="1"/>
  <c r="AU216" i="5" s="1"/>
  <c r="AN200" i="5"/>
  <c r="AV200" i="5" s="1"/>
  <c r="AN192" i="5"/>
  <c r="AV192" i="5" s="1"/>
  <c r="AU192" i="5" s="1"/>
  <c r="AN184" i="5"/>
  <c r="AV184" i="5" s="1"/>
  <c r="AN176" i="5"/>
  <c r="AV176" i="5" s="1"/>
  <c r="AN168" i="5"/>
  <c r="AV168" i="5" s="1"/>
  <c r="AK192" i="5"/>
  <c r="AM190" i="5"/>
  <c r="AL190" i="5" s="1"/>
  <c r="AQ188" i="5"/>
  <c r="AK187" i="5"/>
  <c r="AM185" i="5"/>
  <c r="AK184" i="5"/>
  <c r="AM182" i="5"/>
  <c r="AL182" i="5" s="1"/>
  <c r="AQ180" i="5"/>
  <c r="AK179" i="5"/>
  <c r="AM177" i="5"/>
  <c r="AK176" i="5"/>
  <c r="AM174" i="5"/>
  <c r="AL174" i="5" s="1"/>
  <c r="AK171" i="5"/>
  <c r="AM169" i="5"/>
  <c r="AL169" i="5" s="1"/>
  <c r="AK168" i="5"/>
  <c r="AM166" i="5"/>
  <c r="AL166" i="5" s="1"/>
  <c r="AQ164" i="5"/>
  <c r="AK163" i="5"/>
  <c r="AM161" i="5"/>
  <c r="AL161" i="5" s="1"/>
  <c r="AK160" i="5"/>
  <c r="AM158" i="5"/>
  <c r="AL158" i="5" s="1"/>
  <c r="AK155" i="5"/>
  <c r="AM153" i="5"/>
  <c r="AL153" i="5" s="1"/>
  <c r="AK152" i="5"/>
  <c r="AM150" i="5"/>
  <c r="AQ148" i="5"/>
  <c r="AK147" i="5"/>
  <c r="AM145" i="5"/>
  <c r="AL145" i="5" s="1"/>
  <c r="AK144" i="5"/>
  <c r="AM142" i="5"/>
  <c r="AL142" i="5" s="1"/>
  <c r="AQ140" i="5"/>
  <c r="AK139" i="5"/>
  <c r="AK138" i="5"/>
  <c r="AK137" i="5"/>
  <c r="AM136" i="5"/>
  <c r="AL136" i="5" s="1"/>
  <c r="AM135" i="5"/>
  <c r="AQ135" i="5" s="1"/>
  <c r="AQ134" i="5"/>
  <c r="AK134" i="5"/>
  <c r="AK133" i="5"/>
  <c r="AM132" i="5"/>
  <c r="AM131" i="5"/>
  <c r="AL131" i="5" s="1"/>
  <c r="AK130" i="5"/>
  <c r="AK129" i="5"/>
  <c r="AM128" i="5"/>
  <c r="AL128" i="5" s="1"/>
  <c r="AM127" i="5"/>
  <c r="AQ127" i="5" s="1"/>
  <c r="AQ126" i="5"/>
  <c r="AK126" i="5"/>
  <c r="AK125" i="5"/>
  <c r="AM124" i="5"/>
  <c r="AL124" i="5" s="1"/>
  <c r="AM123" i="5"/>
  <c r="AL123" i="5" s="1"/>
  <c r="AQ122" i="5"/>
  <c r="AK122" i="5"/>
  <c r="AK121" i="5"/>
  <c r="AM120" i="5"/>
  <c r="AL120" i="5" s="1"/>
  <c r="AM119" i="5"/>
  <c r="AQ119" i="5" s="1"/>
  <c r="AK118" i="5"/>
  <c r="AM116" i="5"/>
  <c r="AL116" i="5" s="1"/>
  <c r="AK115" i="5"/>
  <c r="AK114" i="5"/>
  <c r="AM113" i="5"/>
  <c r="AL113" i="5" s="1"/>
  <c r="AM112" i="5"/>
  <c r="AL112" i="5" s="1"/>
  <c r="AQ111" i="5"/>
  <c r="AK111" i="5"/>
  <c r="AK110" i="5"/>
  <c r="AM109" i="5"/>
  <c r="AM108" i="5"/>
  <c r="AL108" i="5" s="1"/>
  <c r="AK107" i="5"/>
  <c r="AK106" i="5"/>
  <c r="AM105" i="5"/>
  <c r="AM104" i="5"/>
  <c r="AL104" i="5" s="1"/>
  <c r="AK103" i="5"/>
  <c r="AK102" i="5"/>
  <c r="AM101" i="5"/>
  <c r="AL101" i="5" s="1"/>
  <c r="AM100" i="5"/>
  <c r="AL100" i="5" s="1"/>
  <c r="AK99" i="5"/>
  <c r="AK98" i="5"/>
  <c r="AM97" i="5"/>
  <c r="AL97" i="5" s="1"/>
  <c r="AM96" i="5"/>
  <c r="AL96" i="5" s="1"/>
  <c r="AQ95" i="5"/>
  <c r="AK95" i="5"/>
  <c r="AK94" i="5"/>
  <c r="AM93" i="5"/>
  <c r="AL93" i="5" s="1"/>
  <c r="AM92" i="5"/>
  <c r="AL92" i="5" s="1"/>
  <c r="AK91" i="5"/>
  <c r="AK90" i="5"/>
  <c r="AM89" i="5"/>
  <c r="AL89" i="5" s="1"/>
  <c r="AM88" i="5"/>
  <c r="AL88" i="5" s="1"/>
  <c r="AK87" i="5"/>
  <c r="AK86" i="5"/>
  <c r="AM85" i="5"/>
  <c r="AL85" i="5" s="1"/>
  <c r="AM84" i="5"/>
  <c r="AL84" i="5" s="1"/>
  <c r="AK83" i="5"/>
  <c r="AK82" i="5"/>
  <c r="AM81" i="5"/>
  <c r="AL81" i="5" s="1"/>
  <c r="AM80" i="5"/>
  <c r="AQ79" i="5"/>
  <c r="AK79" i="5"/>
  <c r="AK78" i="5"/>
  <c r="AM77" i="5"/>
  <c r="AL77" i="5" s="1"/>
  <c r="AM76" i="5"/>
  <c r="AL76" i="5" s="1"/>
  <c r="AK75" i="5"/>
  <c r="AK74" i="5"/>
  <c r="AM73" i="5"/>
  <c r="AL73" i="5" s="1"/>
  <c r="AM72" i="5"/>
  <c r="AL72" i="5" s="1"/>
  <c r="AQ71" i="5"/>
  <c r="AK71" i="5"/>
  <c r="AK70" i="5"/>
  <c r="AM69" i="5"/>
  <c r="AL69" i="5" s="1"/>
  <c r="AM68" i="5"/>
  <c r="AK67" i="5"/>
  <c r="AK66" i="5"/>
  <c r="AM65" i="5"/>
  <c r="AL65" i="5" s="1"/>
  <c r="AM64" i="5"/>
  <c r="AL64" i="5" s="1"/>
  <c r="AQ63" i="5"/>
  <c r="AK63" i="5"/>
  <c r="AK62" i="5"/>
  <c r="AM61" i="5"/>
  <c r="AM60" i="5"/>
  <c r="AL60" i="5" s="1"/>
  <c r="AK59" i="5"/>
  <c r="AK58" i="5"/>
  <c r="AM57" i="5"/>
  <c r="AL57" i="5" s="1"/>
  <c r="AM56" i="5"/>
  <c r="AL56" i="5" s="1"/>
  <c r="AQ55" i="5"/>
  <c r="AK55" i="5"/>
  <c r="AK54" i="5"/>
  <c r="AM53" i="5"/>
  <c r="AM52" i="5"/>
  <c r="AK51" i="5"/>
  <c r="AK50" i="5"/>
  <c r="AM49" i="5"/>
  <c r="AL49" i="5" s="1"/>
  <c r="AM48" i="5"/>
  <c r="AL48" i="5" s="1"/>
  <c r="AQ47" i="5"/>
  <c r="AK47" i="5"/>
  <c r="AK46" i="5"/>
  <c r="AM45" i="5"/>
  <c r="AL45" i="5" s="1"/>
  <c r="AK117" i="5"/>
  <c r="AN103" i="5"/>
  <c r="AV103" i="5" s="1"/>
  <c r="AU103" i="5" s="1"/>
  <c r="AN91" i="5"/>
  <c r="AV91" i="5" s="1"/>
  <c r="AU91" i="5" s="1"/>
  <c r="AN75" i="5"/>
  <c r="AV75" i="5" s="1"/>
  <c r="AU75" i="5" s="1"/>
  <c r="AN71" i="5"/>
  <c r="AV71" i="5" s="1"/>
  <c r="AU71" i="5" s="1"/>
  <c r="AN65" i="5"/>
  <c r="AV65" i="5" s="1"/>
  <c r="AU65" i="5" s="1"/>
  <c r="AN59" i="5"/>
  <c r="AV59" i="5" s="1"/>
  <c r="AN55" i="5"/>
  <c r="AV55" i="5" s="1"/>
  <c r="AN42" i="5"/>
  <c r="AV42" i="5" s="1"/>
  <c r="AK42" i="5"/>
  <c r="AM43" i="5"/>
  <c r="AL43" i="5" s="1"/>
  <c r="AK44" i="5"/>
  <c r="AN268" i="5"/>
  <c r="AV268" i="5" s="1"/>
  <c r="AU268" i="5" s="1"/>
  <c r="AN272" i="5"/>
  <c r="AV272" i="5" s="1"/>
  <c r="AN276" i="5"/>
  <c r="AV276" i="5" s="1"/>
  <c r="AU276" i="5" s="1"/>
  <c r="AN284" i="5"/>
  <c r="AV284" i="5" s="1"/>
  <c r="AU284" i="5" s="1"/>
  <c r="AN306" i="5"/>
  <c r="AV306" i="5" s="1"/>
  <c r="AN310" i="5"/>
  <c r="AV310" i="5" s="1"/>
  <c r="AN314" i="5"/>
  <c r="AV314" i="5" s="1"/>
  <c r="AN319" i="5"/>
  <c r="AV319" i="5" s="1"/>
  <c r="AU319" i="5" s="1"/>
  <c r="AQ48" i="5"/>
  <c r="AQ52" i="5"/>
  <c r="AQ64" i="5"/>
  <c r="AQ68" i="5"/>
  <c r="AQ76" i="5"/>
  <c r="AQ80" i="5"/>
  <c r="AQ84" i="5"/>
  <c r="AQ96" i="5"/>
  <c r="AQ100" i="5"/>
  <c r="AQ108" i="5"/>
  <c r="AQ112" i="5"/>
  <c r="AQ116" i="5"/>
  <c r="AQ131" i="5"/>
  <c r="AQ139" i="5"/>
  <c r="AQ143" i="5"/>
  <c r="AQ147" i="5"/>
  <c r="AQ151" i="5"/>
  <c r="AQ155" i="5"/>
  <c r="AQ159" i="5"/>
  <c r="AQ163" i="5"/>
  <c r="AQ167" i="5"/>
  <c r="AQ171" i="5"/>
  <c r="AQ179" i="5"/>
  <c r="AQ183" i="5"/>
  <c r="AQ187" i="5"/>
  <c r="AN119" i="5"/>
  <c r="AV119" i="5" s="1"/>
  <c r="AN135" i="5"/>
  <c r="AV135" i="5" s="1"/>
  <c r="AN139" i="5"/>
  <c r="AV139" i="5" s="1"/>
  <c r="AN143" i="5"/>
  <c r="AV143" i="5" s="1"/>
  <c r="AN147" i="5"/>
  <c r="AV147" i="5" s="1"/>
  <c r="AN151" i="5"/>
  <c r="AV151" i="5" s="1"/>
  <c r="AN155" i="5"/>
  <c r="AV155" i="5" s="1"/>
  <c r="AN159" i="5"/>
  <c r="AV159" i="5" s="1"/>
  <c r="AN167" i="5"/>
  <c r="AV167" i="5" s="1"/>
  <c r="AN171" i="5"/>
  <c r="AV171" i="5" s="1"/>
  <c r="AN175" i="5"/>
  <c r="AV175" i="5" s="1"/>
  <c r="AN183" i="5"/>
  <c r="AV183" i="5" s="1"/>
  <c r="AN187" i="5"/>
  <c r="AN199" i="5"/>
  <c r="AV199" i="5" s="1"/>
  <c r="AN203" i="5"/>
  <c r="AV203" i="5" s="1"/>
  <c r="AU203" i="5" s="1"/>
  <c r="AN207" i="5"/>
  <c r="AV207" i="5" s="1"/>
  <c r="AU207" i="5" s="1"/>
  <c r="AN211" i="5"/>
  <c r="AV211" i="5" s="1"/>
  <c r="AN215" i="5"/>
  <c r="AV215" i="5" s="1"/>
  <c r="AU215" i="5" s="1"/>
  <c r="AN219" i="5"/>
  <c r="AV219" i="5" s="1"/>
  <c r="AU219" i="5" s="1"/>
  <c r="AN223" i="5"/>
  <c r="AV223" i="5" s="1"/>
  <c r="AU223" i="5" s="1"/>
  <c r="AN227" i="5"/>
  <c r="AV227" i="5" s="1"/>
  <c r="AU227" i="5" s="1"/>
  <c r="AQ193" i="5"/>
  <c r="AQ197" i="5"/>
  <c r="AQ201" i="5"/>
  <c r="AQ205" i="5"/>
  <c r="AQ209" i="5"/>
  <c r="AQ213" i="5"/>
  <c r="AQ217" i="5"/>
  <c r="AQ221" i="5"/>
  <c r="AQ229" i="5"/>
  <c r="AN234" i="5"/>
  <c r="AV234" i="5" s="1"/>
  <c r="AU234" i="5" s="1"/>
  <c r="AN238" i="5"/>
  <c r="AV238" i="5" s="1"/>
  <c r="AU238" i="5" s="1"/>
  <c r="AN242" i="5"/>
  <c r="AV242" i="5" s="1"/>
  <c r="AU242" i="5" s="1"/>
  <c r="AN246" i="5"/>
  <c r="AV246" i="5" s="1"/>
  <c r="AU246" i="5" s="1"/>
  <c r="AN250" i="5"/>
  <c r="AV250" i="5" s="1"/>
  <c r="AU250" i="5" s="1"/>
  <c r="AN254" i="5"/>
  <c r="AV254" i="5" s="1"/>
  <c r="AU254" i="5" s="1"/>
  <c r="AN258" i="5"/>
  <c r="AV258" i="5" s="1"/>
  <c r="AU258" i="5" s="1"/>
  <c r="AN262" i="5"/>
  <c r="AV262" i="5" s="1"/>
  <c r="AQ234" i="5"/>
  <c r="AQ238" i="5"/>
  <c r="AQ242" i="5"/>
  <c r="AQ246" i="5"/>
  <c r="AQ250" i="5"/>
  <c r="AQ254" i="5"/>
  <c r="AQ258" i="5"/>
  <c r="AQ262" i="5"/>
  <c r="AQ270" i="5"/>
  <c r="AQ274" i="5"/>
  <c r="AQ278" i="5"/>
  <c r="AQ286" i="5"/>
  <c r="AN271" i="5"/>
  <c r="AV271" i="5" s="1"/>
  <c r="AN275" i="5"/>
  <c r="AV275" i="5" s="1"/>
  <c r="AN279" i="5"/>
  <c r="AV279" i="5" s="1"/>
  <c r="AU279" i="5" s="1"/>
  <c r="AN283" i="5"/>
  <c r="AV283" i="5" s="1"/>
  <c r="AU283" i="5" s="1"/>
  <c r="AN287" i="5"/>
  <c r="AV287" i="5" s="1"/>
  <c r="AU287" i="5" s="1"/>
  <c r="AN295" i="5"/>
  <c r="AV295" i="5" s="1"/>
  <c r="AU295" i="5" s="1"/>
  <c r="AN299" i="5"/>
  <c r="AV299" i="5" s="1"/>
  <c r="AU299" i="5" s="1"/>
  <c r="AN303" i="5"/>
  <c r="AV303" i="5" s="1"/>
  <c r="AQ287" i="5"/>
  <c r="AQ295" i="5"/>
  <c r="AQ299" i="5"/>
  <c r="AQ303" i="5"/>
  <c r="AQ306" i="5"/>
  <c r="AQ310" i="5"/>
  <c r="AQ314" i="5"/>
  <c r="AN311" i="5"/>
  <c r="AV311" i="5" s="1"/>
  <c r="AQ316" i="5"/>
  <c r="AQ319" i="5"/>
  <c r="AN318" i="5"/>
  <c r="AV318" i="5" s="1"/>
  <c r="AU318" i="5" s="1"/>
  <c r="AN270" i="5"/>
  <c r="AV270" i="5" s="1"/>
  <c r="AU270" i="5" s="1"/>
  <c r="AN274" i="5"/>
  <c r="AV274" i="5" s="1"/>
  <c r="AN278" i="5"/>
  <c r="AV278" i="5" s="1"/>
  <c r="AU278" i="5" s="1"/>
  <c r="AN286" i="5"/>
  <c r="AV286" i="5" s="1"/>
  <c r="AU286" i="5" s="1"/>
  <c r="AN308" i="5"/>
  <c r="AV308" i="5" s="1"/>
  <c r="AN312" i="5"/>
  <c r="AV312" i="5" s="1"/>
  <c r="AN315" i="5"/>
  <c r="AV315" i="5" s="1"/>
  <c r="AQ50" i="5"/>
  <c r="AQ58" i="5"/>
  <c r="AQ66" i="5"/>
  <c r="AQ70" i="5"/>
  <c r="AQ74" i="5"/>
  <c r="AQ82" i="5"/>
  <c r="AQ90" i="5"/>
  <c r="AQ98" i="5"/>
  <c r="AQ106" i="5"/>
  <c r="AQ114" i="5"/>
  <c r="AQ117" i="5"/>
  <c r="AQ121" i="5"/>
  <c r="AQ125" i="5"/>
  <c r="AQ129" i="5"/>
  <c r="AQ133" i="5"/>
  <c r="AQ137" i="5"/>
  <c r="AQ145" i="5"/>
  <c r="AQ149" i="5"/>
  <c r="AQ153" i="5"/>
  <c r="AQ161" i="5"/>
  <c r="AQ169" i="5"/>
  <c r="AQ173" i="5"/>
  <c r="AQ177" i="5"/>
  <c r="AQ185" i="5"/>
  <c r="AQ189" i="5"/>
  <c r="AN117" i="5"/>
  <c r="AV117" i="5" s="1"/>
  <c r="AN121" i="5"/>
  <c r="AV121" i="5" s="1"/>
  <c r="AN125" i="5"/>
  <c r="AV125" i="5" s="1"/>
  <c r="AN129" i="5"/>
  <c r="AV129" i="5" s="1"/>
  <c r="AN133" i="5"/>
  <c r="AV133" i="5" s="1"/>
  <c r="AN137" i="5"/>
  <c r="AV137" i="5" s="1"/>
  <c r="AN141" i="5"/>
  <c r="AV141" i="5" s="1"/>
  <c r="AN149" i="5"/>
  <c r="AV149" i="5" s="1"/>
  <c r="AU149" i="5" s="1"/>
  <c r="AN161" i="5"/>
  <c r="AV161" i="5" s="1"/>
  <c r="AN173" i="5"/>
  <c r="AV173" i="5" s="1"/>
  <c r="AN177" i="5"/>
  <c r="AV177" i="5" s="1"/>
  <c r="AN181" i="5"/>
  <c r="AV181" i="5" s="1"/>
  <c r="AN189" i="5"/>
  <c r="AV189" i="5" s="1"/>
  <c r="AN193" i="5"/>
  <c r="AV193" i="5" s="1"/>
  <c r="AN197" i="5"/>
  <c r="AV197" i="5" s="1"/>
  <c r="AN201" i="5"/>
  <c r="AV201" i="5" s="1"/>
  <c r="AU201" i="5" s="1"/>
  <c r="AN205" i="5"/>
  <c r="AV205" i="5" s="1"/>
  <c r="AU205" i="5" s="1"/>
  <c r="AN209" i="5"/>
  <c r="AV209" i="5" s="1"/>
  <c r="AN213" i="5"/>
  <c r="AV213" i="5" s="1"/>
  <c r="AU213" i="5" s="1"/>
  <c r="AN217" i="5"/>
  <c r="AV217" i="5" s="1"/>
  <c r="AN221" i="5"/>
  <c r="AV221" i="5" s="1"/>
  <c r="AU221" i="5" s="1"/>
  <c r="AN229" i="5"/>
  <c r="AV229" i="5" s="1"/>
  <c r="AQ195" i="5"/>
  <c r="AQ199" i="5"/>
  <c r="AQ203" i="5"/>
  <c r="AQ207" i="5"/>
  <c r="AQ211" i="5"/>
  <c r="AQ215" i="5"/>
  <c r="AQ219" i="5"/>
  <c r="AQ223" i="5"/>
  <c r="AQ227" i="5"/>
  <c r="AN232" i="5"/>
  <c r="AV232" i="5" s="1"/>
  <c r="AU232" i="5" s="1"/>
  <c r="AN236" i="5"/>
  <c r="AV236" i="5" s="1"/>
  <c r="AN240" i="5"/>
  <c r="AV240" i="5" s="1"/>
  <c r="AU240" i="5" s="1"/>
  <c r="AN244" i="5"/>
  <c r="AV244" i="5" s="1"/>
  <c r="AU244" i="5" s="1"/>
  <c r="AN248" i="5"/>
  <c r="AV248" i="5" s="1"/>
  <c r="AU248" i="5" s="1"/>
  <c r="AN252" i="5"/>
  <c r="AV252" i="5" s="1"/>
  <c r="AN256" i="5"/>
  <c r="AV256" i="5" s="1"/>
  <c r="AN260" i="5"/>
  <c r="AV260" i="5" s="1"/>
  <c r="AU260" i="5" s="1"/>
  <c r="AN264" i="5"/>
  <c r="AV264" i="5" s="1"/>
  <c r="AQ232" i="5"/>
  <c r="AQ236" i="5"/>
  <c r="AQ240" i="5"/>
  <c r="AQ244" i="5"/>
  <c r="AQ248" i="5"/>
  <c r="AQ252" i="5"/>
  <c r="AQ256" i="5"/>
  <c r="AQ260" i="5"/>
  <c r="AQ264" i="5"/>
  <c r="AQ268" i="5"/>
  <c r="AQ272" i="5"/>
  <c r="AQ276" i="5"/>
  <c r="AQ280" i="5"/>
  <c r="AQ284" i="5"/>
  <c r="AN269" i="5"/>
  <c r="AV269" i="5" s="1"/>
  <c r="AU269" i="5" s="1"/>
  <c r="AN273" i="5"/>
  <c r="AV273" i="5" s="1"/>
  <c r="AN277" i="5"/>
  <c r="AV277" i="5" s="1"/>
  <c r="AN281" i="5"/>
  <c r="AN285" i="5"/>
  <c r="AV285" i="5" s="1"/>
  <c r="AU285" i="5" s="1"/>
  <c r="AN289" i="5"/>
  <c r="AV289" i="5" s="1"/>
  <c r="AU289" i="5" s="1"/>
  <c r="AN293" i="5"/>
  <c r="AV293" i="5" s="1"/>
  <c r="AN297" i="5"/>
  <c r="AV297" i="5" s="1"/>
  <c r="AN301" i="5"/>
  <c r="AV301" i="5" s="1"/>
  <c r="AQ289" i="5"/>
  <c r="AQ293" i="5"/>
  <c r="AQ297" i="5"/>
  <c r="AQ301" i="5"/>
  <c r="AQ308" i="5"/>
  <c r="AQ312" i="5"/>
  <c r="AQ315" i="5"/>
  <c r="AN309" i="5"/>
  <c r="AV309" i="5" s="1"/>
  <c r="AN313" i="5"/>
  <c r="AV313" i="5" s="1"/>
  <c r="AU313" i="5" s="1"/>
  <c r="AQ317" i="5"/>
  <c r="AN316" i="5"/>
  <c r="AV316" i="5" s="1"/>
  <c r="AU316" i="5" s="1"/>
  <c r="AQ40" i="5"/>
  <c r="AQ36" i="5"/>
  <c r="AQ34" i="5"/>
  <c r="AQ32" i="5"/>
  <c r="AQ30" i="5"/>
  <c r="AQ28" i="5"/>
  <c r="AQ26" i="5"/>
  <c r="AQ22" i="5"/>
  <c r="AQ20" i="5"/>
  <c r="AQ16" i="5"/>
  <c r="AQ12" i="5"/>
  <c r="AQ10" i="5"/>
  <c r="AQ8" i="5"/>
  <c r="AQ6" i="5"/>
  <c r="AQ44" i="5"/>
  <c r="AF118" i="5"/>
  <c r="AF191" i="5"/>
  <c r="AF222" i="5"/>
  <c r="AO222" i="5" s="1"/>
  <c r="AF305" i="5"/>
  <c r="AF255" i="5"/>
  <c r="AO255" i="5" s="1"/>
  <c r="AX255" i="5" s="1"/>
  <c r="AF174" i="5"/>
  <c r="AO174" i="5" s="1"/>
  <c r="AF111" i="5"/>
  <c r="AO111" i="5" s="1"/>
  <c r="AF62" i="5"/>
  <c r="AF236" i="5"/>
  <c r="AO236" i="5" s="1"/>
  <c r="AF198" i="5"/>
  <c r="AO198" i="5" s="1"/>
  <c r="AF183" i="5"/>
  <c r="AO183" i="5" s="1"/>
  <c r="AF258" i="5"/>
  <c r="AO258" i="5" s="1"/>
  <c r="AF230" i="5"/>
  <c r="AO230" i="5" s="1"/>
  <c r="AX230" i="5" s="1"/>
  <c r="AF30" i="5"/>
  <c r="AO30" i="5" s="1"/>
  <c r="AC67" i="19"/>
  <c r="AE80" i="19"/>
  <c r="AM80" i="19" s="1"/>
  <c r="AO80" i="19" s="1"/>
  <c r="AH67" i="19"/>
  <c r="AE94" i="19"/>
  <c r="AM94" i="19" s="1"/>
  <c r="AO94" i="19" s="1"/>
  <c r="AF97" i="19"/>
  <c r="AF101" i="19"/>
  <c r="AO73" i="19"/>
  <c r="AO70" i="19"/>
  <c r="AF69" i="19"/>
  <c r="AF95" i="19"/>
  <c r="AC94" i="19"/>
  <c r="AO81" i="19"/>
  <c r="AQ46" i="19"/>
  <c r="AN33" i="19"/>
  <c r="AN21" i="19"/>
  <c r="AV21" i="19" s="1"/>
  <c r="AU21" i="19" s="1"/>
  <c r="AN46" i="19"/>
  <c r="AL58" i="19"/>
  <c r="AL37" i="19"/>
  <c r="AC47" i="19"/>
  <c r="AE47" i="19"/>
  <c r="AM47" i="19" s="1"/>
  <c r="AF39" i="19"/>
  <c r="AF104" i="19"/>
  <c r="AF6" i="19"/>
  <c r="AF12" i="19"/>
  <c r="AF98" i="19"/>
  <c r="AF18" i="19"/>
  <c r="AN59" i="19"/>
  <c r="AQ59" i="19"/>
  <c r="AF47" i="19"/>
  <c r="AC38" i="19"/>
  <c r="AH38" i="19"/>
  <c r="AE38" i="19"/>
  <c r="AM38" i="19" s="1"/>
  <c r="AC43" i="19"/>
  <c r="AH43" i="19"/>
  <c r="AE43" i="19"/>
  <c r="AM43" i="19" s="1"/>
  <c r="AC30" i="19"/>
  <c r="AH30" i="19"/>
  <c r="AE30" i="19"/>
  <c r="AM30" i="19" s="1"/>
  <c r="AC32" i="19"/>
  <c r="AH32" i="19"/>
  <c r="AE32" i="19"/>
  <c r="AM32" i="19" s="1"/>
  <c r="AF30" i="19"/>
  <c r="AO30" i="19" s="1"/>
  <c r="AC7" i="19"/>
  <c r="AE7" i="19"/>
  <c r="AM7" i="19" s="1"/>
  <c r="AH7" i="19"/>
  <c r="AC14" i="19"/>
  <c r="AH14" i="19"/>
  <c r="AE14" i="19"/>
  <c r="AM14" i="19" s="1"/>
  <c r="AC36" i="19"/>
  <c r="AH36" i="19"/>
  <c r="AE36" i="19"/>
  <c r="AM36" i="19" s="1"/>
  <c r="AC13" i="19"/>
  <c r="AE13" i="19"/>
  <c r="AM13" i="19" s="1"/>
  <c r="AH13" i="19"/>
  <c r="AC54" i="19"/>
  <c r="AE54" i="19"/>
  <c r="AM54" i="19" s="1"/>
  <c r="AH54" i="19"/>
  <c r="AC64" i="19"/>
  <c r="AH64" i="19"/>
  <c r="AE64" i="19"/>
  <c r="AM64" i="19" s="1"/>
  <c r="AO64" i="19" s="1"/>
  <c r="AC8" i="19"/>
  <c r="AH8" i="19"/>
  <c r="AE8" i="19"/>
  <c r="AM8" i="19" s="1"/>
  <c r="AF8" i="19"/>
  <c r="AC6" i="19"/>
  <c r="AH6" i="19"/>
  <c r="AE6" i="19"/>
  <c r="AM6" i="19" s="1"/>
  <c r="AC12" i="19"/>
  <c r="AH12" i="19"/>
  <c r="AE12" i="19"/>
  <c r="AM12" i="19" s="1"/>
  <c r="AF28" i="19"/>
  <c r="AF17" i="19"/>
  <c r="AF20" i="19"/>
  <c r="AC18" i="19"/>
  <c r="AE18" i="19"/>
  <c r="AM18" i="19" s="1"/>
  <c r="AH18" i="19"/>
  <c r="AF63" i="19"/>
  <c r="AF41" i="19"/>
  <c r="AC40" i="19"/>
  <c r="AH40" i="19"/>
  <c r="AE40" i="19"/>
  <c r="AM40" i="19" s="1"/>
  <c r="AO40" i="19" s="1"/>
  <c r="AC56" i="19"/>
  <c r="AE56" i="19"/>
  <c r="AH56" i="19"/>
  <c r="AC65" i="19"/>
  <c r="AH65" i="19"/>
  <c r="AE65" i="19"/>
  <c r="AM65" i="19" s="1"/>
  <c r="AO65" i="19" s="1"/>
  <c r="AF7" i="19"/>
  <c r="AO7" i="19" s="1"/>
  <c r="AC23" i="19"/>
  <c r="AE23" i="19"/>
  <c r="AM23" i="19" s="1"/>
  <c r="AO23" i="19" s="1"/>
  <c r="AH23" i="19"/>
  <c r="AC26" i="19"/>
  <c r="AE26" i="19"/>
  <c r="AM26" i="19" s="1"/>
  <c r="AH26" i="19"/>
  <c r="AC58" i="19"/>
  <c r="AE58" i="19"/>
  <c r="AH58" i="19"/>
  <c r="AF118" i="19"/>
  <c r="AF116" i="19"/>
  <c r="AF115" i="19"/>
  <c r="AF117" i="19"/>
  <c r="AF119" i="19"/>
  <c r="AQ58" i="19"/>
  <c r="AQ37" i="19"/>
  <c r="AQ21" i="19"/>
  <c r="AK107" i="19"/>
  <c r="AN58" i="19"/>
  <c r="AV58" i="19" s="1"/>
  <c r="AT105" i="19"/>
  <c r="AT103" i="19"/>
  <c r="AT101" i="19"/>
  <c r="AT99" i="19"/>
  <c r="AT97" i="19"/>
  <c r="AT95" i="19"/>
  <c r="AT93" i="19"/>
  <c r="AT66" i="19"/>
  <c r="AT63" i="19"/>
  <c r="AT62" i="19"/>
  <c r="AV61" i="19"/>
  <c r="AU61" i="19" s="1"/>
  <c r="AV60" i="19"/>
  <c r="AT59" i="19"/>
  <c r="AT58" i="19"/>
  <c r="AV57" i="19"/>
  <c r="AZ57" i="19" s="1"/>
  <c r="AV56" i="19"/>
  <c r="AW56" i="19" s="1"/>
  <c r="AT55" i="19"/>
  <c r="AT54" i="19"/>
  <c r="AV53" i="19"/>
  <c r="AU53" i="19" s="1"/>
  <c r="AT51" i="19"/>
  <c r="AT50" i="19"/>
  <c r="AV49" i="19"/>
  <c r="AZ49" i="19" s="1"/>
  <c r="AV48" i="19"/>
  <c r="AZ48" i="19" s="1"/>
  <c r="AT47" i="19"/>
  <c r="AT46" i="19"/>
  <c r="AT43" i="19"/>
  <c r="AT42" i="19"/>
  <c r="AT39" i="19"/>
  <c r="AT38" i="19"/>
  <c r="AV37" i="19"/>
  <c r="AW37" i="19" s="1"/>
  <c r="AT35" i="19"/>
  <c r="AT34" i="19"/>
  <c r="AV33" i="19"/>
  <c r="AW33" i="19" s="1"/>
  <c r="AT31" i="19"/>
  <c r="AT30" i="19"/>
  <c r="AT27" i="19"/>
  <c r="AT26" i="19"/>
  <c r="AV25" i="19"/>
  <c r="AZ25" i="19" s="1"/>
  <c r="AT23" i="19"/>
  <c r="AT22" i="19"/>
  <c r="AT19" i="19"/>
  <c r="AT18" i="19"/>
  <c r="AT15" i="19"/>
  <c r="AT14" i="19"/>
  <c r="AT11" i="19"/>
  <c r="AT10" i="19"/>
  <c r="AV9" i="19"/>
  <c r="AU9" i="19" s="1"/>
  <c r="AT7" i="19"/>
  <c r="AT5" i="19"/>
  <c r="AZ4" i="19"/>
  <c r="AV4" i="19"/>
  <c r="BF4" i="19"/>
  <c r="AT106" i="19"/>
  <c r="AT104" i="19"/>
  <c r="AT102" i="19"/>
  <c r="AT100" i="19"/>
  <c r="AT98" i="19"/>
  <c r="AT96" i="19"/>
  <c r="AT94" i="19"/>
  <c r="AT65" i="19"/>
  <c r="AT64" i="19"/>
  <c r="AV62" i="19"/>
  <c r="AU62" i="19" s="1"/>
  <c r="AT61" i="19"/>
  <c r="AT60" i="19"/>
  <c r="AV59" i="19"/>
  <c r="AT57" i="19"/>
  <c r="AT56" i="19"/>
  <c r="AV55" i="19"/>
  <c r="AU55" i="19" s="1"/>
  <c r="AT53" i="19"/>
  <c r="AT52" i="19"/>
  <c r="AT49" i="19"/>
  <c r="AT48" i="19"/>
  <c r="AV46" i="19"/>
  <c r="AU46" i="19" s="1"/>
  <c r="AT45" i="19"/>
  <c r="AT44" i="19"/>
  <c r="AV42" i="19"/>
  <c r="AT41" i="19"/>
  <c r="AT40" i="19"/>
  <c r="AT37" i="19"/>
  <c r="AT36" i="19"/>
  <c r="AZ33" i="19"/>
  <c r="AT33" i="19"/>
  <c r="AT32" i="19"/>
  <c r="AT29" i="19"/>
  <c r="AT28" i="19"/>
  <c r="AT25" i="19"/>
  <c r="AT24" i="19"/>
  <c r="AZ21" i="19"/>
  <c r="AT21" i="19"/>
  <c r="AT20" i="19"/>
  <c r="AT17" i="19"/>
  <c r="AT16" i="19"/>
  <c r="AT13" i="19"/>
  <c r="AT12" i="19"/>
  <c r="AT9" i="19"/>
  <c r="AT8" i="19"/>
  <c r="AT6" i="19"/>
  <c r="AW21" i="19"/>
  <c r="AX4" i="19"/>
  <c r="AT4" i="19"/>
  <c r="AU4" i="19" s="1"/>
  <c r="AY4" i="19"/>
  <c r="AW61" i="19"/>
  <c r="AW59" i="19"/>
  <c r="BE59" i="19" s="1"/>
  <c r="AW48" i="19"/>
  <c r="AW53" i="19"/>
  <c r="BE53" i="19" s="1"/>
  <c r="BD53" i="19" s="1"/>
  <c r="AZ62" i="19"/>
  <c r="AT92" i="19"/>
  <c r="AT67" i="19"/>
  <c r="AT88" i="19"/>
  <c r="AT84" i="19"/>
  <c r="AT80" i="19"/>
  <c r="AT76" i="19"/>
  <c r="AT72" i="19"/>
  <c r="AT68" i="19"/>
  <c r="AT91" i="19"/>
  <c r="AT87" i="19"/>
  <c r="AT83" i="19"/>
  <c r="AT79" i="19"/>
  <c r="AT75" i="19"/>
  <c r="AT71" i="19"/>
  <c r="AT90" i="19"/>
  <c r="AT86" i="19"/>
  <c r="AT82" i="19"/>
  <c r="AT78" i="19"/>
  <c r="AT74" i="19"/>
  <c r="AT70" i="19"/>
  <c r="AT89" i="19"/>
  <c r="AT85" i="19"/>
  <c r="AT81" i="19"/>
  <c r="AT77" i="19"/>
  <c r="AT73" i="19"/>
  <c r="AT69" i="19"/>
  <c r="AL25" i="19"/>
  <c r="AL33" i="19"/>
  <c r="AL48" i="19"/>
  <c r="AL56" i="19"/>
  <c r="AF56" i="19"/>
  <c r="AO56" i="19" s="1"/>
  <c r="AX56" i="19" s="1"/>
  <c r="AL49" i="19"/>
  <c r="AC39" i="19"/>
  <c r="AE39" i="19"/>
  <c r="AM39" i="19" s="1"/>
  <c r="AH39" i="19"/>
  <c r="AC15" i="19"/>
  <c r="AE15" i="19"/>
  <c r="AM15" i="19" s="1"/>
  <c r="AH15" i="19"/>
  <c r="AX9" i="19"/>
  <c r="AF96" i="19"/>
  <c r="AC11" i="19"/>
  <c r="AH11" i="19"/>
  <c r="AE11" i="19"/>
  <c r="AM11" i="19" s="1"/>
  <c r="AF32" i="19"/>
  <c r="AO32" i="19" s="1"/>
  <c r="AC59" i="19"/>
  <c r="AH59" i="19"/>
  <c r="AE59" i="19"/>
  <c r="AC27" i="19"/>
  <c r="AH27" i="19"/>
  <c r="AE27" i="19"/>
  <c r="AM27" i="19" s="1"/>
  <c r="AC45" i="19"/>
  <c r="AH45" i="19"/>
  <c r="AE45" i="19"/>
  <c r="AM45" i="19" s="1"/>
  <c r="AO45" i="19" s="1"/>
  <c r="AF105" i="19"/>
  <c r="AC24" i="19"/>
  <c r="AH24" i="19"/>
  <c r="AE24" i="19"/>
  <c r="AM24" i="19" s="1"/>
  <c r="AC34" i="19"/>
  <c r="AE34" i="19"/>
  <c r="AM34" i="19" s="1"/>
  <c r="AO34" i="19" s="1"/>
  <c r="AH34" i="19"/>
  <c r="AC60" i="19"/>
  <c r="AH60" i="19"/>
  <c r="AE60" i="19"/>
  <c r="AM60" i="19" s="1"/>
  <c r="AX21" i="19"/>
  <c r="AF14" i="19"/>
  <c r="AF43" i="19"/>
  <c r="AF36" i="19"/>
  <c r="AC50" i="19"/>
  <c r="AE50" i="19"/>
  <c r="AM50" i="19" s="1"/>
  <c r="AH50" i="19"/>
  <c r="AC22" i="19"/>
  <c r="AH22" i="19"/>
  <c r="AE22" i="19"/>
  <c r="AM22" i="19" s="1"/>
  <c r="AF13" i="19"/>
  <c r="AO13" i="19" s="1"/>
  <c r="AC35" i="19"/>
  <c r="AH35" i="19"/>
  <c r="AE35" i="19"/>
  <c r="AM35" i="19" s="1"/>
  <c r="AF54" i="19"/>
  <c r="AO54" i="19" s="1"/>
  <c r="AC31" i="19"/>
  <c r="AE31" i="19"/>
  <c r="AM31" i="19" s="1"/>
  <c r="AH31" i="19"/>
  <c r="AC52" i="19"/>
  <c r="AH52" i="19"/>
  <c r="AE52" i="19"/>
  <c r="AM52" i="19" s="1"/>
  <c r="AC29" i="19"/>
  <c r="AE29" i="19"/>
  <c r="AM29" i="19" s="1"/>
  <c r="AH29" i="19"/>
  <c r="AO6" i="19"/>
  <c r="AC28" i="19"/>
  <c r="AH28" i="19"/>
  <c r="AE28" i="19"/>
  <c r="AM28" i="19" s="1"/>
  <c r="AC17" i="19"/>
  <c r="AE17" i="19"/>
  <c r="AM17" i="19" s="1"/>
  <c r="AH17" i="19"/>
  <c r="AC20" i="19"/>
  <c r="AH20" i="19"/>
  <c r="AE20" i="19"/>
  <c r="AM20" i="19" s="1"/>
  <c r="AC63" i="19"/>
  <c r="AE63" i="19"/>
  <c r="AM63" i="19" s="1"/>
  <c r="AH63" i="19"/>
  <c r="AC41" i="19"/>
  <c r="AE41" i="19"/>
  <c r="AM41" i="19" s="1"/>
  <c r="AH41" i="19"/>
  <c r="AC16" i="19"/>
  <c r="AH16" i="19"/>
  <c r="AE16" i="19"/>
  <c r="AM16" i="19" s="1"/>
  <c r="AO16" i="19" s="1"/>
  <c r="AC44" i="19"/>
  <c r="AH44" i="19"/>
  <c r="AE44" i="19"/>
  <c r="AM44" i="19" s="1"/>
  <c r="AO44" i="19" s="1"/>
  <c r="AC66" i="19"/>
  <c r="AH66" i="19"/>
  <c r="AE66" i="19"/>
  <c r="AM66" i="19" s="1"/>
  <c r="AO66" i="19" s="1"/>
  <c r="AC51" i="19"/>
  <c r="AH51" i="19"/>
  <c r="AE51" i="19"/>
  <c r="AM51" i="19" s="1"/>
  <c r="AC19" i="19"/>
  <c r="AH19" i="19"/>
  <c r="AE19" i="19"/>
  <c r="AM19" i="19" s="1"/>
  <c r="AO19" i="19" s="1"/>
  <c r="AF38" i="19"/>
  <c r="AO38" i="19" s="1"/>
  <c r="H41" i="9"/>
  <c r="H44" i="9" s="1"/>
  <c r="G29" i="2" s="1"/>
  <c r="H50" i="9"/>
  <c r="AC10" i="19"/>
  <c r="AE10" i="19"/>
  <c r="AM10" i="19" s="1"/>
  <c r="AH10" i="19"/>
  <c r="AX49" i="19"/>
  <c r="AF26" i="19"/>
  <c r="AF31" i="19"/>
  <c r="AF60" i="19"/>
  <c r="AO60" i="19" s="1"/>
  <c r="Z105" i="19"/>
  <c r="AA105" i="19" s="1"/>
  <c r="AG105" i="19" s="1"/>
  <c r="Z103" i="19"/>
  <c r="AA103" i="19" s="1"/>
  <c r="AG103" i="19" s="1"/>
  <c r="Z101" i="19"/>
  <c r="AA101" i="19" s="1"/>
  <c r="AG101" i="19" s="1"/>
  <c r="Z99" i="19"/>
  <c r="AA99" i="19" s="1"/>
  <c r="AG99" i="19" s="1"/>
  <c r="Z97" i="19"/>
  <c r="AA97" i="19" s="1"/>
  <c r="AG97" i="19" s="1"/>
  <c r="Z95" i="19"/>
  <c r="AA95" i="19" s="1"/>
  <c r="AG95" i="19" s="1"/>
  <c r="Z93" i="19"/>
  <c r="AA93" i="19" s="1"/>
  <c r="AG93" i="19" s="1"/>
  <c r="Z91" i="19"/>
  <c r="AA91" i="19" s="1"/>
  <c r="AG91" i="19" s="1"/>
  <c r="Z89" i="19"/>
  <c r="AA89" i="19" s="1"/>
  <c r="AG89" i="19" s="1"/>
  <c r="Z87" i="19"/>
  <c r="AA87" i="19" s="1"/>
  <c r="AG87" i="19" s="1"/>
  <c r="Z85" i="19"/>
  <c r="AA85" i="19" s="1"/>
  <c r="AG85" i="19" s="1"/>
  <c r="Z83" i="19"/>
  <c r="AA83" i="19" s="1"/>
  <c r="AG83" i="19" s="1"/>
  <c r="Z81" i="19"/>
  <c r="AA81" i="19" s="1"/>
  <c r="AG81" i="19" s="1"/>
  <c r="Z79" i="19"/>
  <c r="AA79" i="19" s="1"/>
  <c r="AG79" i="19" s="1"/>
  <c r="Z77" i="19"/>
  <c r="AA77" i="19" s="1"/>
  <c r="AG77" i="19" s="1"/>
  <c r="Z75" i="19"/>
  <c r="AA75" i="19" s="1"/>
  <c r="AG75" i="19" s="1"/>
  <c r="Z73" i="19"/>
  <c r="AA73" i="19" s="1"/>
  <c r="AG73" i="19" s="1"/>
  <c r="Z71" i="19"/>
  <c r="AA71" i="19" s="1"/>
  <c r="AG71" i="19" s="1"/>
  <c r="Z69" i="19"/>
  <c r="AA69" i="19" s="1"/>
  <c r="AG69" i="19" s="1"/>
  <c r="Z67" i="19"/>
  <c r="AA67" i="19" s="1"/>
  <c r="AG67" i="19" s="1"/>
  <c r="Z65" i="19"/>
  <c r="AA65" i="19" s="1"/>
  <c r="AG65" i="19" s="1"/>
  <c r="Z63" i="19"/>
  <c r="AA63" i="19" s="1"/>
  <c r="AG63" i="19" s="1"/>
  <c r="Z61" i="19"/>
  <c r="AA61" i="19" s="1"/>
  <c r="AG61" i="19" s="1"/>
  <c r="Z59" i="19"/>
  <c r="AA59" i="19" s="1"/>
  <c r="AG59" i="19" s="1"/>
  <c r="Z57" i="19"/>
  <c r="AA57" i="19" s="1"/>
  <c r="AG57" i="19" s="1"/>
  <c r="Z55" i="19"/>
  <c r="AA55" i="19" s="1"/>
  <c r="AG55" i="19" s="1"/>
  <c r="Z53" i="19"/>
  <c r="AA53" i="19" s="1"/>
  <c r="AG53" i="19" s="1"/>
  <c r="Z51" i="19"/>
  <c r="AA51" i="19" s="1"/>
  <c r="AG51" i="19" s="1"/>
  <c r="Z49" i="19"/>
  <c r="AA49" i="19" s="1"/>
  <c r="AG49" i="19" s="1"/>
  <c r="Z47" i="19"/>
  <c r="AA47" i="19" s="1"/>
  <c r="AG47" i="19" s="1"/>
  <c r="Z45" i="19"/>
  <c r="AA45" i="19" s="1"/>
  <c r="AG45" i="19" s="1"/>
  <c r="Z43" i="19"/>
  <c r="AA43" i="19" s="1"/>
  <c r="AG43" i="19" s="1"/>
  <c r="Z41" i="19"/>
  <c r="AA41" i="19" s="1"/>
  <c r="AG41" i="19" s="1"/>
  <c r="Z39" i="19"/>
  <c r="AA39" i="19" s="1"/>
  <c r="AG39" i="19" s="1"/>
  <c r="Z37" i="19"/>
  <c r="AA37" i="19" s="1"/>
  <c r="AG37" i="19" s="1"/>
  <c r="Z35" i="19"/>
  <c r="AA35" i="19" s="1"/>
  <c r="AG35" i="19" s="1"/>
  <c r="Z33" i="19"/>
  <c r="AA33" i="19" s="1"/>
  <c r="AG33" i="19" s="1"/>
  <c r="Z31" i="19"/>
  <c r="AA31" i="19" s="1"/>
  <c r="AG31" i="19" s="1"/>
  <c r="Z29" i="19"/>
  <c r="AA29" i="19" s="1"/>
  <c r="AG29" i="19" s="1"/>
  <c r="Z27" i="19"/>
  <c r="AA27" i="19" s="1"/>
  <c r="AG27" i="19" s="1"/>
  <c r="Z25" i="19"/>
  <c r="AA25" i="19" s="1"/>
  <c r="AG25" i="19" s="1"/>
  <c r="Z23" i="19"/>
  <c r="AA23" i="19" s="1"/>
  <c r="AG23" i="19" s="1"/>
  <c r="Z21" i="19"/>
  <c r="AA21" i="19" s="1"/>
  <c r="AG21" i="19" s="1"/>
  <c r="Z19" i="19"/>
  <c r="AA19" i="19" s="1"/>
  <c r="AG19" i="19" s="1"/>
  <c r="Z17" i="19"/>
  <c r="AA17" i="19" s="1"/>
  <c r="AG17" i="19" s="1"/>
  <c r="Z15" i="19"/>
  <c r="AA15" i="19" s="1"/>
  <c r="AG15" i="19" s="1"/>
  <c r="Z13" i="19"/>
  <c r="AA13" i="19" s="1"/>
  <c r="AG13" i="19" s="1"/>
  <c r="Z11" i="19"/>
  <c r="AA11" i="19" s="1"/>
  <c r="AG11" i="19" s="1"/>
  <c r="Z9" i="19"/>
  <c r="AA9" i="19" s="1"/>
  <c r="AG9" i="19" s="1"/>
  <c r="Z7" i="19"/>
  <c r="AA7" i="19" s="1"/>
  <c r="AG7" i="19" s="1"/>
  <c r="Z5" i="19"/>
  <c r="Z106" i="19"/>
  <c r="AA106" i="19" s="1"/>
  <c r="AG106" i="19" s="1"/>
  <c r="Z104" i="19"/>
  <c r="AA104" i="19" s="1"/>
  <c r="AG104" i="19" s="1"/>
  <c r="Z102" i="19"/>
  <c r="AA102" i="19" s="1"/>
  <c r="AG102" i="19" s="1"/>
  <c r="Z100" i="19"/>
  <c r="AA100" i="19" s="1"/>
  <c r="AG100" i="19" s="1"/>
  <c r="Z98" i="19"/>
  <c r="AA98" i="19" s="1"/>
  <c r="AG98" i="19" s="1"/>
  <c r="Z96" i="19"/>
  <c r="AA96" i="19" s="1"/>
  <c r="AG96" i="19" s="1"/>
  <c r="Z94" i="19"/>
  <c r="AA94" i="19" s="1"/>
  <c r="AG94" i="19" s="1"/>
  <c r="Z92" i="19"/>
  <c r="AA92" i="19" s="1"/>
  <c r="AG92" i="19" s="1"/>
  <c r="Z90" i="19"/>
  <c r="AA90" i="19" s="1"/>
  <c r="AG90" i="19" s="1"/>
  <c r="Z88" i="19"/>
  <c r="AA88" i="19" s="1"/>
  <c r="AG88" i="19" s="1"/>
  <c r="Z86" i="19"/>
  <c r="AA86" i="19" s="1"/>
  <c r="AG86" i="19" s="1"/>
  <c r="Z84" i="19"/>
  <c r="AA84" i="19" s="1"/>
  <c r="AG84" i="19" s="1"/>
  <c r="Z82" i="19"/>
  <c r="AA82" i="19" s="1"/>
  <c r="AG82" i="19" s="1"/>
  <c r="Z80" i="19"/>
  <c r="AA80" i="19" s="1"/>
  <c r="AG80" i="19" s="1"/>
  <c r="Z78" i="19"/>
  <c r="AA78" i="19" s="1"/>
  <c r="AG78" i="19" s="1"/>
  <c r="Z76" i="19"/>
  <c r="AA76" i="19" s="1"/>
  <c r="AG76" i="19" s="1"/>
  <c r="Z74" i="19"/>
  <c r="AA74" i="19" s="1"/>
  <c r="AG74" i="19" s="1"/>
  <c r="Z72" i="19"/>
  <c r="AA72" i="19" s="1"/>
  <c r="AG72" i="19" s="1"/>
  <c r="Z70" i="19"/>
  <c r="AA70" i="19" s="1"/>
  <c r="AG70" i="19" s="1"/>
  <c r="Z68" i="19"/>
  <c r="AA68" i="19" s="1"/>
  <c r="AG68" i="19" s="1"/>
  <c r="Z66" i="19"/>
  <c r="AA66" i="19" s="1"/>
  <c r="AG66" i="19" s="1"/>
  <c r="Z64" i="19"/>
  <c r="AA64" i="19" s="1"/>
  <c r="AG64" i="19" s="1"/>
  <c r="Z62" i="19"/>
  <c r="AA62" i="19" s="1"/>
  <c r="AG62" i="19" s="1"/>
  <c r="Z60" i="19"/>
  <c r="AA60" i="19" s="1"/>
  <c r="AG60" i="19" s="1"/>
  <c r="Z58" i="19"/>
  <c r="AA58" i="19" s="1"/>
  <c r="AG58" i="19" s="1"/>
  <c r="Z56" i="19"/>
  <c r="AA56" i="19" s="1"/>
  <c r="AG56" i="19" s="1"/>
  <c r="Z54" i="19"/>
  <c r="AA54" i="19" s="1"/>
  <c r="AG54" i="19" s="1"/>
  <c r="Z52" i="19"/>
  <c r="AA52" i="19" s="1"/>
  <c r="AG52" i="19" s="1"/>
  <c r="Z50" i="19"/>
  <c r="AA50" i="19" s="1"/>
  <c r="AG50" i="19" s="1"/>
  <c r="Z48" i="19"/>
  <c r="AA48" i="19" s="1"/>
  <c r="AG48" i="19" s="1"/>
  <c r="Z46" i="19"/>
  <c r="AA46" i="19" s="1"/>
  <c r="AG46" i="19" s="1"/>
  <c r="Z44" i="19"/>
  <c r="AA44" i="19" s="1"/>
  <c r="AG44" i="19" s="1"/>
  <c r="Z42" i="19"/>
  <c r="AA42" i="19" s="1"/>
  <c r="AG42" i="19" s="1"/>
  <c r="Z40" i="19"/>
  <c r="AA40" i="19" s="1"/>
  <c r="AG40" i="19" s="1"/>
  <c r="Z38" i="19"/>
  <c r="AA38" i="19" s="1"/>
  <c r="AG38" i="19" s="1"/>
  <c r="Z36" i="19"/>
  <c r="AA36" i="19" s="1"/>
  <c r="AG36" i="19" s="1"/>
  <c r="Z34" i="19"/>
  <c r="AA34" i="19" s="1"/>
  <c r="AG34" i="19" s="1"/>
  <c r="Z32" i="19"/>
  <c r="AA32" i="19" s="1"/>
  <c r="AG32" i="19" s="1"/>
  <c r="Z30" i="19"/>
  <c r="AA30" i="19" s="1"/>
  <c r="AG30" i="19" s="1"/>
  <c r="Z28" i="19"/>
  <c r="AA28" i="19" s="1"/>
  <c r="AG28" i="19" s="1"/>
  <c r="Z26" i="19"/>
  <c r="AA26" i="19" s="1"/>
  <c r="AG26" i="19" s="1"/>
  <c r="Z24" i="19"/>
  <c r="AA24" i="19" s="1"/>
  <c r="AG24" i="19" s="1"/>
  <c r="Z22" i="19"/>
  <c r="AA22" i="19" s="1"/>
  <c r="AG22" i="19" s="1"/>
  <c r="Z20" i="19"/>
  <c r="AA20" i="19" s="1"/>
  <c r="AG20" i="19" s="1"/>
  <c r="Z18" i="19"/>
  <c r="AA18" i="19" s="1"/>
  <c r="AG18" i="19" s="1"/>
  <c r="Z16" i="19"/>
  <c r="AA16" i="19" s="1"/>
  <c r="AG16" i="19" s="1"/>
  <c r="Z14" i="19"/>
  <c r="AA14" i="19" s="1"/>
  <c r="AG14" i="19" s="1"/>
  <c r="Z12" i="19"/>
  <c r="AA12" i="19" s="1"/>
  <c r="AG12" i="19" s="1"/>
  <c r="Z10" i="19"/>
  <c r="AA10" i="19" s="1"/>
  <c r="AG10" i="19" s="1"/>
  <c r="Z8" i="19"/>
  <c r="AA8" i="19" s="1"/>
  <c r="AG8" i="19" s="1"/>
  <c r="Z6" i="19"/>
  <c r="AA6" i="19" s="1"/>
  <c r="AG6" i="19" s="1"/>
  <c r="AI126" i="19"/>
  <c r="AJ4" i="19"/>
  <c r="AI1" i="19" s="1"/>
  <c r="AI127" i="19"/>
  <c r="AM109" i="19"/>
  <c r="AI4" i="19"/>
  <c r="AF10" i="19"/>
  <c r="AO10" i="19" s="1"/>
  <c r="AF24" i="19"/>
  <c r="AO24" i="19" s="1"/>
  <c r="AL42" i="19"/>
  <c r="F53" i="9"/>
  <c r="H26" i="9"/>
  <c r="H5" i="21"/>
  <c r="H101" i="21" s="1"/>
  <c r="H17" i="9"/>
  <c r="L22" i="9"/>
  <c r="G21" i="9"/>
  <c r="T107" i="23"/>
  <c r="U130" i="23" s="1"/>
  <c r="H18" i="9"/>
  <c r="AE101" i="19"/>
  <c r="AM101" i="19" s="1"/>
  <c r="AH101" i="19"/>
  <c r="AC101" i="19"/>
  <c r="AH103" i="19"/>
  <c r="AE103" i="19"/>
  <c r="AM103" i="19" s="1"/>
  <c r="AC103" i="19"/>
  <c r="AH100" i="19"/>
  <c r="AE100" i="19"/>
  <c r="AM100" i="19" s="1"/>
  <c r="AC100" i="19"/>
  <c r="AE96" i="19"/>
  <c r="AM96" i="19" s="1"/>
  <c r="AH96" i="19"/>
  <c r="AC96" i="19"/>
  <c r="AC95" i="19"/>
  <c r="AE95" i="19"/>
  <c r="AM95" i="19" s="1"/>
  <c r="AO95" i="19" s="1"/>
  <c r="AH95" i="19"/>
  <c r="AH105" i="19"/>
  <c r="AE105" i="19"/>
  <c r="AM105" i="19" s="1"/>
  <c r="AC105" i="19"/>
  <c r="AE104" i="19"/>
  <c r="AM104" i="19" s="1"/>
  <c r="AH104" i="19"/>
  <c r="AC104" i="19"/>
  <c r="AH98" i="19"/>
  <c r="AE98" i="19"/>
  <c r="AM98" i="19" s="1"/>
  <c r="AC98" i="19"/>
  <c r="AF103" i="19"/>
  <c r="AE97" i="19"/>
  <c r="AM97" i="19" s="1"/>
  <c r="AH97" i="19"/>
  <c r="AC97" i="19"/>
  <c r="AF100" i="19"/>
  <c r="AE102" i="19"/>
  <c r="AM102" i="19" s="1"/>
  <c r="AC102" i="19"/>
  <c r="AH102" i="19"/>
  <c r="AQ94" i="19"/>
  <c r="AL106" i="19"/>
  <c r="AQ106" i="19"/>
  <c r="AN106" i="19"/>
  <c r="AV106" i="19" s="1"/>
  <c r="AN99" i="19"/>
  <c r="AV99" i="19" s="1"/>
  <c r="AL99" i="19"/>
  <c r="AQ99" i="19"/>
  <c r="AF102" i="19"/>
  <c r="AO102" i="19" s="1"/>
  <c r="AF68" i="19"/>
  <c r="AF76" i="19"/>
  <c r="AF88" i="19"/>
  <c r="AF84" i="19"/>
  <c r="AF91" i="19"/>
  <c r="AC72" i="19"/>
  <c r="AH72" i="19"/>
  <c r="AE72" i="19"/>
  <c r="AM72" i="19" s="1"/>
  <c r="AF90" i="19"/>
  <c r="AF72" i="19"/>
  <c r="AF86" i="19"/>
  <c r="AC75" i="19"/>
  <c r="AE75" i="19"/>
  <c r="AM75" i="19" s="1"/>
  <c r="AH75" i="19"/>
  <c r="AC91" i="19"/>
  <c r="AH91" i="19"/>
  <c r="AE91" i="19"/>
  <c r="AM91" i="19" s="1"/>
  <c r="AC84" i="19"/>
  <c r="AH84" i="19"/>
  <c r="AE84" i="19"/>
  <c r="AM84" i="19" s="1"/>
  <c r="AF75" i="19"/>
  <c r="AO75" i="19" s="1"/>
  <c r="AF77" i="19"/>
  <c r="AC88" i="19"/>
  <c r="AH88" i="19"/>
  <c r="AE88" i="19"/>
  <c r="AM88" i="19" s="1"/>
  <c r="AC76" i="19"/>
  <c r="AH76" i="19"/>
  <c r="AE76" i="19"/>
  <c r="AM76" i="19" s="1"/>
  <c r="AO76" i="19" s="1"/>
  <c r="AC79" i="19"/>
  <c r="AE79" i="19"/>
  <c r="AM79" i="19" s="1"/>
  <c r="AH79" i="19"/>
  <c r="AC82" i="19"/>
  <c r="AE82" i="19"/>
  <c r="AM82" i="19" s="1"/>
  <c r="AH82" i="19"/>
  <c r="AF82" i="19"/>
  <c r="AL83" i="19"/>
  <c r="AQ83" i="19"/>
  <c r="AN83" i="19"/>
  <c r="AV83" i="19" s="1"/>
  <c r="AC89" i="19"/>
  <c r="AH89" i="19"/>
  <c r="AE89" i="19"/>
  <c r="AM89" i="19" s="1"/>
  <c r="AO89" i="19" s="1"/>
  <c r="AL92" i="19"/>
  <c r="AQ92" i="19"/>
  <c r="AN92" i="19"/>
  <c r="AV92" i="19" s="1"/>
  <c r="AX92" i="19" s="1"/>
  <c r="AM67" i="19"/>
  <c r="AL80" i="19"/>
  <c r="AQ80" i="19"/>
  <c r="AL73" i="19"/>
  <c r="AN73" i="19"/>
  <c r="AV73" i="19" s="1"/>
  <c r="AX73" i="19" s="1"/>
  <c r="AQ73" i="19"/>
  <c r="AC87" i="19"/>
  <c r="AE87" i="19"/>
  <c r="AM87" i="19" s="1"/>
  <c r="AH87" i="19"/>
  <c r="AC68" i="19"/>
  <c r="AH68" i="19"/>
  <c r="AE68" i="19"/>
  <c r="AM68" i="19" s="1"/>
  <c r="AC86" i="19"/>
  <c r="AE86" i="19"/>
  <c r="AM86" i="19" s="1"/>
  <c r="AH86" i="19"/>
  <c r="AC71" i="19"/>
  <c r="AE71" i="19"/>
  <c r="AM71" i="19" s="1"/>
  <c r="AH71" i="19"/>
  <c r="AC90" i="19"/>
  <c r="AH90" i="19"/>
  <c r="AE90" i="19"/>
  <c r="AM90" i="19" s="1"/>
  <c r="AC77" i="19"/>
  <c r="AE77" i="19"/>
  <c r="AM77" i="19" s="1"/>
  <c r="AH77" i="19"/>
  <c r="AC69" i="19"/>
  <c r="AE69" i="19"/>
  <c r="AM69" i="19" s="1"/>
  <c r="AH69" i="19"/>
  <c r="M93" i="19"/>
  <c r="N107" i="19"/>
  <c r="AL85" i="19"/>
  <c r="AQ85" i="19"/>
  <c r="AN85" i="19"/>
  <c r="AV85" i="19" s="1"/>
  <c r="AX85" i="19" s="1"/>
  <c r="AL81" i="19"/>
  <c r="AQ81" i="19"/>
  <c r="AN81" i="19"/>
  <c r="AV81" i="19" s="1"/>
  <c r="AL70" i="19"/>
  <c r="AN70" i="19"/>
  <c r="AV70" i="19" s="1"/>
  <c r="AQ70" i="19"/>
  <c r="AL78" i="19"/>
  <c r="AN78" i="19"/>
  <c r="AV78" i="19" s="1"/>
  <c r="AX78" i="19" s="1"/>
  <c r="AQ78" i="19"/>
  <c r="AC74" i="19"/>
  <c r="AH74" i="19"/>
  <c r="AE74" i="19"/>
  <c r="AM74" i="19" s="1"/>
  <c r="AF74" i="19"/>
  <c r="U132" i="23"/>
  <c r="C41" i="2" s="1"/>
  <c r="V115" i="23"/>
  <c r="V107" i="23"/>
  <c r="V113" i="23"/>
  <c r="U113" i="23" s="1"/>
  <c r="W107" i="23"/>
  <c r="F16" i="2"/>
  <c r="G30" i="21"/>
  <c r="G101" i="21"/>
  <c r="E6" i="24"/>
  <c r="G27" i="9"/>
  <c r="U128" i="23"/>
  <c r="C10" i="2" s="1"/>
  <c r="R5" i="23"/>
  <c r="V116" i="23"/>
  <c r="Q107" i="23"/>
  <c r="X328" i="5"/>
  <c r="X330" i="5"/>
  <c r="X331" i="5"/>
  <c r="X329" i="5"/>
  <c r="W332" i="5"/>
  <c r="W116" i="19"/>
  <c r="W117" i="19"/>
  <c r="W118" i="19"/>
  <c r="W119" i="19"/>
  <c r="W115" i="19"/>
  <c r="Q191" i="5"/>
  <c r="R191" i="5" s="1"/>
  <c r="Q292" i="5"/>
  <c r="R292" i="5" s="1"/>
  <c r="Q35" i="5"/>
  <c r="R35" i="5" s="1"/>
  <c r="Q82" i="5"/>
  <c r="R82" i="5" s="1"/>
  <c r="Q126" i="5"/>
  <c r="R126" i="5" s="1"/>
  <c r="Q14" i="5"/>
  <c r="R14" i="5" s="1"/>
  <c r="Q300" i="5"/>
  <c r="R300" i="5" s="1"/>
  <c r="Q26" i="5"/>
  <c r="R26" i="5" s="1"/>
  <c r="Q201" i="5"/>
  <c r="R201" i="5" s="1"/>
  <c r="Q43" i="5"/>
  <c r="R43" i="5" s="1"/>
  <c r="Q269" i="5"/>
  <c r="R269" i="5" s="1"/>
  <c r="Q74" i="5"/>
  <c r="R74" i="5" s="1"/>
  <c r="Q48" i="5"/>
  <c r="R48" i="5" s="1"/>
  <c r="Q124" i="5"/>
  <c r="R124" i="5" s="1"/>
  <c r="Q301" i="5"/>
  <c r="R301" i="5" s="1"/>
  <c r="Q56" i="5"/>
  <c r="R56" i="5" s="1"/>
  <c r="Q205" i="5"/>
  <c r="R205" i="5" s="1"/>
  <c r="Q260" i="5"/>
  <c r="R260" i="5" s="1"/>
  <c r="Q31" i="5"/>
  <c r="R31" i="5" s="1"/>
  <c r="Q140" i="5"/>
  <c r="R140" i="5" s="1"/>
  <c r="Q141" i="5"/>
  <c r="R141" i="5" s="1"/>
  <c r="Q230" i="5"/>
  <c r="R230" i="5" s="1"/>
  <c r="Q251" i="5"/>
  <c r="R251" i="5" s="1"/>
  <c r="Q147" i="5"/>
  <c r="R147" i="5" s="1"/>
  <c r="Q295" i="5"/>
  <c r="R295" i="5" s="1"/>
  <c r="Q200" i="5"/>
  <c r="R200" i="5" s="1"/>
  <c r="Q136" i="5"/>
  <c r="R136" i="5" s="1"/>
  <c r="Q128" i="5"/>
  <c r="R128" i="5" s="1"/>
  <c r="Q87" i="5"/>
  <c r="R87" i="5" s="1"/>
  <c r="Q173" i="5"/>
  <c r="R173" i="5" s="1"/>
  <c r="Q132" i="5"/>
  <c r="R132" i="5" s="1"/>
  <c r="Q244" i="5"/>
  <c r="R244" i="5" s="1"/>
  <c r="Q11" i="5"/>
  <c r="R11" i="5" s="1"/>
  <c r="X11" i="5" s="1"/>
  <c r="Q67" i="5"/>
  <c r="R67" i="5" s="1"/>
  <c r="Q287" i="5"/>
  <c r="R287" i="5" s="1"/>
  <c r="Q102" i="5"/>
  <c r="R102" i="5" s="1"/>
  <c r="Q298" i="5"/>
  <c r="R298" i="5" s="1"/>
  <c r="Q303" i="5"/>
  <c r="R303" i="5" s="1"/>
  <c r="Q236" i="5"/>
  <c r="R236" i="5" s="1"/>
  <c r="Q104" i="5"/>
  <c r="R104" i="5" s="1"/>
  <c r="Q218" i="5"/>
  <c r="R218" i="5" s="1"/>
  <c r="Q71" i="5"/>
  <c r="R71" i="5" s="1"/>
  <c r="Q44" i="5"/>
  <c r="R44" i="5" s="1"/>
  <c r="Q267" i="5"/>
  <c r="R267" i="5" s="1"/>
  <c r="Q5" i="5"/>
  <c r="Q264" i="5"/>
  <c r="R264" i="5" s="1"/>
  <c r="Q120" i="5"/>
  <c r="R120" i="5" s="1"/>
  <c r="Q33" i="5"/>
  <c r="R33" i="5" s="1"/>
  <c r="Q184" i="5"/>
  <c r="R184" i="5" s="1"/>
  <c r="Q183" i="5"/>
  <c r="R183" i="5" s="1"/>
  <c r="Q146" i="5"/>
  <c r="R146" i="5" s="1"/>
  <c r="Q256" i="5"/>
  <c r="R256" i="5" s="1"/>
  <c r="Q111" i="5"/>
  <c r="R111" i="5" s="1"/>
  <c r="Q157" i="5"/>
  <c r="R157" i="5" s="1"/>
  <c r="Q259" i="5"/>
  <c r="R259" i="5" s="1"/>
  <c r="Q289" i="5"/>
  <c r="R289" i="5" s="1"/>
  <c r="Q139" i="5"/>
  <c r="R139" i="5" s="1"/>
  <c r="Q144" i="5"/>
  <c r="R144" i="5" s="1"/>
  <c r="Q288" i="5"/>
  <c r="R288" i="5" s="1"/>
  <c r="Q39" i="5"/>
  <c r="R39" i="5" s="1"/>
  <c r="Q170" i="5"/>
  <c r="R170" i="5" s="1"/>
  <c r="Q280" i="5"/>
  <c r="R280" i="5" s="1"/>
  <c r="Q243" i="5"/>
  <c r="R243" i="5" s="1"/>
  <c r="Q15" i="5"/>
  <c r="R15" i="5" s="1"/>
  <c r="Q37" i="5"/>
  <c r="R37" i="5" s="1"/>
  <c r="Q92" i="5"/>
  <c r="R92" i="5" s="1"/>
  <c r="Q81" i="5"/>
  <c r="R81" i="5" s="1"/>
  <c r="Q270" i="5"/>
  <c r="R270" i="5" s="1"/>
  <c r="Q279" i="5"/>
  <c r="R279" i="5" s="1"/>
  <c r="Q138" i="5"/>
  <c r="R138" i="5" s="1"/>
  <c r="Q248" i="5"/>
  <c r="R248" i="5" s="1"/>
  <c r="Q302" i="5"/>
  <c r="R302" i="5" s="1"/>
  <c r="Q171" i="5"/>
  <c r="R171" i="5" s="1"/>
  <c r="Q27" i="5"/>
  <c r="R27" i="5" s="1"/>
  <c r="X27" i="5" s="1"/>
  <c r="Q80" i="5"/>
  <c r="R80" i="5" s="1"/>
  <c r="Q75" i="5"/>
  <c r="R75" i="5" s="1"/>
  <c r="Q189" i="5"/>
  <c r="R189" i="5" s="1"/>
  <c r="Q190" i="5"/>
  <c r="R190" i="5" s="1"/>
  <c r="Q115" i="5"/>
  <c r="R115" i="5" s="1"/>
  <c r="Q86" i="5"/>
  <c r="R86" i="5" s="1"/>
  <c r="Q224" i="5"/>
  <c r="R224" i="5" s="1"/>
  <c r="Q239" i="5"/>
  <c r="R239" i="5" s="1"/>
  <c r="Q252" i="5"/>
  <c r="R252" i="5" s="1"/>
  <c r="Q38" i="5"/>
  <c r="R38" i="5" s="1"/>
  <c r="Q53" i="5"/>
  <c r="R53" i="5" s="1"/>
  <c r="Q180" i="5"/>
  <c r="R180" i="5" s="1"/>
  <c r="Q293" i="5"/>
  <c r="R293" i="5" s="1"/>
  <c r="Q85" i="5"/>
  <c r="R85" i="5" s="1"/>
  <c r="Q42" i="5"/>
  <c r="R42" i="5" s="1"/>
  <c r="Q185" i="5"/>
  <c r="R185" i="5" s="1"/>
  <c r="Q272" i="5"/>
  <c r="R272" i="5" s="1"/>
  <c r="Q94" i="5"/>
  <c r="R94" i="5" s="1"/>
  <c r="Q263" i="5"/>
  <c r="R263" i="5" s="1"/>
  <c r="Q304" i="5"/>
  <c r="R304" i="5" s="1"/>
  <c r="Q118" i="5"/>
  <c r="R118" i="5" s="1"/>
  <c r="Q23" i="5"/>
  <c r="R23" i="5" s="1"/>
  <c r="Q250" i="5"/>
  <c r="R250" i="5" s="1"/>
  <c r="Q312" i="5"/>
  <c r="R312" i="5" s="1"/>
  <c r="Q255" i="5"/>
  <c r="R255" i="5" s="1"/>
  <c r="Q178" i="5"/>
  <c r="R178" i="5" s="1"/>
  <c r="Q211" i="5"/>
  <c r="R211" i="5" s="1"/>
  <c r="Q95" i="5"/>
  <c r="R95" i="5" s="1"/>
  <c r="Q90" i="5"/>
  <c r="R90" i="5" s="1"/>
  <c r="Q10" i="5"/>
  <c r="R10" i="5" s="1"/>
  <c r="Q181" i="5"/>
  <c r="R181" i="5" s="1"/>
  <c r="Q265" i="5"/>
  <c r="R265" i="5" s="1"/>
  <c r="Q314" i="5"/>
  <c r="R314" i="5" s="1"/>
  <c r="Q36" i="5"/>
  <c r="R36" i="5" s="1"/>
  <c r="Q129" i="5"/>
  <c r="R129" i="5" s="1"/>
  <c r="Q237" i="5"/>
  <c r="R237" i="5" s="1"/>
  <c r="Q240" i="5"/>
  <c r="R240" i="5" s="1"/>
  <c r="Q109" i="5"/>
  <c r="R109" i="5" s="1"/>
  <c r="Q318" i="5"/>
  <c r="R318" i="5" s="1"/>
  <c r="Q310" i="5"/>
  <c r="R310" i="5" s="1"/>
  <c r="Q121" i="5"/>
  <c r="R121" i="5" s="1"/>
  <c r="Q231" i="5"/>
  <c r="R231" i="5" s="1"/>
  <c r="Q195" i="5"/>
  <c r="R195" i="5" s="1"/>
  <c r="Q6" i="5"/>
  <c r="R6" i="5" s="1"/>
  <c r="Q165" i="5"/>
  <c r="R165" i="5" s="1"/>
  <c r="Q65" i="5"/>
  <c r="R65" i="5" s="1"/>
  <c r="Q235" i="5"/>
  <c r="R235" i="5" s="1"/>
  <c r="Q297" i="5"/>
  <c r="R297" i="5" s="1"/>
  <c r="Q307" i="5"/>
  <c r="R307" i="5" s="1"/>
  <c r="Q131" i="5"/>
  <c r="R131" i="5" s="1"/>
  <c r="Q283" i="5"/>
  <c r="R283" i="5" s="1"/>
  <c r="Q176" i="5"/>
  <c r="R176" i="5" s="1"/>
  <c r="Q241" i="5"/>
  <c r="R241" i="5" s="1"/>
  <c r="Q258" i="5"/>
  <c r="R258" i="5" s="1"/>
  <c r="Q294" i="5"/>
  <c r="R294" i="5" s="1"/>
  <c r="Q18" i="5"/>
  <c r="R18" i="5" s="1"/>
  <c r="Q60" i="5"/>
  <c r="R60" i="5" s="1"/>
  <c r="Q113" i="5"/>
  <c r="R113" i="5" s="1"/>
  <c r="Q106" i="5"/>
  <c r="R106" i="5" s="1"/>
  <c r="Q286" i="5"/>
  <c r="R286" i="5" s="1"/>
  <c r="Q97" i="5"/>
  <c r="R97" i="5" s="1"/>
  <c r="Q313" i="5"/>
  <c r="R313" i="5" s="1"/>
  <c r="Q299" i="5"/>
  <c r="R299" i="5" s="1"/>
  <c r="Q233" i="5"/>
  <c r="R233" i="5" s="1"/>
  <c r="Q174" i="5"/>
  <c r="R174" i="5" s="1"/>
  <c r="Q29" i="5"/>
  <c r="R29" i="5" s="1"/>
  <c r="X29" i="5" s="1"/>
  <c r="Q9" i="5"/>
  <c r="R9" i="5" s="1"/>
  <c r="X9" i="5" s="1"/>
  <c r="Q160" i="5"/>
  <c r="R160" i="5" s="1"/>
  <c r="Q25" i="5"/>
  <c r="R25" i="5" s="1"/>
  <c r="Q249" i="5"/>
  <c r="R249" i="5" s="1"/>
  <c r="Q277" i="5"/>
  <c r="R277" i="5" s="1"/>
  <c r="Q228" i="5"/>
  <c r="R228" i="5" s="1"/>
  <c r="Q245" i="5"/>
  <c r="R245" i="5" s="1"/>
  <c r="Q227" i="5"/>
  <c r="R227" i="5" s="1"/>
  <c r="Q271" i="5"/>
  <c r="R271" i="5" s="1"/>
  <c r="Q246" i="5"/>
  <c r="R246" i="5" s="1"/>
  <c r="Q143" i="5"/>
  <c r="R143" i="5" s="1"/>
  <c r="Q202" i="5"/>
  <c r="R202" i="5" s="1"/>
  <c r="Q117" i="5"/>
  <c r="R117" i="5" s="1"/>
  <c r="Q125" i="5"/>
  <c r="R125" i="5" s="1"/>
  <c r="Q153" i="5"/>
  <c r="R153" i="5" s="1"/>
  <c r="Q220" i="5"/>
  <c r="R220" i="5" s="1"/>
  <c r="Q194" i="5"/>
  <c r="R194" i="5" s="1"/>
  <c r="Q47" i="5"/>
  <c r="R47" i="5" s="1"/>
  <c r="Q226" i="5"/>
  <c r="R226" i="5" s="1"/>
  <c r="Q77" i="5"/>
  <c r="R77" i="5" s="1"/>
  <c r="Q242" i="5"/>
  <c r="R242" i="5" s="1"/>
  <c r="Q58" i="5"/>
  <c r="R58" i="5" s="1"/>
  <c r="Q55" i="5"/>
  <c r="R55" i="5" s="1"/>
  <c r="Q221" i="5"/>
  <c r="R221" i="5" s="1"/>
  <c r="Q22" i="5"/>
  <c r="R22" i="5" s="1"/>
  <c r="Q51" i="5"/>
  <c r="R51" i="5" s="1"/>
  <c r="Q93" i="5"/>
  <c r="R93" i="5" s="1"/>
  <c r="Q154" i="5"/>
  <c r="R154" i="5" s="1"/>
  <c r="Q12" i="5"/>
  <c r="R12" i="5" s="1"/>
  <c r="Q232" i="5"/>
  <c r="R232" i="5" s="1"/>
  <c r="Q57" i="5"/>
  <c r="R57" i="5" s="1"/>
  <c r="Q64" i="5"/>
  <c r="R64" i="5" s="1"/>
  <c r="Q168" i="5"/>
  <c r="R168" i="5" s="1"/>
  <c r="Q199" i="5"/>
  <c r="R199" i="5" s="1"/>
  <c r="Q34" i="5"/>
  <c r="R34" i="5" s="1"/>
  <c r="Q107" i="5"/>
  <c r="R107" i="5" s="1"/>
  <c r="Q187" i="5"/>
  <c r="R187" i="5" s="1"/>
  <c r="Q257" i="5"/>
  <c r="R257" i="5" s="1"/>
  <c r="Q20" i="5"/>
  <c r="R20" i="5" s="1"/>
  <c r="Q177" i="5"/>
  <c r="R177" i="5" s="1"/>
  <c r="Q308" i="5"/>
  <c r="R308" i="5" s="1"/>
  <c r="Q91" i="5"/>
  <c r="R91" i="5" s="1"/>
  <c r="Q142" i="5"/>
  <c r="R142" i="5" s="1"/>
  <c r="Q61" i="5"/>
  <c r="R61" i="5" s="1"/>
  <c r="Q164" i="5"/>
  <c r="R164" i="5" s="1"/>
  <c r="Q166" i="5"/>
  <c r="R166" i="5" s="1"/>
  <c r="Q234" i="5"/>
  <c r="R234" i="5" s="1"/>
  <c r="Q284" i="5"/>
  <c r="R284" i="5" s="1"/>
  <c r="Q116" i="5"/>
  <c r="R116" i="5" s="1"/>
  <c r="Q40" i="5"/>
  <c r="R40" i="5" s="1"/>
  <c r="Q149" i="5"/>
  <c r="R149" i="5" s="1"/>
  <c r="Q309" i="5"/>
  <c r="R309" i="5" s="1"/>
  <c r="Q79" i="5"/>
  <c r="R79" i="5" s="1"/>
  <c r="Q110" i="5"/>
  <c r="R110" i="5" s="1"/>
  <c r="Q69" i="5"/>
  <c r="R69" i="5" s="1"/>
  <c r="Q76" i="5"/>
  <c r="R76" i="5" s="1"/>
  <c r="Q247" i="5"/>
  <c r="R247" i="5" s="1"/>
  <c r="Q317" i="5"/>
  <c r="R317" i="5" s="1"/>
  <c r="Q291" i="5"/>
  <c r="R291" i="5" s="1"/>
  <c r="Q133" i="5"/>
  <c r="R133" i="5" s="1"/>
  <c r="Q172" i="5"/>
  <c r="R172" i="5" s="1"/>
  <c r="Q315" i="5"/>
  <c r="R315" i="5" s="1"/>
  <c r="Q68" i="5"/>
  <c r="R68" i="5" s="1"/>
  <c r="Q253" i="5"/>
  <c r="R253" i="5" s="1"/>
  <c r="Q179" i="5"/>
  <c r="R179" i="5" s="1"/>
  <c r="Q50" i="5"/>
  <c r="R50" i="5" s="1"/>
  <c r="Q290" i="5"/>
  <c r="R290" i="5" s="1"/>
  <c r="Q193" i="5"/>
  <c r="R193" i="5" s="1"/>
  <c r="Q167" i="5"/>
  <c r="R167" i="5" s="1"/>
  <c r="Q52" i="5"/>
  <c r="R52" i="5" s="1"/>
  <c r="Q209" i="5"/>
  <c r="R209" i="5" s="1"/>
  <c r="Q28" i="5"/>
  <c r="R28" i="5" s="1"/>
  <c r="Q155" i="5"/>
  <c r="R155" i="5" s="1"/>
  <c r="Q316" i="5"/>
  <c r="R316" i="5" s="1"/>
  <c r="Q8" i="5"/>
  <c r="R8" i="5" s="1"/>
  <c r="Q17" i="5"/>
  <c r="R17" i="5" s="1"/>
  <c r="Q156" i="5"/>
  <c r="R156" i="5" s="1"/>
  <c r="Q145" i="5"/>
  <c r="R145" i="5" s="1"/>
  <c r="Q206" i="5"/>
  <c r="R206" i="5" s="1"/>
  <c r="Q123" i="5"/>
  <c r="R123" i="5" s="1"/>
  <c r="Q225" i="5"/>
  <c r="R225" i="5" s="1"/>
  <c r="Q213" i="5"/>
  <c r="R213" i="5" s="1"/>
  <c r="Q103" i="5"/>
  <c r="R103" i="5" s="1"/>
  <c r="Q254" i="5"/>
  <c r="R254" i="5" s="1"/>
  <c r="Q203" i="5"/>
  <c r="R203" i="5" s="1"/>
  <c r="Q150" i="5"/>
  <c r="R150" i="5" s="1"/>
  <c r="Q72" i="5"/>
  <c r="R72" i="5" s="1"/>
  <c r="Q278" i="5"/>
  <c r="R278" i="5" s="1"/>
  <c r="Q114" i="5"/>
  <c r="R114" i="5" s="1"/>
  <c r="Q151" i="5"/>
  <c r="R151" i="5" s="1"/>
  <c r="Q46" i="5"/>
  <c r="R46" i="5" s="1"/>
  <c r="Q122" i="5"/>
  <c r="R122" i="5" s="1"/>
  <c r="Q159" i="5"/>
  <c r="R159" i="5" s="1"/>
  <c r="Q152" i="5"/>
  <c r="R152" i="5" s="1"/>
  <c r="Q266" i="5"/>
  <c r="R266" i="5" s="1"/>
  <c r="Q169" i="5"/>
  <c r="R169" i="5" s="1"/>
  <c r="Q16" i="5"/>
  <c r="R16" i="5" s="1"/>
  <c r="Q98" i="5"/>
  <c r="R98" i="5" s="1"/>
  <c r="Q210" i="5"/>
  <c r="R210" i="5" s="1"/>
  <c r="Q70" i="5"/>
  <c r="R70" i="5" s="1"/>
  <c r="Q281" i="5"/>
  <c r="R281" i="5" s="1"/>
  <c r="Q162" i="5"/>
  <c r="R162" i="5" s="1"/>
  <c r="Q204" i="5"/>
  <c r="R204" i="5" s="1"/>
  <c r="Q186" i="5"/>
  <c r="R186" i="5" s="1"/>
  <c r="Q222" i="5"/>
  <c r="R222" i="5" s="1"/>
  <c r="Q88" i="5"/>
  <c r="R88" i="5" s="1"/>
  <c r="Q306" i="5"/>
  <c r="R306" i="5" s="1"/>
  <c r="Q135" i="5"/>
  <c r="R135" i="5" s="1"/>
  <c r="Q175" i="5"/>
  <c r="R175" i="5" s="1"/>
  <c r="Q41" i="5"/>
  <c r="R41" i="5" s="1"/>
  <c r="X41" i="5" s="1"/>
  <c r="Q127" i="5"/>
  <c r="R127" i="5" s="1"/>
  <c r="Q84" i="5"/>
  <c r="R84" i="5" s="1"/>
  <c r="Q137" i="5"/>
  <c r="R137" i="5" s="1"/>
  <c r="Q130" i="5"/>
  <c r="R130" i="5" s="1"/>
  <c r="Q134" i="5"/>
  <c r="R134" i="5" s="1"/>
  <c r="Q83" i="5"/>
  <c r="R83" i="5" s="1"/>
  <c r="Q296" i="5"/>
  <c r="R296" i="5" s="1"/>
  <c r="Q268" i="5"/>
  <c r="R268" i="5" s="1"/>
  <c r="Q19" i="5"/>
  <c r="R19" i="5" s="1"/>
  <c r="Q163" i="5"/>
  <c r="R163" i="5" s="1"/>
  <c r="Q212" i="5"/>
  <c r="R212" i="5" s="1"/>
  <c r="Q32" i="5"/>
  <c r="R32" i="5" s="1"/>
  <c r="Q148" i="5"/>
  <c r="R148" i="5" s="1"/>
  <c r="Q192" i="5"/>
  <c r="R192" i="5" s="1"/>
  <c r="Q219" i="5"/>
  <c r="R219" i="5" s="1"/>
  <c r="Q208" i="5"/>
  <c r="R208" i="5" s="1"/>
  <c r="Q119" i="5"/>
  <c r="R119" i="5" s="1"/>
  <c r="Q214" i="5"/>
  <c r="R214" i="5" s="1"/>
  <c r="Q182" i="5"/>
  <c r="R182" i="5" s="1"/>
  <c r="Q285" i="5"/>
  <c r="R285" i="5" s="1"/>
  <c r="Q63" i="5"/>
  <c r="R63" i="5" s="1"/>
  <c r="Q89" i="5"/>
  <c r="R89" i="5" s="1"/>
  <c r="Q198" i="5"/>
  <c r="R198" i="5" s="1"/>
  <c r="Q282" i="5"/>
  <c r="R282" i="5" s="1"/>
  <c r="Q78" i="5"/>
  <c r="R78" i="5" s="1"/>
  <c r="Q161" i="5"/>
  <c r="R161" i="5" s="1"/>
  <c r="Q59" i="5"/>
  <c r="R59" i="5" s="1"/>
  <c r="Q311" i="5"/>
  <c r="R311" i="5" s="1"/>
  <c r="Q188" i="5"/>
  <c r="R188" i="5" s="1"/>
  <c r="Q238" i="5"/>
  <c r="R238" i="5" s="1"/>
  <c r="Q215" i="5"/>
  <c r="R215" i="5" s="1"/>
  <c r="Q216" i="5"/>
  <c r="R216" i="5" s="1"/>
  <c r="Q273" i="5"/>
  <c r="R273" i="5" s="1"/>
  <c r="Q197" i="5"/>
  <c r="R197" i="5" s="1"/>
  <c r="Q7" i="5"/>
  <c r="R7" i="5" s="1"/>
  <c r="Q101" i="5"/>
  <c r="R101" i="5" s="1"/>
  <c r="Q217" i="5"/>
  <c r="R217" i="5" s="1"/>
  <c r="Q99" i="5"/>
  <c r="R99" i="5" s="1"/>
  <c r="Q276" i="5"/>
  <c r="R276" i="5" s="1"/>
  <c r="Q261" i="5"/>
  <c r="R261" i="5" s="1"/>
  <c r="Q275" i="5"/>
  <c r="R275" i="5" s="1"/>
  <c r="Q105" i="5"/>
  <c r="R105" i="5" s="1"/>
  <c r="Q207" i="5"/>
  <c r="R207" i="5" s="1"/>
  <c r="Q274" i="5"/>
  <c r="R274" i="5" s="1"/>
  <c r="Q45" i="5"/>
  <c r="R45" i="5" s="1"/>
  <c r="Q13" i="5"/>
  <c r="R13" i="5" s="1"/>
  <c r="Q112" i="5"/>
  <c r="R112" i="5" s="1"/>
  <c r="Q62" i="5"/>
  <c r="R62" i="5" s="1"/>
  <c r="Q21" i="5"/>
  <c r="R21" i="5" s="1"/>
  <c r="Q319" i="5"/>
  <c r="R319" i="5" s="1"/>
  <c r="Q158" i="5"/>
  <c r="R158" i="5" s="1"/>
  <c r="Q229" i="5"/>
  <c r="R229" i="5" s="1"/>
  <c r="Q196" i="5"/>
  <c r="R196" i="5" s="1"/>
  <c r="Q108" i="5"/>
  <c r="R108" i="5" s="1"/>
  <c r="Q262" i="5"/>
  <c r="R262" i="5" s="1"/>
  <c r="Q49" i="5"/>
  <c r="R49" i="5" s="1"/>
  <c r="X49" i="5" s="1"/>
  <c r="Q96" i="5"/>
  <c r="R96" i="5" s="1"/>
  <c r="Q24" i="5"/>
  <c r="R24" i="5" s="1"/>
  <c r="Q100" i="5"/>
  <c r="R100" i="5" s="1"/>
  <c r="Q30" i="5"/>
  <c r="R30" i="5" s="1"/>
  <c r="Q66" i="5"/>
  <c r="R66" i="5" s="1"/>
  <c r="Q73" i="5"/>
  <c r="R73" i="5" s="1"/>
  <c r="Q305" i="5"/>
  <c r="R305" i="5" s="1"/>
  <c r="Q54" i="5"/>
  <c r="R54" i="5" s="1"/>
  <c r="Q223" i="5"/>
  <c r="R223" i="5" s="1"/>
  <c r="Q40" i="19"/>
  <c r="R40" i="19" s="1"/>
  <c r="X40" i="19" s="1"/>
  <c r="Q101" i="19"/>
  <c r="R101" i="19" s="1"/>
  <c r="X101" i="19" s="1"/>
  <c r="Q74" i="19"/>
  <c r="R74" i="19" s="1"/>
  <c r="X74" i="19" s="1"/>
  <c r="Q41" i="19"/>
  <c r="R41" i="19" s="1"/>
  <c r="X41" i="19" s="1"/>
  <c r="Q16" i="19"/>
  <c r="R16" i="19" s="1"/>
  <c r="X16" i="19" s="1"/>
  <c r="Q7" i="19"/>
  <c r="R7" i="19" s="1"/>
  <c r="X7" i="19" s="1"/>
  <c r="Q13" i="19"/>
  <c r="R13" i="19" s="1"/>
  <c r="X13" i="19" s="1"/>
  <c r="Q57" i="19"/>
  <c r="R57" i="19" s="1"/>
  <c r="X57" i="19" s="1"/>
  <c r="Q73" i="19"/>
  <c r="R73" i="19" s="1"/>
  <c r="X73" i="19" s="1"/>
  <c r="Q45" i="19"/>
  <c r="R45" i="19" s="1"/>
  <c r="X45" i="19" s="1"/>
  <c r="Q25" i="19"/>
  <c r="R25" i="19" s="1"/>
  <c r="X25" i="19" s="1"/>
  <c r="Q85" i="19"/>
  <c r="R85" i="19" s="1"/>
  <c r="X85" i="19" s="1"/>
  <c r="Q80" i="19"/>
  <c r="R80" i="19" s="1"/>
  <c r="X80" i="19" s="1"/>
  <c r="Q46" i="19"/>
  <c r="R46" i="19" s="1"/>
  <c r="X46" i="19" s="1"/>
  <c r="Q99" i="19"/>
  <c r="R99" i="19" s="1"/>
  <c r="X99" i="19" s="1"/>
  <c r="Q18" i="19"/>
  <c r="R18" i="19" s="1"/>
  <c r="X18" i="19" s="1"/>
  <c r="Q100" i="19"/>
  <c r="R100" i="19" s="1"/>
  <c r="X100" i="19" s="1"/>
  <c r="Q9" i="19"/>
  <c r="R9" i="19" s="1"/>
  <c r="X9" i="19" s="1"/>
  <c r="Q67" i="19"/>
  <c r="R67" i="19" s="1"/>
  <c r="X67" i="19" s="1"/>
  <c r="Q37" i="19"/>
  <c r="R37" i="19" s="1"/>
  <c r="X37" i="19" s="1"/>
  <c r="Q103" i="19"/>
  <c r="R103" i="19" s="1"/>
  <c r="X103" i="19" s="1"/>
  <c r="Q26" i="19"/>
  <c r="R26" i="19" s="1"/>
  <c r="X26" i="19" s="1"/>
  <c r="Q23" i="19"/>
  <c r="R23" i="19" s="1"/>
  <c r="X23" i="19" s="1"/>
  <c r="Q14" i="19"/>
  <c r="R14" i="19" s="1"/>
  <c r="X14" i="19" s="1"/>
  <c r="Q69" i="19"/>
  <c r="R69" i="19" s="1"/>
  <c r="X69" i="19" s="1"/>
  <c r="Q66" i="19"/>
  <c r="R66" i="19" s="1"/>
  <c r="X66" i="19" s="1"/>
  <c r="Q19" i="19"/>
  <c r="R19" i="19" s="1"/>
  <c r="X19" i="19" s="1"/>
  <c r="Q65" i="19"/>
  <c r="R65" i="19" s="1"/>
  <c r="X65" i="19" s="1"/>
  <c r="Q55" i="19"/>
  <c r="R55" i="19" s="1"/>
  <c r="X55" i="19" s="1"/>
  <c r="Q44" i="19"/>
  <c r="R44" i="19" s="1"/>
  <c r="X44" i="19" s="1"/>
  <c r="Q48" i="19"/>
  <c r="R48" i="19" s="1"/>
  <c r="X48" i="19" s="1"/>
  <c r="Q82" i="19"/>
  <c r="R82" i="19" s="1"/>
  <c r="X82" i="19" s="1"/>
  <c r="Q12" i="19"/>
  <c r="R12" i="19" s="1"/>
  <c r="X12" i="19" s="1"/>
  <c r="Q94" i="19"/>
  <c r="R94" i="19" s="1"/>
  <c r="X94" i="19" s="1"/>
  <c r="Q6" i="19"/>
  <c r="R6" i="19" s="1"/>
  <c r="X6" i="19" s="1"/>
  <c r="Q8" i="19"/>
  <c r="R8" i="19" s="1"/>
  <c r="X8" i="19" s="1"/>
  <c r="Q84" i="19"/>
  <c r="R84" i="19" s="1"/>
  <c r="X84" i="19" s="1"/>
  <c r="Q33" i="19"/>
  <c r="R33" i="19" s="1"/>
  <c r="X33" i="19" s="1"/>
  <c r="Q59" i="19"/>
  <c r="R59" i="19" s="1"/>
  <c r="X59" i="19" s="1"/>
  <c r="Q28" i="19"/>
  <c r="R28" i="19" s="1"/>
  <c r="X28" i="19" s="1"/>
  <c r="Q42" i="19"/>
  <c r="R42" i="19" s="1"/>
  <c r="X42" i="19" s="1"/>
  <c r="Q21" i="19"/>
  <c r="R21" i="19" s="1"/>
  <c r="X21" i="19" s="1"/>
  <c r="Q92" i="19"/>
  <c r="R92" i="19" s="1"/>
  <c r="X92" i="19" s="1"/>
  <c r="Q75" i="19"/>
  <c r="R75" i="19" s="1"/>
  <c r="X75" i="19" s="1"/>
  <c r="Q89" i="19"/>
  <c r="R89" i="19" s="1"/>
  <c r="X89" i="19" s="1"/>
  <c r="Q70" i="19"/>
  <c r="R70" i="19" s="1"/>
  <c r="X70" i="19" s="1"/>
  <c r="Q27" i="19"/>
  <c r="R27" i="19" s="1"/>
  <c r="X27" i="19" s="1"/>
  <c r="Q49" i="19"/>
  <c r="R49" i="19" s="1"/>
  <c r="X49" i="19" s="1"/>
  <c r="Q34" i="19"/>
  <c r="R34" i="19" s="1"/>
  <c r="X34" i="19" s="1"/>
  <c r="Q71" i="19"/>
  <c r="R71" i="19" s="1"/>
  <c r="X71" i="19" s="1"/>
  <c r="Q63" i="19"/>
  <c r="R63" i="19" s="1"/>
  <c r="X63" i="19" s="1"/>
  <c r="Q76" i="19"/>
  <c r="R76" i="19" s="1"/>
  <c r="X76" i="19" s="1"/>
  <c r="Q79" i="19"/>
  <c r="R79" i="19" s="1"/>
  <c r="X79" i="19" s="1"/>
  <c r="Q47" i="19"/>
  <c r="R47" i="19" s="1"/>
  <c r="X47" i="19" s="1"/>
  <c r="Q15" i="19"/>
  <c r="R15" i="19" s="1"/>
  <c r="X15" i="19" s="1"/>
  <c r="Q32" i="19"/>
  <c r="R32" i="19" s="1"/>
  <c r="X32" i="19" s="1"/>
  <c r="Q77" i="19"/>
  <c r="R77" i="19" s="1"/>
  <c r="X77" i="19" s="1"/>
  <c r="Q56" i="19"/>
  <c r="R56" i="19" s="1"/>
  <c r="X56" i="19" s="1"/>
  <c r="Q98" i="19"/>
  <c r="R98" i="19" s="1"/>
  <c r="X98" i="19" s="1"/>
  <c r="Q64" i="19"/>
  <c r="R64" i="19" s="1"/>
  <c r="X64" i="19" s="1"/>
  <c r="Q62" i="19"/>
  <c r="R62" i="19" s="1"/>
  <c r="X62" i="19" s="1"/>
  <c r="Q81" i="19"/>
  <c r="R81" i="19" s="1"/>
  <c r="X81" i="19" s="1"/>
  <c r="Q54" i="19"/>
  <c r="R54" i="19" s="1"/>
  <c r="X54" i="19" s="1"/>
  <c r="Q43" i="19"/>
  <c r="R43" i="19" s="1"/>
  <c r="X43" i="19" s="1"/>
  <c r="Q86" i="19"/>
  <c r="R86" i="19" s="1"/>
  <c r="X86" i="19" s="1"/>
  <c r="Q90" i="19"/>
  <c r="R90" i="19" s="1"/>
  <c r="X90" i="19" s="1"/>
  <c r="Q68" i="19"/>
  <c r="R68" i="19" s="1"/>
  <c r="X68" i="19" s="1"/>
  <c r="Q95" i="19"/>
  <c r="R95" i="19" s="1"/>
  <c r="X95" i="19" s="1"/>
  <c r="Q50" i="19"/>
  <c r="R50" i="19" s="1"/>
  <c r="X50" i="19" s="1"/>
  <c r="Q30" i="19"/>
  <c r="R30" i="19" s="1"/>
  <c r="X30" i="19" s="1"/>
  <c r="Q5" i="19"/>
  <c r="Q52" i="19"/>
  <c r="R52" i="19" s="1"/>
  <c r="X52" i="19" s="1"/>
  <c r="Q93" i="19"/>
  <c r="R93" i="19" s="1"/>
  <c r="X93" i="19" s="1"/>
  <c r="Q20" i="19"/>
  <c r="R20" i="19" s="1"/>
  <c r="X20" i="19" s="1"/>
  <c r="Q78" i="19"/>
  <c r="R78" i="19" s="1"/>
  <c r="X78" i="19" s="1"/>
  <c r="Q91" i="19"/>
  <c r="R91" i="19" s="1"/>
  <c r="X91" i="19" s="1"/>
  <c r="Q51" i="19"/>
  <c r="R51" i="19" s="1"/>
  <c r="X51" i="19" s="1"/>
  <c r="Q22" i="19"/>
  <c r="R22" i="19" s="1"/>
  <c r="X22" i="19" s="1"/>
  <c r="Q31" i="19"/>
  <c r="R31" i="19" s="1"/>
  <c r="X31" i="19" s="1"/>
  <c r="Q35" i="19"/>
  <c r="R35" i="19" s="1"/>
  <c r="X35" i="19" s="1"/>
  <c r="Q29" i="19"/>
  <c r="R29" i="19" s="1"/>
  <c r="X29" i="19" s="1"/>
  <c r="Q72" i="19"/>
  <c r="R72" i="19" s="1"/>
  <c r="X72" i="19" s="1"/>
  <c r="Q87" i="19"/>
  <c r="R87" i="19" s="1"/>
  <c r="X87" i="19" s="1"/>
  <c r="Q24" i="19"/>
  <c r="R24" i="19" s="1"/>
  <c r="X24" i="19" s="1"/>
  <c r="Q106" i="19"/>
  <c r="R106" i="19" s="1"/>
  <c r="X106" i="19" s="1"/>
  <c r="Q102" i="19"/>
  <c r="R102" i="19" s="1"/>
  <c r="X102" i="19" s="1"/>
  <c r="Q10" i="19"/>
  <c r="R10" i="19" s="1"/>
  <c r="X10" i="19" s="1"/>
  <c r="Q58" i="19"/>
  <c r="R58" i="19" s="1"/>
  <c r="X58" i="19" s="1"/>
  <c r="Q97" i="19"/>
  <c r="R97" i="19" s="1"/>
  <c r="X97" i="19" s="1"/>
  <c r="Q53" i="19"/>
  <c r="R53" i="19" s="1"/>
  <c r="X53" i="19" s="1"/>
  <c r="Q96" i="19"/>
  <c r="R96" i="19" s="1"/>
  <c r="X96" i="19" s="1"/>
  <c r="Q61" i="19"/>
  <c r="R61" i="19" s="1"/>
  <c r="X61" i="19" s="1"/>
  <c r="Q36" i="19"/>
  <c r="R36" i="19" s="1"/>
  <c r="X36" i="19" s="1"/>
  <c r="Q105" i="19"/>
  <c r="R105" i="19" s="1"/>
  <c r="X105" i="19" s="1"/>
  <c r="Q39" i="19"/>
  <c r="R39" i="19" s="1"/>
  <c r="X39" i="19" s="1"/>
  <c r="Q83" i="19"/>
  <c r="R83" i="19" s="1"/>
  <c r="X83" i="19" s="1"/>
  <c r="Q11" i="19"/>
  <c r="R11" i="19" s="1"/>
  <c r="X11" i="19" s="1"/>
  <c r="Q88" i="19"/>
  <c r="R88" i="19" s="1"/>
  <c r="X88" i="19" s="1"/>
  <c r="Q38" i="19"/>
  <c r="R38" i="19" s="1"/>
  <c r="X38" i="19" s="1"/>
  <c r="Q104" i="19"/>
  <c r="R104" i="19" s="1"/>
  <c r="X104" i="19" s="1"/>
  <c r="Q60" i="19"/>
  <c r="R60" i="19" s="1"/>
  <c r="X60" i="19" s="1"/>
  <c r="Q17" i="19"/>
  <c r="R17" i="19" s="1"/>
  <c r="X17" i="19" s="1"/>
  <c r="T5" i="19"/>
  <c r="V5" i="19"/>
  <c r="AD5" i="19" s="1"/>
  <c r="W5" i="19"/>
  <c r="Y5" i="19"/>
  <c r="H28" i="9"/>
  <c r="J27" i="9"/>
  <c r="D46" i="26" s="1"/>
  <c r="J28" i="9"/>
  <c r="C19" i="24" s="1"/>
  <c r="H34" i="24"/>
  <c r="F34" i="24"/>
  <c r="H52" i="9"/>
  <c r="H57" i="9" s="1"/>
  <c r="H56" i="9"/>
  <c r="J5" i="27"/>
  <c r="K56" i="9"/>
  <c r="E39" i="26"/>
  <c r="D16" i="24"/>
  <c r="L17" i="9"/>
  <c r="K5" i="21"/>
  <c r="K32" i="9"/>
  <c r="K37" i="9" s="1"/>
  <c r="E34" i="26" s="1"/>
  <c r="K26" i="9"/>
  <c r="J30" i="21"/>
  <c r="J101" i="21"/>
  <c r="E5" i="27"/>
  <c r="E22" i="27" s="1"/>
  <c r="I22" i="27" s="1"/>
  <c r="I35" i="27"/>
  <c r="W320" i="5"/>
  <c r="V320" i="5"/>
  <c r="V326" i="5"/>
  <c r="U326" i="5" s="1"/>
  <c r="V328" i="5"/>
  <c r="U324" i="5"/>
  <c r="C8" i="2" s="1"/>
  <c r="U339" i="5"/>
  <c r="Y320" i="5"/>
  <c r="V335" i="5" s="1"/>
  <c r="T320" i="5"/>
  <c r="U338" i="5" s="1"/>
  <c r="U340" i="5" s="1"/>
  <c r="C39" i="2" s="1"/>
  <c r="AU104" i="23" l="1"/>
  <c r="AW104" i="23"/>
  <c r="AZ104" i="23"/>
  <c r="AU23" i="23"/>
  <c r="AW23" i="23"/>
  <c r="BE23" i="23" s="1"/>
  <c r="AZ23" i="23"/>
  <c r="AU57" i="23"/>
  <c r="AW57" i="23"/>
  <c r="BE57" i="23" s="1"/>
  <c r="BD57" i="23" s="1"/>
  <c r="AZ57" i="23"/>
  <c r="AU27" i="23"/>
  <c r="AW27" i="23"/>
  <c r="BE27" i="23" s="1"/>
  <c r="BD27" i="23" s="1"/>
  <c r="AZ27" i="23"/>
  <c r="AU81" i="23"/>
  <c r="AW81" i="23"/>
  <c r="BE81" i="23" s="1"/>
  <c r="BD81" i="23" s="1"/>
  <c r="AZ81" i="23"/>
  <c r="AU51" i="23"/>
  <c r="AZ51" i="23"/>
  <c r="AW51" i="23"/>
  <c r="BE51" i="23" s="1"/>
  <c r="BD51" i="23" s="1"/>
  <c r="AO12" i="19"/>
  <c r="AV180" i="5"/>
  <c r="AL265" i="5"/>
  <c r="AL293" i="5"/>
  <c r="AV164" i="5"/>
  <c r="AX104" i="23"/>
  <c r="AX81" i="23"/>
  <c r="BG81" i="23" s="1"/>
  <c r="C49" i="26"/>
  <c r="AX57" i="23"/>
  <c r="BG57" i="23" s="1"/>
  <c r="AO79" i="23"/>
  <c r="AL44" i="23"/>
  <c r="AQ44" i="23"/>
  <c r="AN44" i="23"/>
  <c r="AV44" i="23" s="1"/>
  <c r="AL26" i="23"/>
  <c r="AN26" i="23"/>
  <c r="AV26" i="23" s="1"/>
  <c r="AQ26" i="23"/>
  <c r="AL86" i="23"/>
  <c r="AN86" i="23"/>
  <c r="AV86" i="23" s="1"/>
  <c r="AQ86" i="23"/>
  <c r="AL47" i="23"/>
  <c r="AN47" i="23"/>
  <c r="AV47" i="23" s="1"/>
  <c r="AQ47" i="23"/>
  <c r="AL29" i="23"/>
  <c r="AQ29" i="23"/>
  <c r="AN29" i="23"/>
  <c r="AV29" i="23" s="1"/>
  <c r="AL90" i="23"/>
  <c r="AN90" i="23"/>
  <c r="AV90" i="23" s="1"/>
  <c r="AQ90" i="23"/>
  <c r="AE113" i="23"/>
  <c r="AD113" i="23" s="1"/>
  <c r="AE107" i="23"/>
  <c r="AM5" i="23"/>
  <c r="AC107" i="23"/>
  <c r="AD130" i="23" s="1"/>
  <c r="AL63" i="23"/>
  <c r="AQ63" i="23"/>
  <c r="AN63" i="23"/>
  <c r="AV63" i="23" s="1"/>
  <c r="AL8" i="23"/>
  <c r="AQ8" i="23"/>
  <c r="AN8" i="23"/>
  <c r="AV8" i="23" s="1"/>
  <c r="AL46" i="23"/>
  <c r="AQ46" i="23"/>
  <c r="AN46" i="23"/>
  <c r="AV46" i="23" s="1"/>
  <c r="AL70" i="23"/>
  <c r="AQ70" i="23"/>
  <c r="AN70" i="23"/>
  <c r="AV70" i="23" s="1"/>
  <c r="AL74" i="23"/>
  <c r="AN74" i="23"/>
  <c r="AV74" i="23" s="1"/>
  <c r="AQ74" i="23"/>
  <c r="AO91" i="23"/>
  <c r="AL96" i="23"/>
  <c r="AN96" i="23"/>
  <c r="AV96" i="23" s="1"/>
  <c r="AQ96" i="23"/>
  <c r="AO29" i="23"/>
  <c r="AX29" i="23" s="1"/>
  <c r="AX51" i="23"/>
  <c r="BG51" i="23" s="1"/>
  <c r="AO119" i="23"/>
  <c r="AI131" i="23"/>
  <c r="AO116" i="23"/>
  <c r="AO117" i="23"/>
  <c r="AO118" i="23"/>
  <c r="AO115" i="23"/>
  <c r="AN127" i="23"/>
  <c r="AW64" i="23"/>
  <c r="BE64" i="23" s="1"/>
  <c r="BD64" i="23" s="1"/>
  <c r="AU68" i="23"/>
  <c r="AX68" i="23"/>
  <c r="AZ59" i="23"/>
  <c r="AZ73" i="23"/>
  <c r="AW101" i="23"/>
  <c r="AW106" i="23"/>
  <c r="AO21" i="23"/>
  <c r="AL83" i="23"/>
  <c r="AQ83" i="23"/>
  <c r="AN83" i="23"/>
  <c r="AV83" i="23" s="1"/>
  <c r="AL19" i="23"/>
  <c r="AN19" i="23"/>
  <c r="AV19" i="23" s="1"/>
  <c r="AQ19" i="23"/>
  <c r="AL41" i="23"/>
  <c r="AQ41" i="23"/>
  <c r="AN41" i="23"/>
  <c r="AV41" i="23" s="1"/>
  <c r="AL11" i="23"/>
  <c r="AN11" i="23"/>
  <c r="AV11" i="23" s="1"/>
  <c r="AQ11" i="23"/>
  <c r="AL25" i="23"/>
  <c r="AQ25" i="23"/>
  <c r="AN25" i="23"/>
  <c r="AV25" i="23" s="1"/>
  <c r="AL67" i="23"/>
  <c r="AQ67" i="23"/>
  <c r="AN67" i="23"/>
  <c r="AV67" i="23" s="1"/>
  <c r="AO67" i="23"/>
  <c r="AX67" i="23" s="1"/>
  <c r="AL14" i="23"/>
  <c r="AQ14" i="23"/>
  <c r="AN14" i="23"/>
  <c r="AV14" i="23" s="1"/>
  <c r="AO63" i="23"/>
  <c r="AX63" i="23" s="1"/>
  <c r="AL7" i="23"/>
  <c r="AN7" i="23"/>
  <c r="AV7" i="23" s="1"/>
  <c r="AQ7" i="23"/>
  <c r="AF107" i="23"/>
  <c r="AO5" i="23"/>
  <c r="AO46" i="23"/>
  <c r="AX46" i="23" s="1"/>
  <c r="AX45" i="23"/>
  <c r="AL13" i="23"/>
  <c r="AQ13" i="23"/>
  <c r="AN13" i="23"/>
  <c r="AV13" i="23" s="1"/>
  <c r="AO42" i="23"/>
  <c r="AX9" i="23"/>
  <c r="AO31" i="19"/>
  <c r="AO14" i="19"/>
  <c r="AX48" i="19"/>
  <c r="AX53" i="19"/>
  <c r="AW57" i="19"/>
  <c r="BE57" i="19" s="1"/>
  <c r="AZ46" i="19"/>
  <c r="AW62" i="19"/>
  <c r="BE62" i="19" s="1"/>
  <c r="BD62" i="19" s="1"/>
  <c r="AW46" i="19"/>
  <c r="AU42" i="19"/>
  <c r="AZ53" i="19"/>
  <c r="AZ61" i="19"/>
  <c r="AX183" i="5"/>
  <c r="AQ123" i="5"/>
  <c r="AQ92" i="5"/>
  <c r="AQ60" i="5"/>
  <c r="AN87" i="5"/>
  <c r="AV87" i="5" s="1"/>
  <c r="AU87" i="5" s="1"/>
  <c r="AN97" i="5"/>
  <c r="AV97" i="5" s="1"/>
  <c r="AU97" i="5" s="1"/>
  <c r="AN107" i="5"/>
  <c r="AV107" i="5" s="1"/>
  <c r="AL68" i="5"/>
  <c r="AQ87" i="5"/>
  <c r="AQ103" i="5"/>
  <c r="AL105" i="5"/>
  <c r="AL132" i="5"/>
  <c r="AN66" i="5"/>
  <c r="AV66" i="5" s="1"/>
  <c r="AU66" i="5" s="1"/>
  <c r="AL170" i="5"/>
  <c r="AL186" i="5"/>
  <c r="AL215" i="5"/>
  <c r="AN239" i="5"/>
  <c r="AV239" i="5" s="1"/>
  <c r="AU239" i="5" s="1"/>
  <c r="AQ247" i="5"/>
  <c r="AQ288" i="5"/>
  <c r="AL290" i="5"/>
  <c r="AL297" i="5"/>
  <c r="AL301" i="5"/>
  <c r="AX23" i="23"/>
  <c r="BG23" i="23" s="1"/>
  <c r="AX44" i="23"/>
  <c r="AX41" i="23"/>
  <c r="F49" i="26"/>
  <c r="Z107" i="23"/>
  <c r="AA5" i="23"/>
  <c r="AE116" i="23"/>
  <c r="AX86" i="23"/>
  <c r="AX47" i="23"/>
  <c r="AX96" i="23"/>
  <c r="D49" i="26"/>
  <c r="E49" i="26"/>
  <c r="AL72" i="23"/>
  <c r="AN72" i="23"/>
  <c r="AV72" i="23" s="1"/>
  <c r="AQ72" i="23"/>
  <c r="AL79" i="23"/>
  <c r="AQ79" i="23"/>
  <c r="AN79" i="23"/>
  <c r="AV79" i="23" s="1"/>
  <c r="AL21" i="23"/>
  <c r="AQ21" i="23"/>
  <c r="AN21" i="23"/>
  <c r="AV21" i="23" s="1"/>
  <c r="AL88" i="23"/>
  <c r="AQ88" i="23"/>
  <c r="AN88" i="23"/>
  <c r="AV88" i="23" s="1"/>
  <c r="AX88" i="23" s="1"/>
  <c r="AL92" i="23"/>
  <c r="AN92" i="23"/>
  <c r="AV92" i="23" s="1"/>
  <c r="AQ92" i="23"/>
  <c r="AL49" i="23"/>
  <c r="AN49" i="23"/>
  <c r="AV49" i="23" s="1"/>
  <c r="AQ49" i="23"/>
  <c r="AL31" i="23"/>
  <c r="AN31" i="23"/>
  <c r="AV31" i="23" s="1"/>
  <c r="AQ31" i="23"/>
  <c r="AL103" i="23"/>
  <c r="AQ103" i="23"/>
  <c r="AN103" i="23"/>
  <c r="AV103" i="23" s="1"/>
  <c r="AD131" i="23"/>
  <c r="AD111" i="23"/>
  <c r="AD126" i="23" s="1"/>
  <c r="AL32" i="23"/>
  <c r="AQ32" i="23"/>
  <c r="AN32" i="23"/>
  <c r="AV32" i="23" s="1"/>
  <c r="AL35" i="23"/>
  <c r="AN35" i="23"/>
  <c r="AV35" i="23" s="1"/>
  <c r="AQ35" i="23"/>
  <c r="AL84" i="23"/>
  <c r="AN84" i="23"/>
  <c r="AV84" i="23" s="1"/>
  <c r="AQ84" i="23"/>
  <c r="AX7" i="23"/>
  <c r="AO35" i="23"/>
  <c r="AX35" i="23" s="1"/>
  <c r="AX74" i="23"/>
  <c r="AL39" i="23"/>
  <c r="AN39" i="23"/>
  <c r="AV39" i="23" s="1"/>
  <c r="AQ39" i="23"/>
  <c r="AL15" i="23"/>
  <c r="AN15" i="23"/>
  <c r="AV15" i="23" s="1"/>
  <c r="AQ15" i="23"/>
  <c r="AL43" i="23"/>
  <c r="AN43" i="23"/>
  <c r="AV43" i="23" s="1"/>
  <c r="AQ43" i="23"/>
  <c r="AO31" i="23"/>
  <c r="AX31" i="23" s="1"/>
  <c r="AL91" i="23"/>
  <c r="AN91" i="23"/>
  <c r="AV91" i="23" s="1"/>
  <c r="AQ91" i="23"/>
  <c r="AL42" i="23"/>
  <c r="AN42" i="23"/>
  <c r="AV42" i="23" s="1"/>
  <c r="AQ42" i="23"/>
  <c r="AX11" i="23"/>
  <c r="BG64" i="23"/>
  <c r="F45" i="2"/>
  <c r="AX27" i="23"/>
  <c r="BG27" i="23" s="1"/>
  <c r="AI106" i="23"/>
  <c r="AJ106" i="23" s="1"/>
  <c r="AP106" i="23" s="1"/>
  <c r="AI97" i="23"/>
  <c r="AJ97" i="23" s="1"/>
  <c r="AP97" i="23" s="1"/>
  <c r="AI95" i="23"/>
  <c r="AJ95" i="23" s="1"/>
  <c r="AP95" i="23" s="1"/>
  <c r="AI93" i="23"/>
  <c r="AJ93" i="23" s="1"/>
  <c r="AP93" i="23" s="1"/>
  <c r="AI91" i="23"/>
  <c r="AJ91" i="23" s="1"/>
  <c r="AP91" i="23" s="1"/>
  <c r="AI89" i="23"/>
  <c r="AJ89" i="23" s="1"/>
  <c r="AP89" i="23" s="1"/>
  <c r="AI87" i="23"/>
  <c r="AJ87" i="23" s="1"/>
  <c r="AP87" i="23" s="1"/>
  <c r="AI85" i="23"/>
  <c r="AJ85" i="23" s="1"/>
  <c r="AP85" i="23" s="1"/>
  <c r="AI83" i="23"/>
  <c r="AJ83" i="23" s="1"/>
  <c r="AP83" i="23" s="1"/>
  <c r="AI81" i="23"/>
  <c r="AJ81" i="23" s="1"/>
  <c r="AP81" i="23" s="1"/>
  <c r="AI79" i="23"/>
  <c r="AJ79" i="23" s="1"/>
  <c r="AP79" i="23" s="1"/>
  <c r="AI77" i="23"/>
  <c r="AJ77" i="23" s="1"/>
  <c r="AP77" i="23" s="1"/>
  <c r="AI75" i="23"/>
  <c r="AJ75" i="23" s="1"/>
  <c r="AP75" i="23" s="1"/>
  <c r="AI73" i="23"/>
  <c r="AJ73" i="23" s="1"/>
  <c r="AP73" i="23" s="1"/>
  <c r="AI71" i="23"/>
  <c r="AJ71" i="23" s="1"/>
  <c r="AP71" i="23" s="1"/>
  <c r="AI69" i="23"/>
  <c r="AJ69" i="23" s="1"/>
  <c r="AP69" i="23" s="1"/>
  <c r="AI67" i="23"/>
  <c r="AJ67" i="23" s="1"/>
  <c r="AP67" i="23" s="1"/>
  <c r="AI65" i="23"/>
  <c r="AJ65" i="23" s="1"/>
  <c r="AP65" i="23" s="1"/>
  <c r="AI63" i="23"/>
  <c r="AJ63" i="23" s="1"/>
  <c r="AP63" i="23" s="1"/>
  <c r="AI61" i="23"/>
  <c r="AJ61" i="23" s="1"/>
  <c r="AP61" i="23" s="1"/>
  <c r="AI59" i="23"/>
  <c r="AJ59" i="23" s="1"/>
  <c r="AP59" i="23" s="1"/>
  <c r="AI57" i="23"/>
  <c r="AJ57" i="23" s="1"/>
  <c r="AP57" i="23" s="1"/>
  <c r="AI104" i="23"/>
  <c r="AJ104" i="23" s="1"/>
  <c r="AP104" i="23" s="1"/>
  <c r="AI100" i="23"/>
  <c r="AJ100" i="23" s="1"/>
  <c r="AP100" i="23" s="1"/>
  <c r="AI103" i="23"/>
  <c r="AJ103" i="23" s="1"/>
  <c r="AP103" i="23" s="1"/>
  <c r="AI99" i="23"/>
  <c r="AJ99" i="23" s="1"/>
  <c r="AP99" i="23" s="1"/>
  <c r="AI54" i="23"/>
  <c r="AJ54" i="23" s="1"/>
  <c r="AP54" i="23" s="1"/>
  <c r="AI52" i="23"/>
  <c r="AJ52" i="23" s="1"/>
  <c r="AP52" i="23" s="1"/>
  <c r="AI50" i="23"/>
  <c r="AJ50" i="23" s="1"/>
  <c r="AP50" i="23" s="1"/>
  <c r="AI48" i="23"/>
  <c r="AJ48" i="23" s="1"/>
  <c r="AP48" i="23" s="1"/>
  <c r="AI46" i="23"/>
  <c r="AJ46" i="23" s="1"/>
  <c r="AP46" i="23" s="1"/>
  <c r="AI44" i="23"/>
  <c r="AJ44" i="23" s="1"/>
  <c r="AP44" i="23" s="1"/>
  <c r="AI42" i="23"/>
  <c r="AJ42" i="23" s="1"/>
  <c r="AP42" i="23" s="1"/>
  <c r="AI40" i="23"/>
  <c r="AJ40" i="23" s="1"/>
  <c r="AP40" i="23" s="1"/>
  <c r="AI38" i="23"/>
  <c r="AJ38" i="23" s="1"/>
  <c r="AP38" i="23" s="1"/>
  <c r="AI36" i="23"/>
  <c r="AJ36" i="23" s="1"/>
  <c r="AP36" i="23" s="1"/>
  <c r="AI34" i="23"/>
  <c r="AJ34" i="23" s="1"/>
  <c r="AP34" i="23" s="1"/>
  <c r="AI32" i="23"/>
  <c r="AJ32" i="23" s="1"/>
  <c r="AP32" i="23" s="1"/>
  <c r="AI30" i="23"/>
  <c r="AJ30" i="23" s="1"/>
  <c r="AP30" i="23" s="1"/>
  <c r="AI28" i="23"/>
  <c r="AJ28" i="23" s="1"/>
  <c r="AP28" i="23" s="1"/>
  <c r="AI26" i="23"/>
  <c r="AJ26" i="23" s="1"/>
  <c r="AP26" i="23" s="1"/>
  <c r="AI24" i="23"/>
  <c r="AJ24" i="23" s="1"/>
  <c r="AP24" i="23" s="1"/>
  <c r="AI22" i="23"/>
  <c r="AJ22" i="23" s="1"/>
  <c r="AP22" i="23" s="1"/>
  <c r="AI20" i="23"/>
  <c r="AJ20" i="23" s="1"/>
  <c r="AP20" i="23" s="1"/>
  <c r="AI18" i="23"/>
  <c r="AJ18" i="23" s="1"/>
  <c r="AP18" i="23" s="1"/>
  <c r="AI16" i="23"/>
  <c r="AJ16" i="23" s="1"/>
  <c r="AP16" i="23" s="1"/>
  <c r="AI14" i="23"/>
  <c r="AJ14" i="23" s="1"/>
  <c r="AP14" i="23" s="1"/>
  <c r="AI12" i="23"/>
  <c r="AJ12" i="23" s="1"/>
  <c r="AP12" i="23" s="1"/>
  <c r="AI10" i="23"/>
  <c r="AJ10" i="23" s="1"/>
  <c r="AP10" i="23" s="1"/>
  <c r="AI8" i="23"/>
  <c r="AJ8" i="23" s="1"/>
  <c r="AP8" i="23" s="1"/>
  <c r="AI6" i="23"/>
  <c r="AJ6" i="23" s="1"/>
  <c r="AP6" i="23" s="1"/>
  <c r="AI98" i="23"/>
  <c r="AJ98" i="23" s="1"/>
  <c r="AP98" i="23" s="1"/>
  <c r="AI96" i="23"/>
  <c r="AJ96" i="23" s="1"/>
  <c r="AP96" i="23" s="1"/>
  <c r="AI92" i="23"/>
  <c r="AJ92" i="23" s="1"/>
  <c r="AP92" i="23" s="1"/>
  <c r="AI90" i="23"/>
  <c r="AJ90" i="23" s="1"/>
  <c r="AP90" i="23" s="1"/>
  <c r="AI86" i="23"/>
  <c r="AJ86" i="23" s="1"/>
  <c r="AP86" i="23" s="1"/>
  <c r="AI84" i="23"/>
  <c r="AJ84" i="23" s="1"/>
  <c r="AP84" i="23" s="1"/>
  <c r="AI80" i="23"/>
  <c r="AJ80" i="23" s="1"/>
  <c r="AP80" i="23" s="1"/>
  <c r="AI76" i="23"/>
  <c r="AJ76" i="23" s="1"/>
  <c r="AP76" i="23" s="1"/>
  <c r="AI74" i="23"/>
  <c r="AJ74" i="23" s="1"/>
  <c r="AP74" i="23" s="1"/>
  <c r="AI70" i="23"/>
  <c r="AJ70" i="23" s="1"/>
  <c r="AP70" i="23" s="1"/>
  <c r="AI66" i="23"/>
  <c r="AJ66" i="23" s="1"/>
  <c r="AP66" i="23" s="1"/>
  <c r="AI64" i="23"/>
  <c r="AJ64" i="23" s="1"/>
  <c r="AP64" i="23" s="1"/>
  <c r="AI60" i="23"/>
  <c r="AJ60" i="23" s="1"/>
  <c r="AP60" i="23" s="1"/>
  <c r="AI56" i="23"/>
  <c r="AJ56" i="23" s="1"/>
  <c r="AP56" i="23" s="1"/>
  <c r="AI105" i="23"/>
  <c r="AJ105" i="23" s="1"/>
  <c r="AP105" i="23" s="1"/>
  <c r="AI55" i="23"/>
  <c r="AJ55" i="23" s="1"/>
  <c r="AP55" i="23" s="1"/>
  <c r="AI53" i="23"/>
  <c r="AJ53" i="23" s="1"/>
  <c r="AP53" i="23" s="1"/>
  <c r="AI47" i="23"/>
  <c r="AJ47" i="23" s="1"/>
  <c r="AP47" i="23" s="1"/>
  <c r="AI45" i="23"/>
  <c r="AJ45" i="23" s="1"/>
  <c r="AP45" i="23" s="1"/>
  <c r="AI41" i="23"/>
  <c r="AJ41" i="23" s="1"/>
  <c r="AP41" i="23" s="1"/>
  <c r="AI39" i="23"/>
  <c r="AJ39" i="23" s="1"/>
  <c r="AP39" i="23" s="1"/>
  <c r="AI35" i="23"/>
  <c r="AJ35" i="23" s="1"/>
  <c r="AP35" i="23" s="1"/>
  <c r="AI31" i="23"/>
  <c r="AJ31" i="23" s="1"/>
  <c r="AP31" i="23" s="1"/>
  <c r="AI27" i="23"/>
  <c r="AJ27" i="23" s="1"/>
  <c r="AP27" i="23" s="1"/>
  <c r="AI23" i="23"/>
  <c r="AJ23" i="23" s="1"/>
  <c r="AP23" i="23" s="1"/>
  <c r="AI19" i="23"/>
  <c r="AJ19" i="23" s="1"/>
  <c r="AP19" i="23" s="1"/>
  <c r="AI15" i="23"/>
  <c r="AJ15" i="23" s="1"/>
  <c r="AP15" i="23" s="1"/>
  <c r="AI13" i="23"/>
  <c r="AJ13" i="23" s="1"/>
  <c r="AP13" i="23" s="1"/>
  <c r="AI9" i="23"/>
  <c r="AJ9" i="23" s="1"/>
  <c r="AP9" i="23" s="1"/>
  <c r="AI94" i="23"/>
  <c r="AJ94" i="23" s="1"/>
  <c r="AP94" i="23" s="1"/>
  <c r="AI88" i="23"/>
  <c r="AJ88" i="23" s="1"/>
  <c r="AP88" i="23" s="1"/>
  <c r="AI82" i="23"/>
  <c r="AJ82" i="23" s="1"/>
  <c r="AP82" i="23" s="1"/>
  <c r="AI78" i="23"/>
  <c r="AJ78" i="23" s="1"/>
  <c r="AP78" i="23" s="1"/>
  <c r="AI72" i="23"/>
  <c r="AJ72" i="23" s="1"/>
  <c r="AP72" i="23" s="1"/>
  <c r="AI68" i="23"/>
  <c r="AJ68" i="23" s="1"/>
  <c r="AP68" i="23" s="1"/>
  <c r="AI62" i="23"/>
  <c r="AJ62" i="23" s="1"/>
  <c r="AP62" i="23" s="1"/>
  <c r="AI58" i="23"/>
  <c r="AJ58" i="23" s="1"/>
  <c r="AP58" i="23" s="1"/>
  <c r="AI102" i="23"/>
  <c r="AJ102" i="23" s="1"/>
  <c r="AP102" i="23" s="1"/>
  <c r="AI101" i="23"/>
  <c r="AJ101" i="23" s="1"/>
  <c r="AP101" i="23" s="1"/>
  <c r="AI51" i="23"/>
  <c r="AJ51" i="23" s="1"/>
  <c r="AP51" i="23" s="1"/>
  <c r="AI49" i="23"/>
  <c r="AJ49" i="23" s="1"/>
  <c r="AP49" i="23" s="1"/>
  <c r="AI43" i="23"/>
  <c r="AJ43" i="23" s="1"/>
  <c r="AP43" i="23" s="1"/>
  <c r="AI37" i="23"/>
  <c r="AJ37" i="23" s="1"/>
  <c r="AP37" i="23" s="1"/>
  <c r="AI33" i="23"/>
  <c r="AJ33" i="23" s="1"/>
  <c r="AP33" i="23" s="1"/>
  <c r="AI29" i="23"/>
  <c r="AJ29" i="23" s="1"/>
  <c r="AP29" i="23" s="1"/>
  <c r="AI25" i="23"/>
  <c r="AJ25" i="23" s="1"/>
  <c r="AP25" i="23" s="1"/>
  <c r="AI21" i="23"/>
  <c r="AJ21" i="23" s="1"/>
  <c r="AP21" i="23" s="1"/>
  <c r="AI17" i="23"/>
  <c r="AJ17" i="23" s="1"/>
  <c r="AP17" i="23" s="1"/>
  <c r="AI11" i="23"/>
  <c r="AJ11" i="23" s="1"/>
  <c r="AP11" i="23" s="1"/>
  <c r="AI7" i="23"/>
  <c r="AJ7" i="23" s="1"/>
  <c r="AP7" i="23" s="1"/>
  <c r="AI5" i="23"/>
  <c r="AZ69" i="23"/>
  <c r="AV109" i="23"/>
  <c r="AR4" i="23"/>
  <c r="AS4" i="23"/>
  <c r="AR1" i="23" s="1"/>
  <c r="AR130" i="23"/>
  <c r="AT107" i="23"/>
  <c r="BC106" i="23"/>
  <c r="BE105" i="23"/>
  <c r="BD105" i="23" s="1"/>
  <c r="BE101" i="23"/>
  <c r="BD101" i="23" s="1"/>
  <c r="BE99" i="23"/>
  <c r="BD99" i="23" s="1"/>
  <c r="BE97" i="23"/>
  <c r="BD97" i="23" s="1"/>
  <c r="BC96" i="23"/>
  <c r="BC94" i="23"/>
  <c r="BC93" i="23"/>
  <c r="BC91" i="23"/>
  <c r="BE89" i="23"/>
  <c r="BD89" i="23" s="1"/>
  <c r="BC88" i="23"/>
  <c r="BC86" i="23"/>
  <c r="BC85" i="23"/>
  <c r="BC104" i="23"/>
  <c r="BC102" i="23"/>
  <c r="BC100" i="23"/>
  <c r="BC98" i="23"/>
  <c r="BC81" i="23"/>
  <c r="BC79" i="23"/>
  <c r="BC78" i="23"/>
  <c r="BC76" i="23"/>
  <c r="BC73" i="23"/>
  <c r="BC72" i="23"/>
  <c r="BC70" i="23"/>
  <c r="BE68" i="23"/>
  <c r="BD68" i="23" s="1"/>
  <c r="BC67" i="23"/>
  <c r="BC66" i="23"/>
  <c r="BC64" i="23"/>
  <c r="BE62" i="23"/>
  <c r="BD62" i="23" s="1"/>
  <c r="BC61" i="23"/>
  <c r="BC59" i="23"/>
  <c r="BC58" i="23"/>
  <c r="BC56" i="23"/>
  <c r="BC55" i="23"/>
  <c r="BC53" i="23"/>
  <c r="BC51" i="23"/>
  <c r="BC49" i="23"/>
  <c r="BC47" i="23"/>
  <c r="BC45" i="23"/>
  <c r="BC43" i="23"/>
  <c r="BC41" i="23"/>
  <c r="BC39" i="23"/>
  <c r="BC37" i="23"/>
  <c r="BC35" i="23"/>
  <c r="BC33" i="23"/>
  <c r="BC31" i="23"/>
  <c r="BC29" i="23"/>
  <c r="BC27" i="23"/>
  <c r="BC25" i="23"/>
  <c r="BC23" i="23"/>
  <c r="BC21" i="23"/>
  <c r="BC19" i="23"/>
  <c r="BC17" i="23"/>
  <c r="BC15" i="23"/>
  <c r="BC13" i="23"/>
  <c r="BC11" i="23"/>
  <c r="BC9" i="23"/>
  <c r="BC7" i="23"/>
  <c r="BC5" i="23"/>
  <c r="BG4" i="23"/>
  <c r="BE54" i="23"/>
  <c r="BD54" i="23" s="1"/>
  <c r="BE52" i="23"/>
  <c r="BD52" i="23" s="1"/>
  <c r="BE38" i="23"/>
  <c r="BE36" i="23"/>
  <c r="BD36" i="23" s="1"/>
  <c r="BE30" i="23"/>
  <c r="BD30" i="23" s="1"/>
  <c r="BE28" i="23"/>
  <c r="BD28" i="23" s="1"/>
  <c r="BE24" i="23"/>
  <c r="BE16" i="23"/>
  <c r="BD16" i="23" s="1"/>
  <c r="BE10" i="23"/>
  <c r="BD10" i="23" s="1"/>
  <c r="BE4" i="23"/>
  <c r="BE106" i="23"/>
  <c r="BD106" i="23" s="1"/>
  <c r="BE98" i="23"/>
  <c r="BD98" i="23" s="1"/>
  <c r="BC95" i="23"/>
  <c r="BE93" i="23"/>
  <c r="BD93" i="23" s="1"/>
  <c r="BC89" i="23"/>
  <c r="BC84" i="23"/>
  <c r="BC103" i="23"/>
  <c r="BC99" i="23"/>
  <c r="BC82" i="23"/>
  <c r="BE78" i="23"/>
  <c r="BD78" i="23" s="1"/>
  <c r="BC75" i="23"/>
  <c r="BC69" i="23"/>
  <c r="BC63" i="23"/>
  <c r="BC60" i="23"/>
  <c r="BC57" i="23"/>
  <c r="BF62" i="23"/>
  <c r="BC54" i="23"/>
  <c r="BC50" i="23"/>
  <c r="BC46" i="23"/>
  <c r="BC42" i="23"/>
  <c r="BC38" i="23"/>
  <c r="BC34" i="23"/>
  <c r="BC30" i="23"/>
  <c r="BC26" i="23"/>
  <c r="BC22" i="23"/>
  <c r="BC18" i="23"/>
  <c r="BC14" i="23"/>
  <c r="BC10" i="23"/>
  <c r="BC6" i="23"/>
  <c r="BC4" i="23"/>
  <c r="BD4" i="23" s="1"/>
  <c r="BE50" i="23"/>
  <c r="BD50" i="23" s="1"/>
  <c r="BE45" i="23"/>
  <c r="BD45" i="23" s="1"/>
  <c r="BE40" i="23"/>
  <c r="BD40" i="23" s="1"/>
  <c r="BE34" i="23"/>
  <c r="BD34" i="23" s="1"/>
  <c r="BE22" i="23"/>
  <c r="BE17" i="23"/>
  <c r="BD17" i="23" s="1"/>
  <c r="BE6" i="23"/>
  <c r="BD6" i="23" s="1"/>
  <c r="BE53" i="23"/>
  <c r="BD53" i="23" s="1"/>
  <c r="BE48" i="23"/>
  <c r="BD48" i="23" s="1"/>
  <c r="BE37" i="23"/>
  <c r="BD37" i="23" s="1"/>
  <c r="BE20" i="23"/>
  <c r="BD20" i="23" s="1"/>
  <c r="BE9" i="23"/>
  <c r="BD9" i="23" s="1"/>
  <c r="BI4" i="23"/>
  <c r="BE104" i="23"/>
  <c r="BD104" i="23" s="1"/>
  <c r="BC97" i="23"/>
  <c r="BE94" i="23"/>
  <c r="BD94" i="23" s="1"/>
  <c r="BC92" i="23"/>
  <c r="BC90" i="23"/>
  <c r="BC87" i="23"/>
  <c r="BE85" i="23"/>
  <c r="BD85" i="23" s="1"/>
  <c r="BC105" i="23"/>
  <c r="BC101" i="23"/>
  <c r="BC83" i="23"/>
  <c r="BC80" i="23"/>
  <c r="BC77" i="23"/>
  <c r="BC74" i="23"/>
  <c r="BC71" i="23"/>
  <c r="BC68" i="23"/>
  <c r="BC65" i="23"/>
  <c r="BC62" i="23"/>
  <c r="BE58" i="23"/>
  <c r="BD58" i="23" s="1"/>
  <c r="BI105" i="23"/>
  <c r="BF68" i="23"/>
  <c r="BH4" i="23"/>
  <c r="BC52" i="23"/>
  <c r="BC48" i="23"/>
  <c r="BC44" i="23"/>
  <c r="BC40" i="23"/>
  <c r="BC36" i="23"/>
  <c r="BC32" i="23"/>
  <c r="BC28" i="23"/>
  <c r="BC24" i="23"/>
  <c r="BC20" i="23"/>
  <c r="BC16" i="23"/>
  <c r="BC12" i="23"/>
  <c r="BC8" i="23"/>
  <c r="BO4" i="23"/>
  <c r="BF81" i="23"/>
  <c r="BI81" i="23"/>
  <c r="BF73" i="23"/>
  <c r="BI73" i="23"/>
  <c r="BF57" i="23"/>
  <c r="BI57" i="23"/>
  <c r="BF23" i="23"/>
  <c r="BF95" i="23"/>
  <c r="BF87" i="23"/>
  <c r="BF80" i="23"/>
  <c r="BI76" i="23"/>
  <c r="BI64" i="23"/>
  <c r="BI51" i="23"/>
  <c r="BF27" i="23"/>
  <c r="BI75" i="23"/>
  <c r="BI59" i="23"/>
  <c r="BF6" i="23"/>
  <c r="BF16" i="23"/>
  <c r="BF105" i="23"/>
  <c r="BF22" i="23"/>
  <c r="BN22" i="23" s="1"/>
  <c r="BF28" i="23"/>
  <c r="BN28" i="23" s="1"/>
  <c r="BM28" i="23" s="1"/>
  <c r="BF36" i="23"/>
  <c r="BN36" i="23" s="1"/>
  <c r="BM36" i="23" s="1"/>
  <c r="BF40" i="23"/>
  <c r="BN40" i="23" s="1"/>
  <c r="BM40" i="23" s="1"/>
  <c r="BF48" i="23"/>
  <c r="BN48" i="23" s="1"/>
  <c r="BM48" i="23" s="1"/>
  <c r="BF52" i="23"/>
  <c r="BN52" i="23" s="1"/>
  <c r="BM52" i="23" s="1"/>
  <c r="BI6" i="23"/>
  <c r="BI9" i="23"/>
  <c r="BI17" i="23"/>
  <c r="BI20" i="23"/>
  <c r="BI22" i="23"/>
  <c r="BI34" i="23"/>
  <c r="BI37" i="23"/>
  <c r="BI40" i="23"/>
  <c r="BI45" i="23"/>
  <c r="BI48" i="23"/>
  <c r="BI50" i="23"/>
  <c r="BI53" i="23"/>
  <c r="BF9" i="23"/>
  <c r="BN9" i="23" s="1"/>
  <c r="BM9" i="23" s="1"/>
  <c r="BF17" i="23"/>
  <c r="BN17" i="23" s="1"/>
  <c r="BM17" i="23" s="1"/>
  <c r="BF85" i="23"/>
  <c r="BN85" i="23" s="1"/>
  <c r="BF93" i="23"/>
  <c r="BN93" i="23" s="1"/>
  <c r="BM93" i="23" s="1"/>
  <c r="BI58" i="23"/>
  <c r="BI78" i="23"/>
  <c r="BI85" i="23"/>
  <c r="BI93" i="23"/>
  <c r="BI98" i="23"/>
  <c r="BI104" i="23"/>
  <c r="BF101" i="23"/>
  <c r="BN101" i="23" s="1"/>
  <c r="BM101" i="23" s="1"/>
  <c r="BF106" i="23"/>
  <c r="BN106" i="23" s="1"/>
  <c r="BM106" i="23" s="1"/>
  <c r="BF104" i="23"/>
  <c r="BF24" i="23"/>
  <c r="BN24" i="23" s="1"/>
  <c r="BF34" i="23"/>
  <c r="BN34" i="23" s="1"/>
  <c r="BM34" i="23" s="1"/>
  <c r="BF50" i="23"/>
  <c r="BN50" i="23" s="1"/>
  <c r="BM50" i="23" s="1"/>
  <c r="BI24" i="23"/>
  <c r="BI30" i="23"/>
  <c r="BI38" i="23"/>
  <c r="BI54" i="23"/>
  <c r="BF37" i="23"/>
  <c r="BN37" i="23" s="1"/>
  <c r="BM37" i="23" s="1"/>
  <c r="BF45" i="23"/>
  <c r="BN45" i="23" s="1"/>
  <c r="BM45" i="23" s="1"/>
  <c r="BF89" i="23"/>
  <c r="BN89" i="23" s="1"/>
  <c r="BI62" i="23"/>
  <c r="BI89" i="23"/>
  <c r="BI97" i="23"/>
  <c r="BI101" i="23"/>
  <c r="BF99" i="23"/>
  <c r="BN99" i="23" s="1"/>
  <c r="BM99" i="23" s="1"/>
  <c r="BI23" i="23"/>
  <c r="BI95" i="23"/>
  <c r="BI87" i="23"/>
  <c r="BI80" i="23"/>
  <c r="BF76" i="23"/>
  <c r="BF64" i="23"/>
  <c r="BF77" i="23"/>
  <c r="BI77" i="23"/>
  <c r="BF69" i="23"/>
  <c r="BI69" i="23"/>
  <c r="BF51" i="23"/>
  <c r="BI27" i="23"/>
  <c r="BF75" i="23"/>
  <c r="BF59" i="23"/>
  <c r="BF10" i="23"/>
  <c r="BF98" i="23"/>
  <c r="BF20" i="23"/>
  <c r="BN20" i="23" s="1"/>
  <c r="BM20" i="23" s="1"/>
  <c r="BF30" i="23"/>
  <c r="BN30" i="23" s="1"/>
  <c r="BM30" i="23" s="1"/>
  <c r="BF38" i="23"/>
  <c r="BN38" i="23" s="1"/>
  <c r="BM38" i="23" s="1"/>
  <c r="BF54" i="23"/>
  <c r="BN54" i="23" s="1"/>
  <c r="BM54" i="23" s="1"/>
  <c r="BI10" i="23"/>
  <c r="BI16" i="23"/>
  <c r="BI28" i="23"/>
  <c r="BI36" i="23"/>
  <c r="BI52" i="23"/>
  <c r="BF53" i="23"/>
  <c r="BN53" i="23" s="1"/>
  <c r="BM53" i="23" s="1"/>
  <c r="BF97" i="23"/>
  <c r="BN97" i="23" s="1"/>
  <c r="BI68" i="23"/>
  <c r="BI99" i="23"/>
  <c r="BF56" i="23"/>
  <c r="BN56" i="23" s="1"/>
  <c r="BI56" i="23"/>
  <c r="AZ106" i="23"/>
  <c r="AO26" i="23"/>
  <c r="AX26" i="23" s="1"/>
  <c r="AL71" i="23"/>
  <c r="AN71" i="23"/>
  <c r="AV71" i="23" s="1"/>
  <c r="AX71" i="23" s="1"/>
  <c r="AQ71" i="23"/>
  <c r="AL65" i="23"/>
  <c r="AQ65" i="23"/>
  <c r="AN65" i="23"/>
  <c r="AV65" i="23" s="1"/>
  <c r="AL60" i="23"/>
  <c r="AN60" i="23"/>
  <c r="AV60" i="23" s="1"/>
  <c r="AQ60" i="23"/>
  <c r="AL55" i="23"/>
  <c r="AN55" i="23"/>
  <c r="AV55" i="23" s="1"/>
  <c r="AQ55" i="23"/>
  <c r="AL18" i="23"/>
  <c r="AN18" i="23"/>
  <c r="AV18" i="23" s="1"/>
  <c r="AQ18" i="23"/>
  <c r="AL102" i="23"/>
  <c r="AN102" i="23"/>
  <c r="AV102" i="23" s="1"/>
  <c r="AQ102" i="23"/>
  <c r="AO90" i="23"/>
  <c r="AX90" i="23" s="1"/>
  <c r="AL33" i="23"/>
  <c r="AN33" i="23"/>
  <c r="AV33" i="23" s="1"/>
  <c r="AQ33" i="23"/>
  <c r="AX14" i="23"/>
  <c r="AL61" i="23"/>
  <c r="AN61" i="23"/>
  <c r="AV61" i="23" s="1"/>
  <c r="AQ61" i="23"/>
  <c r="AL12" i="23"/>
  <c r="AQ12" i="23"/>
  <c r="AN12" i="23"/>
  <c r="AV12" i="23" s="1"/>
  <c r="AL82" i="23"/>
  <c r="AN82" i="23"/>
  <c r="AV82" i="23" s="1"/>
  <c r="AX82" i="23" s="1"/>
  <c r="AQ82" i="23"/>
  <c r="AX105" i="23"/>
  <c r="BG105" i="23" s="1"/>
  <c r="AO8" i="23"/>
  <c r="AX8" i="23" s="1"/>
  <c r="AO18" i="23"/>
  <c r="AX18" i="23" s="1"/>
  <c r="AO32" i="23"/>
  <c r="AX32" i="23" s="1"/>
  <c r="AO12" i="23"/>
  <c r="AX12" i="23" s="1"/>
  <c r="AO70" i="23"/>
  <c r="AX70" i="23" s="1"/>
  <c r="AO39" i="23"/>
  <c r="AX39" i="23" s="1"/>
  <c r="AO15" i="23"/>
  <c r="AX15" i="23" s="1"/>
  <c r="AL100" i="23"/>
  <c r="AN100" i="23"/>
  <c r="AV100" i="23" s="1"/>
  <c r="AQ100" i="23"/>
  <c r="AL66" i="23"/>
  <c r="AQ66" i="23"/>
  <c r="AN66" i="23"/>
  <c r="AV66" i="23" s="1"/>
  <c r="AO72" i="23"/>
  <c r="AX72" i="23" s="1"/>
  <c r="F6" i="24"/>
  <c r="AQ191" i="5"/>
  <c r="AN191" i="5"/>
  <c r="AV191" i="5" s="1"/>
  <c r="AN118" i="5"/>
  <c r="AV118" i="5" s="1"/>
  <c r="AQ118" i="5"/>
  <c r="AL62" i="5"/>
  <c r="AN62" i="5"/>
  <c r="AV62" i="5" s="1"/>
  <c r="AU62" i="5" s="1"/>
  <c r="AQ62" i="5"/>
  <c r="AL13" i="5"/>
  <c r="AQ13" i="5"/>
  <c r="AN13" i="5"/>
  <c r="AN156" i="5"/>
  <c r="AV156" i="5" s="1"/>
  <c r="AQ156" i="5"/>
  <c r="AL9" i="5"/>
  <c r="AN9" i="5"/>
  <c r="AO82" i="19"/>
  <c r="AO18" i="19"/>
  <c r="AO118" i="5"/>
  <c r="AL46" i="5"/>
  <c r="AN46" i="5"/>
  <c r="AV46" i="5" s="1"/>
  <c r="AU46" i="5" s="1"/>
  <c r="AL54" i="5"/>
  <c r="AN54" i="5"/>
  <c r="AV54" i="5" s="1"/>
  <c r="AU54" i="5" s="1"/>
  <c r="AL78" i="5"/>
  <c r="AN78" i="5"/>
  <c r="AV78" i="5" s="1"/>
  <c r="AU78" i="5" s="1"/>
  <c r="AL86" i="5"/>
  <c r="AN86" i="5"/>
  <c r="AV86" i="5" s="1"/>
  <c r="AU86" i="5" s="1"/>
  <c r="AL94" i="5"/>
  <c r="AN94" i="5"/>
  <c r="AV94" i="5" s="1"/>
  <c r="AU94" i="5" s="1"/>
  <c r="AL102" i="5"/>
  <c r="AN102" i="5"/>
  <c r="AV102" i="5" s="1"/>
  <c r="AU102" i="5" s="1"/>
  <c r="AL204" i="5"/>
  <c r="AN204" i="5"/>
  <c r="AV204" i="5" s="1"/>
  <c r="AU204" i="5" s="1"/>
  <c r="AL208" i="5"/>
  <c r="AN208" i="5"/>
  <c r="AV208" i="5" s="1"/>
  <c r="AU208" i="5" s="1"/>
  <c r="AL224" i="5"/>
  <c r="AN224" i="5"/>
  <c r="AV224" i="5" s="1"/>
  <c r="AU224" i="5" s="1"/>
  <c r="AL40" i="5"/>
  <c r="AN40" i="5"/>
  <c r="AQ152" i="5"/>
  <c r="AN152" i="5"/>
  <c r="AV152" i="5" s="1"/>
  <c r="AL194" i="5"/>
  <c r="AQ194" i="5"/>
  <c r="AL279" i="5"/>
  <c r="AQ279" i="5"/>
  <c r="AL32" i="5"/>
  <c r="AN32" i="5"/>
  <c r="AL231" i="5"/>
  <c r="AQ231" i="5"/>
  <c r="AL309" i="5"/>
  <c r="AL6" i="5"/>
  <c r="AN6" i="5"/>
  <c r="AO91" i="19"/>
  <c r="BG49" i="19"/>
  <c r="AX25" i="19"/>
  <c r="H30" i="21"/>
  <c r="AO97" i="19"/>
  <c r="BG53" i="19"/>
  <c r="AW49" i="19"/>
  <c r="BE49" i="19" s="1"/>
  <c r="AO62" i="5"/>
  <c r="AX62" i="5" s="1"/>
  <c r="AO191" i="5"/>
  <c r="AN165" i="5"/>
  <c r="AV165" i="5" s="1"/>
  <c r="AN157" i="5"/>
  <c r="AV157" i="5" s="1"/>
  <c r="AN145" i="5"/>
  <c r="AV145" i="5" s="1"/>
  <c r="AQ181" i="5"/>
  <c r="AQ165" i="5"/>
  <c r="AQ110" i="5"/>
  <c r="AQ102" i="5"/>
  <c r="AQ94" i="5"/>
  <c r="AQ86" i="5"/>
  <c r="AQ78" i="5"/>
  <c r="AQ54" i="5"/>
  <c r="AQ46" i="5"/>
  <c r="AN195" i="5"/>
  <c r="AV195" i="5" s="1"/>
  <c r="AU195" i="5" s="1"/>
  <c r="AN127" i="5"/>
  <c r="AV127" i="5" s="1"/>
  <c r="AQ104" i="5"/>
  <c r="AQ88" i="5"/>
  <c r="AQ72" i="5"/>
  <c r="AQ56" i="5"/>
  <c r="AN280" i="5"/>
  <c r="AV280" i="5" s="1"/>
  <c r="AU280" i="5" s="1"/>
  <c r="AN49" i="5"/>
  <c r="AV49" i="5" s="1"/>
  <c r="AU49" i="5" s="1"/>
  <c r="AN81" i="5"/>
  <c r="AV81" i="5" s="1"/>
  <c r="AN113" i="5"/>
  <c r="AV113" i="5" s="1"/>
  <c r="AU113" i="5" s="1"/>
  <c r="AL52" i="5"/>
  <c r="AL80" i="5"/>
  <c r="AL150" i="5"/>
  <c r="AL177" i="5"/>
  <c r="AN144" i="5"/>
  <c r="AV144" i="5" s="1"/>
  <c r="AN35" i="5"/>
  <c r="AN58" i="5"/>
  <c r="AV58" i="5" s="1"/>
  <c r="AU58" i="5" s="1"/>
  <c r="AN74" i="5"/>
  <c r="AV74" i="5" s="1"/>
  <c r="AU74" i="5" s="1"/>
  <c r="AN90" i="5"/>
  <c r="AV90" i="5" s="1"/>
  <c r="AU90" i="5" s="1"/>
  <c r="AL70" i="5"/>
  <c r="AN70" i="5"/>
  <c r="AV70" i="5" s="1"/>
  <c r="AU70" i="5" s="1"/>
  <c r="AL220" i="5"/>
  <c r="AL252" i="5"/>
  <c r="AL15" i="5"/>
  <c r="AN15" i="5"/>
  <c r="AL12" i="5"/>
  <c r="AN12" i="5"/>
  <c r="AL8" i="5"/>
  <c r="AN8" i="5"/>
  <c r="AN198" i="5"/>
  <c r="AV198" i="5" s="1"/>
  <c r="AX198" i="5" s="1"/>
  <c r="AL214" i="5"/>
  <c r="AN214" i="5"/>
  <c r="AV214" i="5" s="1"/>
  <c r="AU214" i="5" s="1"/>
  <c r="AL296" i="5"/>
  <c r="AQ296" i="5"/>
  <c r="AN296" i="5"/>
  <c r="AV296" i="5" s="1"/>
  <c r="AU296" i="5" s="1"/>
  <c r="AL306" i="5"/>
  <c r="AL37" i="5"/>
  <c r="AQ37" i="5"/>
  <c r="AN37" i="5"/>
  <c r="AQ25" i="5"/>
  <c r="AN25" i="5"/>
  <c r="AL185" i="5"/>
  <c r="AL256" i="5"/>
  <c r="AL298" i="5"/>
  <c r="AU58" i="19"/>
  <c r="AW58" i="19"/>
  <c r="AZ58" i="19"/>
  <c r="G16" i="2"/>
  <c r="AW25" i="19"/>
  <c r="AZ60" i="19"/>
  <c r="AW60" i="19"/>
  <c r="AL305" i="5"/>
  <c r="AQ305" i="5"/>
  <c r="AN305" i="5"/>
  <c r="AV305" i="5" s="1"/>
  <c r="AQ266" i="5"/>
  <c r="AN266" i="5"/>
  <c r="AV266" i="5" s="1"/>
  <c r="AL19" i="5"/>
  <c r="AN19" i="5"/>
  <c r="AL24" i="5"/>
  <c r="AN24" i="5"/>
  <c r="AQ24" i="5"/>
  <c r="AQ160" i="5"/>
  <c r="AN160" i="5"/>
  <c r="AV160" i="5" s="1"/>
  <c r="AL18" i="5"/>
  <c r="AN18" i="5"/>
  <c r="AQ18" i="5"/>
  <c r="AL38" i="5"/>
  <c r="AN38" i="5"/>
  <c r="AQ38" i="5"/>
  <c r="AL225" i="5"/>
  <c r="AN225" i="5"/>
  <c r="AV225" i="5" s="1"/>
  <c r="AU225" i="5" s="1"/>
  <c r="AQ225" i="5"/>
  <c r="AL282" i="5"/>
  <c r="AQ282" i="5"/>
  <c r="AN282" i="5"/>
  <c r="AV282" i="5" s="1"/>
  <c r="AU282" i="5" s="1"/>
  <c r="AL14" i="5"/>
  <c r="AN14" i="5"/>
  <c r="AQ14" i="5"/>
  <c r="AQ307" i="5"/>
  <c r="AN307" i="5"/>
  <c r="AV307" i="5" s="1"/>
  <c r="AQ291" i="5"/>
  <c r="AN291" i="5"/>
  <c r="AV291" i="5" s="1"/>
  <c r="AX111" i="5"/>
  <c r="AN136" i="5"/>
  <c r="AV136" i="5" s="1"/>
  <c r="AX60" i="19"/>
  <c r="AO26" i="19"/>
  <c r="AO36" i="19"/>
  <c r="AO43" i="19"/>
  <c r="AX258" i="5"/>
  <c r="AO305" i="5"/>
  <c r="AX305" i="5" s="1"/>
  <c r="AX191" i="5"/>
  <c r="AN185" i="5"/>
  <c r="AV185" i="5" s="1"/>
  <c r="AN169" i="5"/>
  <c r="AV169" i="5" s="1"/>
  <c r="AN153" i="5"/>
  <c r="AV153" i="5" s="1"/>
  <c r="AN131" i="5"/>
  <c r="AV131" i="5" s="1"/>
  <c r="AN123" i="5"/>
  <c r="AV123" i="5" s="1"/>
  <c r="AN47" i="5"/>
  <c r="AV47" i="5" s="1"/>
  <c r="AU47" i="5" s="1"/>
  <c r="AN51" i="5"/>
  <c r="AV51" i="5" s="1"/>
  <c r="AN57" i="5"/>
  <c r="AV57" i="5" s="1"/>
  <c r="AU57" i="5" s="1"/>
  <c r="AN63" i="5"/>
  <c r="AV63" i="5" s="1"/>
  <c r="AU63" i="5" s="1"/>
  <c r="AN67" i="5"/>
  <c r="AV67" i="5" s="1"/>
  <c r="AU67" i="5" s="1"/>
  <c r="AN73" i="5"/>
  <c r="AV73" i="5" s="1"/>
  <c r="AU73" i="5" s="1"/>
  <c r="AN83" i="5"/>
  <c r="AV83" i="5" s="1"/>
  <c r="AU83" i="5" s="1"/>
  <c r="AN89" i="5"/>
  <c r="AV89" i="5" s="1"/>
  <c r="AU89" i="5" s="1"/>
  <c r="AN95" i="5"/>
  <c r="AV95" i="5" s="1"/>
  <c r="AU95" i="5" s="1"/>
  <c r="AN99" i="5"/>
  <c r="AV99" i="5" s="1"/>
  <c r="AU99" i="5" s="1"/>
  <c r="AN105" i="5"/>
  <c r="AV105" i="5" s="1"/>
  <c r="AU105" i="5" s="1"/>
  <c r="AN115" i="5"/>
  <c r="AV115" i="5" s="1"/>
  <c r="AU115" i="5" s="1"/>
  <c r="AL53" i="5"/>
  <c r="AL61" i="5"/>
  <c r="AQ67" i="5"/>
  <c r="AQ75" i="5"/>
  <c r="AQ83" i="5"/>
  <c r="AQ91" i="5"/>
  <c r="AQ99" i="5"/>
  <c r="AL109" i="5"/>
  <c r="AQ115" i="5"/>
  <c r="AL119" i="5"/>
  <c r="AL127" i="5"/>
  <c r="AL135" i="5"/>
  <c r="AN120" i="5"/>
  <c r="AV120" i="5" s="1"/>
  <c r="AN36" i="5"/>
  <c r="AN28" i="5"/>
  <c r="AN20" i="5"/>
  <c r="AN44" i="5"/>
  <c r="AV44" i="5" s="1"/>
  <c r="AU44" i="5" s="1"/>
  <c r="AL141" i="5"/>
  <c r="AL157" i="5"/>
  <c r="AL173" i="5"/>
  <c r="AL189" i="5"/>
  <c r="AN196" i="5"/>
  <c r="AV196" i="5" s="1"/>
  <c r="AU196" i="5" s="1"/>
  <c r="AN212" i="5"/>
  <c r="AV212" i="5" s="1"/>
  <c r="AU212" i="5" s="1"/>
  <c r="AN228" i="5"/>
  <c r="AV228" i="5" s="1"/>
  <c r="AU228" i="5" s="1"/>
  <c r="AL200" i="5"/>
  <c r="AQ206" i="5"/>
  <c r="AQ214" i="5"/>
  <c r="AL216" i="5"/>
  <c r="AQ222" i="5"/>
  <c r="AQ230" i="5"/>
  <c r="AN235" i="5"/>
  <c r="AV235" i="5" s="1"/>
  <c r="AN243" i="5"/>
  <c r="AV243" i="5" s="1"/>
  <c r="AU243" i="5" s="1"/>
  <c r="AN251" i="5"/>
  <c r="AV251" i="5" s="1"/>
  <c r="AU251" i="5" s="1"/>
  <c r="AN259" i="5"/>
  <c r="AV259" i="5" s="1"/>
  <c r="AU259" i="5" s="1"/>
  <c r="AN267" i="5"/>
  <c r="AV267" i="5" s="1"/>
  <c r="AU267" i="5" s="1"/>
  <c r="AQ243" i="5"/>
  <c r="AQ251" i="5"/>
  <c r="AQ259" i="5"/>
  <c r="AQ267" i="5"/>
  <c r="AL277" i="5"/>
  <c r="AQ283" i="5"/>
  <c r="AN292" i="5"/>
  <c r="AV292" i="5" s="1"/>
  <c r="AN300" i="5"/>
  <c r="AV300" i="5" s="1"/>
  <c r="AU300" i="5" s="1"/>
  <c r="AQ300" i="5"/>
  <c r="AL302" i="5"/>
  <c r="AL312" i="5"/>
  <c r="AQ33" i="5"/>
  <c r="AQ17" i="5"/>
  <c r="AQ9" i="5"/>
  <c r="AX144" i="5"/>
  <c r="AX184" i="5"/>
  <c r="AN206" i="5"/>
  <c r="AV206" i="5" s="1"/>
  <c r="AU206" i="5" s="1"/>
  <c r="AN222" i="5"/>
  <c r="AV222" i="5" s="1"/>
  <c r="AU222" i="5" s="1"/>
  <c r="AH320" i="5"/>
  <c r="AE335" i="5" s="1"/>
  <c r="AD335" i="5" s="1"/>
  <c r="C16" i="26"/>
  <c r="AQ43" i="5"/>
  <c r="AQ49" i="5"/>
  <c r="AL51" i="5"/>
  <c r="AQ57" i="5"/>
  <c r="AL59" i="5"/>
  <c r="AQ65" i="5"/>
  <c r="AQ73" i="5"/>
  <c r="AQ81" i="5"/>
  <c r="AQ89" i="5"/>
  <c r="AQ97" i="5"/>
  <c r="AQ105" i="5"/>
  <c r="AL107" i="5"/>
  <c r="AL110" i="5"/>
  <c r="AQ113" i="5"/>
  <c r="AL117" i="5"/>
  <c r="AQ120" i="5"/>
  <c r="AL122" i="5"/>
  <c r="AL125" i="5"/>
  <c r="AQ128" i="5"/>
  <c r="AL130" i="5"/>
  <c r="AL133" i="5"/>
  <c r="AQ136" i="5"/>
  <c r="AL138" i="5"/>
  <c r="AN132" i="5"/>
  <c r="AV132" i="5" s="1"/>
  <c r="AQ138" i="5"/>
  <c r="AL140" i="5"/>
  <c r="AL143" i="5"/>
  <c r="AQ146" i="5"/>
  <c r="AL148" i="5"/>
  <c r="AL151" i="5"/>
  <c r="AQ154" i="5"/>
  <c r="AL156" i="5"/>
  <c r="AL159" i="5"/>
  <c r="AQ162" i="5"/>
  <c r="AL164" i="5"/>
  <c r="AL167" i="5"/>
  <c r="AQ170" i="5"/>
  <c r="AL172" i="5"/>
  <c r="AL175" i="5"/>
  <c r="AQ178" i="5"/>
  <c r="AL180" i="5"/>
  <c r="AL183" i="5"/>
  <c r="AQ186" i="5"/>
  <c r="AL191" i="5"/>
  <c r="AN142" i="5"/>
  <c r="AV142" i="5" s="1"/>
  <c r="AN150" i="5"/>
  <c r="AV150" i="5" s="1"/>
  <c r="AN158" i="5"/>
  <c r="AV158" i="5" s="1"/>
  <c r="AN166" i="5"/>
  <c r="AV166" i="5" s="1"/>
  <c r="AN174" i="5"/>
  <c r="AV174" i="5" s="1"/>
  <c r="AX174" i="5" s="1"/>
  <c r="AN182" i="5"/>
  <c r="AV182" i="5" s="1"/>
  <c r="AN190" i="5"/>
  <c r="AV190" i="5" s="1"/>
  <c r="AL197" i="5"/>
  <c r="AQ200" i="5"/>
  <c r="AQ208" i="5"/>
  <c r="AL210" i="5"/>
  <c r="AL213" i="5"/>
  <c r="AQ216" i="5"/>
  <c r="AL218" i="5"/>
  <c r="AQ224" i="5"/>
  <c r="AL226" i="5"/>
  <c r="AL229" i="5"/>
  <c r="AN237" i="5"/>
  <c r="AV237" i="5" s="1"/>
  <c r="AU237" i="5" s="1"/>
  <c r="AN245" i="5"/>
  <c r="AV245" i="5" s="1"/>
  <c r="AU245" i="5" s="1"/>
  <c r="AN253" i="5"/>
  <c r="AV253" i="5" s="1"/>
  <c r="AU253" i="5" s="1"/>
  <c r="AN261" i="5"/>
  <c r="AV261" i="5" s="1"/>
  <c r="AU261" i="5" s="1"/>
  <c r="AQ237" i="5"/>
  <c r="AQ245" i="5"/>
  <c r="AQ253" i="5"/>
  <c r="AL255" i="5"/>
  <c r="AQ261" i="5"/>
  <c r="AL263" i="5"/>
  <c r="AL266" i="5"/>
  <c r="AQ269" i="5"/>
  <c r="AL271" i="5"/>
  <c r="AL274" i="5"/>
  <c r="AQ277" i="5"/>
  <c r="AQ285" i="5"/>
  <c r="AN294" i="5"/>
  <c r="AV294" i="5" s="1"/>
  <c r="AU294" i="5" s="1"/>
  <c r="AN302" i="5"/>
  <c r="AV302" i="5" s="1"/>
  <c r="AL291" i="5"/>
  <c r="AQ294" i="5"/>
  <c r="AQ302" i="5"/>
  <c r="AL304" i="5"/>
  <c r="AQ309" i="5"/>
  <c r="AL311" i="5"/>
  <c r="AL314" i="5"/>
  <c r="AN317" i="5"/>
  <c r="AV317" i="5" s="1"/>
  <c r="AU317" i="5" s="1"/>
  <c r="AL41" i="5"/>
  <c r="AQ39" i="5"/>
  <c r="AQ31" i="5"/>
  <c r="AL25" i="5"/>
  <c r="AQ23" i="5"/>
  <c r="AQ15" i="5"/>
  <c r="AQ7" i="5"/>
  <c r="AI4" i="5"/>
  <c r="AI1" i="5"/>
  <c r="AI340" i="5"/>
  <c r="AI338" i="5"/>
  <c r="AI339" i="5"/>
  <c r="AM322" i="5"/>
  <c r="AJ4" i="5"/>
  <c r="BF4" i="5"/>
  <c r="AT319" i="5"/>
  <c r="AT317" i="5"/>
  <c r="AT315" i="5"/>
  <c r="AT313" i="5"/>
  <c r="AT311" i="5"/>
  <c r="AU311" i="5" s="1"/>
  <c r="AT309" i="5"/>
  <c r="AU309" i="5" s="1"/>
  <c r="AT307" i="5"/>
  <c r="AT305" i="5"/>
  <c r="AT303" i="5"/>
  <c r="AU303" i="5" s="1"/>
  <c r="AT301" i="5"/>
  <c r="AU301" i="5" s="1"/>
  <c r="AT299" i="5"/>
  <c r="AT297" i="5"/>
  <c r="AT295" i="5"/>
  <c r="AT293" i="5"/>
  <c r="AU293" i="5" s="1"/>
  <c r="AT291" i="5"/>
  <c r="AT289" i="5"/>
  <c r="AT287" i="5"/>
  <c r="AT285" i="5"/>
  <c r="AT283" i="5"/>
  <c r="AV281" i="5"/>
  <c r="AW281" i="5" s="1"/>
  <c r="AT280" i="5"/>
  <c r="AT278" i="5"/>
  <c r="AT276" i="5"/>
  <c r="AT274" i="5"/>
  <c r="AT272" i="5"/>
  <c r="AT270" i="5"/>
  <c r="AT268" i="5"/>
  <c r="AT267" i="5"/>
  <c r="AT265" i="5"/>
  <c r="AT263" i="5"/>
  <c r="AT261" i="5"/>
  <c r="AT259" i="5"/>
  <c r="AT257" i="5"/>
  <c r="AT255" i="5"/>
  <c r="AT253" i="5"/>
  <c r="AT251" i="5"/>
  <c r="AT249" i="5"/>
  <c r="AT247" i="5"/>
  <c r="AT245" i="5"/>
  <c r="AT243" i="5"/>
  <c r="AT241" i="5"/>
  <c r="AT239" i="5"/>
  <c r="AT237" i="5"/>
  <c r="AT235" i="5"/>
  <c r="AU235" i="5" s="1"/>
  <c r="AT233" i="5"/>
  <c r="AT231" i="5"/>
  <c r="AT229" i="5"/>
  <c r="AT227" i="5"/>
  <c r="AT225" i="5"/>
  <c r="AT223" i="5"/>
  <c r="AT221" i="5"/>
  <c r="AT219" i="5"/>
  <c r="AT217" i="5"/>
  <c r="AU217" i="5" s="1"/>
  <c r="AT215" i="5"/>
  <c r="AT213" i="5"/>
  <c r="AT211" i="5"/>
  <c r="AU211" i="5" s="1"/>
  <c r="AT209" i="5"/>
  <c r="AU209" i="5" s="1"/>
  <c r="AT207" i="5"/>
  <c r="AT205" i="5"/>
  <c r="AT203" i="5"/>
  <c r="AT201" i="5"/>
  <c r="AT199" i="5"/>
  <c r="AT197" i="5"/>
  <c r="AT195" i="5"/>
  <c r="AT193" i="5"/>
  <c r="AU193" i="5" s="1"/>
  <c r="AT191" i="5"/>
  <c r="AT189" i="5"/>
  <c r="AV187" i="5"/>
  <c r="AT186" i="5"/>
  <c r="AT184" i="5"/>
  <c r="AU184" i="5" s="1"/>
  <c r="AT182" i="5"/>
  <c r="AT180" i="5"/>
  <c r="AU180" i="5" s="1"/>
  <c r="AT178" i="5"/>
  <c r="AT176" i="5"/>
  <c r="AT174" i="5"/>
  <c r="AT172" i="5"/>
  <c r="AT170" i="5"/>
  <c r="AT168" i="5"/>
  <c r="AU168" i="5" s="1"/>
  <c r="AT166" i="5"/>
  <c r="AT164" i="5"/>
  <c r="AU164" i="5" s="1"/>
  <c r="AT162" i="5"/>
  <c r="AT160" i="5"/>
  <c r="AT158" i="5"/>
  <c r="AT156" i="5"/>
  <c r="AT154" i="5"/>
  <c r="AT152" i="5"/>
  <c r="AU152" i="5" s="1"/>
  <c r="AT150" i="5"/>
  <c r="AT148" i="5"/>
  <c r="AU148" i="5" s="1"/>
  <c r="AT146" i="5"/>
  <c r="AT144" i="5"/>
  <c r="AT142" i="5"/>
  <c r="AT140" i="5"/>
  <c r="AT138" i="5"/>
  <c r="AT136" i="5"/>
  <c r="AU136" i="5" s="1"/>
  <c r="AT134" i="5"/>
  <c r="AU134" i="5" s="1"/>
  <c r="AT132" i="5"/>
  <c r="AT130" i="5"/>
  <c r="AT128" i="5"/>
  <c r="AT126" i="5"/>
  <c r="AU126" i="5" s="1"/>
  <c r="AT124" i="5"/>
  <c r="AT122" i="5"/>
  <c r="AT120" i="5"/>
  <c r="AU120" i="5" s="1"/>
  <c r="AT118" i="5"/>
  <c r="AU118" i="5" s="1"/>
  <c r="AW187" i="5"/>
  <c r="AT115" i="5"/>
  <c r="AT113" i="5"/>
  <c r="AT111" i="5"/>
  <c r="AU111" i="5" s="1"/>
  <c r="AT109" i="5"/>
  <c r="AT107" i="5"/>
  <c r="AU107" i="5" s="1"/>
  <c r="AT105" i="5"/>
  <c r="AT103" i="5"/>
  <c r="AT101" i="5"/>
  <c r="AT99" i="5"/>
  <c r="AT97" i="5"/>
  <c r="AT95" i="5"/>
  <c r="AT93" i="5"/>
  <c r="AT91" i="5"/>
  <c r="AT89" i="5"/>
  <c r="AT87" i="5"/>
  <c r="AT85" i="5"/>
  <c r="AT83" i="5"/>
  <c r="AT81" i="5"/>
  <c r="AT79" i="5"/>
  <c r="AU79" i="5" s="1"/>
  <c r="AT77" i="5"/>
  <c r="AT75" i="5"/>
  <c r="AT73" i="5"/>
  <c r="AT71" i="5"/>
  <c r="AT69" i="5"/>
  <c r="AT67" i="5"/>
  <c r="AT65" i="5"/>
  <c r="AT63" i="5"/>
  <c r="AT61" i="5"/>
  <c r="AT59" i="5"/>
  <c r="AU59" i="5" s="1"/>
  <c r="AT57" i="5"/>
  <c r="AT55" i="5"/>
  <c r="AU55" i="5" s="1"/>
  <c r="AT53" i="5"/>
  <c r="AT51" i="5"/>
  <c r="AU51" i="5" s="1"/>
  <c r="AT49" i="5"/>
  <c r="AT47" i="5"/>
  <c r="AT45" i="5"/>
  <c r="AT43" i="5"/>
  <c r="AT41" i="5"/>
  <c r="AT318" i="5"/>
  <c r="AT316" i="5"/>
  <c r="AT314" i="5"/>
  <c r="AT312" i="5"/>
  <c r="AU312" i="5" s="1"/>
  <c r="AT310" i="5"/>
  <c r="AU310" i="5" s="1"/>
  <c r="AT308" i="5"/>
  <c r="AT306" i="5"/>
  <c r="AT304" i="5"/>
  <c r="AT302" i="5"/>
  <c r="AT300" i="5"/>
  <c r="AT298" i="5"/>
  <c r="AT296" i="5"/>
  <c r="AT294" i="5"/>
  <c r="AT292" i="5"/>
  <c r="AU292" i="5" s="1"/>
  <c r="AT290" i="5"/>
  <c r="AT288" i="5"/>
  <c r="AT286" i="5"/>
  <c r="AT284" i="5"/>
  <c r="AT282" i="5"/>
  <c r="AT281" i="5"/>
  <c r="AT279" i="5"/>
  <c r="AT277" i="5"/>
  <c r="AU277" i="5" s="1"/>
  <c r="AT275" i="5"/>
  <c r="AT273" i="5"/>
  <c r="AT271" i="5"/>
  <c r="AU271" i="5" s="1"/>
  <c r="AT269" i="5"/>
  <c r="AT266" i="5"/>
  <c r="AT264" i="5"/>
  <c r="AT262" i="5"/>
  <c r="AU262" i="5" s="1"/>
  <c r="AT260" i="5"/>
  <c r="AT258" i="5"/>
  <c r="AT256" i="5"/>
  <c r="AT254" i="5"/>
  <c r="AT252" i="5"/>
  <c r="AU252" i="5" s="1"/>
  <c r="AT250" i="5"/>
  <c r="AT248" i="5"/>
  <c r="AT246" i="5"/>
  <c r="AT244" i="5"/>
  <c r="AT242" i="5"/>
  <c r="AT240" i="5"/>
  <c r="AT238" i="5"/>
  <c r="AT236" i="5"/>
  <c r="AU236" i="5" s="1"/>
  <c r="AT234" i="5"/>
  <c r="AT232" i="5"/>
  <c r="AT230" i="5"/>
  <c r="AT228" i="5"/>
  <c r="AT226" i="5"/>
  <c r="AT224" i="5"/>
  <c r="AT222" i="5"/>
  <c r="AT220" i="5"/>
  <c r="AT218" i="5"/>
  <c r="AT216" i="5"/>
  <c r="AT214" i="5"/>
  <c r="AT212" i="5"/>
  <c r="AT210" i="5"/>
  <c r="AT208" i="5"/>
  <c r="AT206" i="5"/>
  <c r="AT204" i="5"/>
  <c r="AT202" i="5"/>
  <c r="AT200" i="5"/>
  <c r="AU200" i="5" s="1"/>
  <c r="AT198" i="5"/>
  <c r="AU198" i="5" s="1"/>
  <c r="AT196" i="5"/>
  <c r="AT194" i="5"/>
  <c r="AT192" i="5"/>
  <c r="AT190" i="5"/>
  <c r="AT188" i="5"/>
  <c r="AT187" i="5"/>
  <c r="AT185" i="5"/>
  <c r="AU185" i="5" s="1"/>
  <c r="AT183" i="5"/>
  <c r="AT181" i="5"/>
  <c r="AT179" i="5"/>
  <c r="AU179" i="5" s="1"/>
  <c r="AT177" i="5"/>
  <c r="AU177" i="5" s="1"/>
  <c r="AT175" i="5"/>
  <c r="AT173" i="5"/>
  <c r="AT171" i="5"/>
  <c r="AU171" i="5" s="1"/>
  <c r="AT169" i="5"/>
  <c r="AU169" i="5" s="1"/>
  <c r="AT167" i="5"/>
  <c r="AT165" i="5"/>
  <c r="AT163" i="5"/>
  <c r="AU163" i="5" s="1"/>
  <c r="AT161" i="5"/>
  <c r="AU161" i="5" s="1"/>
  <c r="AT159" i="5"/>
  <c r="AT157" i="5"/>
  <c r="AT155" i="5"/>
  <c r="AU155" i="5" s="1"/>
  <c r="AT153" i="5"/>
  <c r="AU153" i="5" s="1"/>
  <c r="AT151" i="5"/>
  <c r="AT149" i="5"/>
  <c r="AT147" i="5"/>
  <c r="AU147" i="5" s="1"/>
  <c r="AT145" i="5"/>
  <c r="AU145" i="5" s="1"/>
  <c r="AT143" i="5"/>
  <c r="AT141" i="5"/>
  <c r="AT139" i="5"/>
  <c r="AU139" i="5" s="1"/>
  <c r="AT137" i="5"/>
  <c r="AU137" i="5" s="1"/>
  <c r="AT135" i="5"/>
  <c r="AT133" i="5"/>
  <c r="AT131" i="5"/>
  <c r="AU131" i="5" s="1"/>
  <c r="AT129" i="5"/>
  <c r="AU129" i="5" s="1"/>
  <c r="AT127" i="5"/>
  <c r="AT125" i="5"/>
  <c r="AT123" i="5"/>
  <c r="AU123" i="5" s="1"/>
  <c r="AT121" i="5"/>
  <c r="AU121" i="5" s="1"/>
  <c r="AT119" i="5"/>
  <c r="AT117" i="5"/>
  <c r="AT116" i="5"/>
  <c r="AT114" i="5"/>
  <c r="AT112" i="5"/>
  <c r="AT110" i="5"/>
  <c r="AU110" i="5" s="1"/>
  <c r="AT108" i="5"/>
  <c r="AT106" i="5"/>
  <c r="AT104" i="5"/>
  <c r="AT102" i="5"/>
  <c r="AT100" i="5"/>
  <c r="AT98" i="5"/>
  <c r="AT96" i="5"/>
  <c r="AT94" i="5"/>
  <c r="AT92" i="5"/>
  <c r="AT90" i="5"/>
  <c r="AT88" i="5"/>
  <c r="AT86" i="5"/>
  <c r="AT84" i="5"/>
  <c r="AT82" i="5"/>
  <c r="AT80" i="5"/>
  <c r="AT78" i="5"/>
  <c r="AT76" i="5"/>
  <c r="AT74" i="5"/>
  <c r="AT72" i="5"/>
  <c r="AT70" i="5"/>
  <c r="AT68" i="5"/>
  <c r="AT66" i="5"/>
  <c r="AT64" i="5"/>
  <c r="AT62" i="5"/>
  <c r="AT60" i="5"/>
  <c r="AT58" i="5"/>
  <c r="AT56" i="5"/>
  <c r="AT54" i="5"/>
  <c r="AT52" i="5"/>
  <c r="AT50" i="5"/>
  <c r="AU50" i="5" s="1"/>
  <c r="AT48" i="5"/>
  <c r="AT46" i="5"/>
  <c r="AT44" i="5"/>
  <c r="AT42" i="5"/>
  <c r="AU42" i="5" s="1"/>
  <c r="AY4" i="5"/>
  <c r="AV4" i="5"/>
  <c r="AZ4" i="5"/>
  <c r="AV6" i="5"/>
  <c r="AU6" i="5" s="1"/>
  <c r="AV7" i="5"/>
  <c r="AU7" i="5" s="1"/>
  <c r="AV8" i="5"/>
  <c r="AU8" i="5" s="1"/>
  <c r="AV9" i="5"/>
  <c r="AU9" i="5" s="1"/>
  <c r="AV10" i="5"/>
  <c r="AU10" i="5" s="1"/>
  <c r="AV11" i="5"/>
  <c r="AU11" i="5" s="1"/>
  <c r="AV12" i="5"/>
  <c r="AU12" i="5" s="1"/>
  <c r="AV13" i="5"/>
  <c r="AU13" i="5" s="1"/>
  <c r="AV14" i="5"/>
  <c r="AU14" i="5" s="1"/>
  <c r="AV15" i="5"/>
  <c r="AU15" i="5" s="1"/>
  <c r="AV16" i="5"/>
  <c r="AU16" i="5" s="1"/>
  <c r="AV17" i="5"/>
  <c r="AU17" i="5" s="1"/>
  <c r="AV18" i="5"/>
  <c r="AU18" i="5" s="1"/>
  <c r="AV19" i="5"/>
  <c r="AU19" i="5" s="1"/>
  <c r="AV20" i="5"/>
  <c r="AU20" i="5" s="1"/>
  <c r="AV21" i="5"/>
  <c r="AU21" i="5" s="1"/>
  <c r="AV22" i="5"/>
  <c r="AU22" i="5" s="1"/>
  <c r="AV23" i="5"/>
  <c r="AU23" i="5" s="1"/>
  <c r="AV24" i="5"/>
  <c r="AU24" i="5" s="1"/>
  <c r="AV25" i="5"/>
  <c r="AV26" i="5"/>
  <c r="AU26" i="5" s="1"/>
  <c r="AV27" i="5"/>
  <c r="AU27" i="5" s="1"/>
  <c r="AV28" i="5"/>
  <c r="AU28" i="5" s="1"/>
  <c r="AV29" i="5"/>
  <c r="AU29" i="5" s="1"/>
  <c r="AV30" i="5"/>
  <c r="AU30" i="5" s="1"/>
  <c r="AV31" i="5"/>
  <c r="AU31" i="5" s="1"/>
  <c r="AV32" i="5"/>
  <c r="AU32" i="5" s="1"/>
  <c r="AV33" i="5"/>
  <c r="AU33" i="5" s="1"/>
  <c r="AV34" i="5"/>
  <c r="AU34" i="5" s="1"/>
  <c r="AV35" i="5"/>
  <c r="AU35" i="5" s="1"/>
  <c r="AV36" i="5"/>
  <c r="AU36" i="5" s="1"/>
  <c r="AV37" i="5"/>
  <c r="AU37" i="5" s="1"/>
  <c r="AV38" i="5"/>
  <c r="AU38" i="5" s="1"/>
  <c r="AV39" i="5"/>
  <c r="AU39" i="5" s="1"/>
  <c r="AV40" i="5"/>
  <c r="AT4" i="5"/>
  <c r="AU4" i="5" s="1"/>
  <c r="AX4" i="5"/>
  <c r="AT5" i="5"/>
  <c r="AT6" i="5"/>
  <c r="AZ6" i="5"/>
  <c r="AT7" i="5"/>
  <c r="AZ7" i="5"/>
  <c r="AT8" i="5"/>
  <c r="AZ8" i="5"/>
  <c r="AT9" i="5"/>
  <c r="AZ9" i="5"/>
  <c r="AT10" i="5"/>
  <c r="AZ10" i="5"/>
  <c r="AT11" i="5"/>
  <c r="AZ11" i="5"/>
  <c r="AT12" i="5"/>
  <c r="AZ12" i="5"/>
  <c r="AT13" i="5"/>
  <c r="AZ13" i="5"/>
  <c r="AT14" i="5"/>
  <c r="AZ14" i="5"/>
  <c r="AT15" i="5"/>
  <c r="AZ15" i="5"/>
  <c r="AT16" i="5"/>
  <c r="AZ16" i="5"/>
  <c r="AT17" i="5"/>
  <c r="AZ17" i="5"/>
  <c r="AT18" i="5"/>
  <c r="AZ18" i="5"/>
  <c r="AT19" i="5"/>
  <c r="AZ19" i="5"/>
  <c r="AT20" i="5"/>
  <c r="AZ20" i="5"/>
  <c r="AT21" i="5"/>
  <c r="AZ21" i="5"/>
  <c r="AT22" i="5"/>
  <c r="AZ22" i="5"/>
  <c r="AT23" i="5"/>
  <c r="AZ23" i="5"/>
  <c r="AT24" i="5"/>
  <c r="AZ24" i="5"/>
  <c r="AT25" i="5"/>
  <c r="AZ25" i="5"/>
  <c r="AT26" i="5"/>
  <c r="AZ26" i="5"/>
  <c r="AT27" i="5"/>
  <c r="AZ27" i="5"/>
  <c r="AT28" i="5"/>
  <c r="AZ28" i="5"/>
  <c r="AT29" i="5"/>
  <c r="AZ29" i="5"/>
  <c r="AT30" i="5"/>
  <c r="AZ30" i="5"/>
  <c r="AT31" i="5"/>
  <c r="AZ31" i="5"/>
  <c r="AT32" i="5"/>
  <c r="AZ32" i="5"/>
  <c r="AT33" i="5"/>
  <c r="AZ33" i="5"/>
  <c r="AT34" i="5"/>
  <c r="AZ34" i="5"/>
  <c r="AT35" i="5"/>
  <c r="AZ35" i="5"/>
  <c r="AT36" i="5"/>
  <c r="AZ36" i="5"/>
  <c r="AT37" i="5"/>
  <c r="AZ37" i="5"/>
  <c r="AT38" i="5"/>
  <c r="AZ38" i="5"/>
  <c r="AT39" i="5"/>
  <c r="AZ39" i="5"/>
  <c r="AT40" i="5"/>
  <c r="AZ40" i="5"/>
  <c r="AZ41" i="5"/>
  <c r="AW44" i="5"/>
  <c r="AW54" i="5"/>
  <c r="AZ58" i="5"/>
  <c r="AW70" i="5"/>
  <c r="AZ74" i="5"/>
  <c r="AW82" i="5"/>
  <c r="AW86" i="5"/>
  <c r="AW90" i="5"/>
  <c r="AW94" i="5"/>
  <c r="AW98" i="5"/>
  <c r="AW102" i="5"/>
  <c r="AW106" i="5"/>
  <c r="AW110" i="5"/>
  <c r="AW114" i="5"/>
  <c r="AZ120" i="5"/>
  <c r="AW132" i="5"/>
  <c r="AZ136" i="5"/>
  <c r="AW140" i="5"/>
  <c r="AZ144" i="5"/>
  <c r="AW148" i="5"/>
  <c r="AZ152" i="5"/>
  <c r="AW156" i="5"/>
  <c r="AZ160" i="5"/>
  <c r="AW164" i="5"/>
  <c r="AZ168" i="5"/>
  <c r="AW172" i="5"/>
  <c r="AZ176" i="5"/>
  <c r="AW180" i="5"/>
  <c r="AZ184" i="5"/>
  <c r="AW188" i="5"/>
  <c r="AZ192" i="5"/>
  <c r="AZ196" i="5"/>
  <c r="AW200" i="5"/>
  <c r="AZ204" i="5"/>
  <c r="AW208" i="5"/>
  <c r="AZ212" i="5"/>
  <c r="AW216" i="5"/>
  <c r="AZ220" i="5"/>
  <c r="AW224" i="5"/>
  <c r="AZ228" i="5"/>
  <c r="AZ231" i="5"/>
  <c r="AW235" i="5"/>
  <c r="AZ239" i="5"/>
  <c r="AW243" i="5"/>
  <c r="AZ247" i="5"/>
  <c r="AW251" i="5"/>
  <c r="AZ255" i="5"/>
  <c r="AW259" i="5"/>
  <c r="AZ263" i="5"/>
  <c r="AW267" i="5"/>
  <c r="AW288" i="5"/>
  <c r="AZ292" i="5"/>
  <c r="AW296" i="5"/>
  <c r="AZ300" i="5"/>
  <c r="AW304" i="5"/>
  <c r="AZ46" i="5"/>
  <c r="AW50" i="5"/>
  <c r="AZ62" i="5"/>
  <c r="AW66" i="5"/>
  <c r="AZ78" i="5"/>
  <c r="AW42" i="5"/>
  <c r="AW47" i="5"/>
  <c r="AZ49" i="5"/>
  <c r="AW51" i="5"/>
  <c r="AW55" i="5"/>
  <c r="AZ57" i="5"/>
  <c r="AW59" i="5"/>
  <c r="AW63" i="5"/>
  <c r="AZ65" i="5"/>
  <c r="AW67" i="5"/>
  <c r="AW71" i="5"/>
  <c r="AZ73" i="5"/>
  <c r="AW75" i="5"/>
  <c r="AW79" i="5"/>
  <c r="AZ81" i="5"/>
  <c r="AW83" i="5"/>
  <c r="AW87" i="5"/>
  <c r="AZ89" i="5"/>
  <c r="AW91" i="5"/>
  <c r="AW95" i="5"/>
  <c r="AZ97" i="5"/>
  <c r="AW99" i="5"/>
  <c r="AW103" i="5"/>
  <c r="AZ105" i="5"/>
  <c r="AW107" i="5"/>
  <c r="AW111" i="5"/>
  <c r="AZ113" i="5"/>
  <c r="AW115" i="5"/>
  <c r="AW118" i="5"/>
  <c r="AW126" i="5"/>
  <c r="AW134" i="5"/>
  <c r="AW142" i="5"/>
  <c r="AW150" i="5"/>
  <c r="AW158" i="5"/>
  <c r="AW166" i="5"/>
  <c r="AW174" i="5"/>
  <c r="AW182" i="5"/>
  <c r="AW190" i="5"/>
  <c r="AZ198" i="5"/>
  <c r="AZ206" i="5"/>
  <c r="AZ214" i="5"/>
  <c r="AZ222" i="5"/>
  <c r="AW230" i="5"/>
  <c r="AW237" i="5"/>
  <c r="AW245" i="5"/>
  <c r="AW253" i="5"/>
  <c r="AW261" i="5"/>
  <c r="AW294" i="5"/>
  <c r="AW302" i="5"/>
  <c r="AW317" i="5"/>
  <c r="AW41" i="5"/>
  <c r="AZ44" i="5"/>
  <c r="AZ54" i="5"/>
  <c r="AW58" i="5"/>
  <c r="AZ70" i="5"/>
  <c r="AW74" i="5"/>
  <c r="AZ82" i="5"/>
  <c r="AZ86" i="5"/>
  <c r="AZ90" i="5"/>
  <c r="AZ94" i="5"/>
  <c r="AZ98" i="5"/>
  <c r="AZ102" i="5"/>
  <c r="AZ106" i="5"/>
  <c r="AZ110" i="5"/>
  <c r="AZ114" i="5"/>
  <c r="AW120" i="5"/>
  <c r="AZ132" i="5"/>
  <c r="AW136" i="5"/>
  <c r="AZ140" i="5"/>
  <c r="AW144" i="5"/>
  <c r="AZ148" i="5"/>
  <c r="AW152" i="5"/>
  <c r="AZ156" i="5"/>
  <c r="AW160" i="5"/>
  <c r="AZ164" i="5"/>
  <c r="AW168" i="5"/>
  <c r="AZ172" i="5"/>
  <c r="AW176" i="5"/>
  <c r="AZ180" i="5"/>
  <c r="AW184" i="5"/>
  <c r="AZ188" i="5"/>
  <c r="AW192" i="5"/>
  <c r="AW196" i="5"/>
  <c r="AZ200" i="5"/>
  <c r="AW204" i="5"/>
  <c r="AZ208" i="5"/>
  <c r="AW212" i="5"/>
  <c r="AZ216" i="5"/>
  <c r="AW220" i="5"/>
  <c r="AZ224" i="5"/>
  <c r="AW228" i="5"/>
  <c r="AW231" i="5"/>
  <c r="AZ235" i="5"/>
  <c r="AW239" i="5"/>
  <c r="AZ243" i="5"/>
  <c r="AW247" i="5"/>
  <c r="AZ251" i="5"/>
  <c r="AW255" i="5"/>
  <c r="AZ259" i="5"/>
  <c r="AW263" i="5"/>
  <c r="AZ267" i="5"/>
  <c r="AZ288" i="5"/>
  <c r="AW292" i="5"/>
  <c r="AZ296" i="5"/>
  <c r="AW300" i="5"/>
  <c r="AZ304" i="5"/>
  <c r="AW46" i="5"/>
  <c r="AZ50" i="5"/>
  <c r="AW62" i="5"/>
  <c r="AZ66" i="5"/>
  <c r="AW78" i="5"/>
  <c r="AZ42" i="5"/>
  <c r="AZ47" i="5"/>
  <c r="AW49" i="5"/>
  <c r="AZ51" i="5"/>
  <c r="AZ55" i="5"/>
  <c r="AW57" i="5"/>
  <c r="AZ59" i="5"/>
  <c r="AZ63" i="5"/>
  <c r="AW65" i="5"/>
  <c r="AZ67" i="5"/>
  <c r="AZ71" i="5"/>
  <c r="AW73" i="5"/>
  <c r="AZ75" i="5"/>
  <c r="AZ79" i="5"/>
  <c r="AW81" i="5"/>
  <c r="AZ83" i="5"/>
  <c r="AZ87" i="5"/>
  <c r="AW89" i="5"/>
  <c r="AZ91" i="5"/>
  <c r="AZ95" i="5"/>
  <c r="AW97" i="5"/>
  <c r="AZ99" i="5"/>
  <c r="AZ103" i="5"/>
  <c r="AW105" i="5"/>
  <c r="AZ107" i="5"/>
  <c r="AZ111" i="5"/>
  <c r="AW113" i="5"/>
  <c r="AZ115" i="5"/>
  <c r="AZ118" i="5"/>
  <c r="AZ126" i="5"/>
  <c r="AZ134" i="5"/>
  <c r="AZ142" i="5"/>
  <c r="AZ150" i="5"/>
  <c r="AZ158" i="5"/>
  <c r="AZ166" i="5"/>
  <c r="AZ174" i="5"/>
  <c r="AZ182" i="5"/>
  <c r="AZ190" i="5"/>
  <c r="AW198" i="5"/>
  <c r="AW206" i="5"/>
  <c r="AW214" i="5"/>
  <c r="AW222" i="5"/>
  <c r="AZ230" i="5"/>
  <c r="AZ237" i="5"/>
  <c r="AZ245" i="5"/>
  <c r="AZ253" i="5"/>
  <c r="AZ261" i="5"/>
  <c r="AZ294" i="5"/>
  <c r="AZ302" i="5"/>
  <c r="AZ317" i="5"/>
  <c r="AW36" i="5"/>
  <c r="AW32" i="5"/>
  <c r="AW28" i="5"/>
  <c r="AW24" i="5"/>
  <c r="AW20" i="5"/>
  <c r="AW16" i="5"/>
  <c r="AW12" i="5"/>
  <c r="AW8" i="5"/>
  <c r="AZ187" i="5"/>
  <c r="AW39" i="5"/>
  <c r="AW37" i="5"/>
  <c r="AW35" i="5"/>
  <c r="AW33" i="5"/>
  <c r="AW31" i="5"/>
  <c r="AW29" i="5"/>
  <c r="AW27" i="5"/>
  <c r="AW25" i="5"/>
  <c r="AW23" i="5"/>
  <c r="AW21" i="5"/>
  <c r="AW19" i="5"/>
  <c r="AW17" i="5"/>
  <c r="AW15" i="5"/>
  <c r="AW13" i="5"/>
  <c r="AW11" i="5"/>
  <c r="AW9" i="5"/>
  <c r="AW7" i="5"/>
  <c r="AW38" i="5"/>
  <c r="AW34" i="5"/>
  <c r="AW30" i="5"/>
  <c r="AW26" i="5"/>
  <c r="AW22" i="5"/>
  <c r="AW18" i="5"/>
  <c r="AW14" i="5"/>
  <c r="AW10" i="5"/>
  <c r="AW6" i="5"/>
  <c r="AZ281" i="5"/>
  <c r="AW316" i="5"/>
  <c r="AW313" i="5"/>
  <c r="AZ309" i="5"/>
  <c r="AW305" i="5"/>
  <c r="AZ301" i="5"/>
  <c r="AW297" i="5"/>
  <c r="AZ293" i="5"/>
  <c r="AW289" i="5"/>
  <c r="AW285" i="5"/>
  <c r="AZ277" i="5"/>
  <c r="AW273" i="5"/>
  <c r="AZ269" i="5"/>
  <c r="AZ264" i="5"/>
  <c r="AW260" i="5"/>
  <c r="AZ256" i="5"/>
  <c r="AW252" i="5"/>
  <c r="AZ248" i="5"/>
  <c r="AW244" i="5"/>
  <c r="AZ240" i="5"/>
  <c r="AW236" i="5"/>
  <c r="AZ232" i="5"/>
  <c r="AW229" i="5"/>
  <c r="AZ225" i="5"/>
  <c r="AW221" i="5"/>
  <c r="AZ217" i="5"/>
  <c r="AW213" i="5"/>
  <c r="AZ209" i="5"/>
  <c r="AW205" i="5"/>
  <c r="AZ201" i="5"/>
  <c r="AW197" i="5"/>
  <c r="AZ193" i="5"/>
  <c r="AZ189" i="5"/>
  <c r="AW185" i="5"/>
  <c r="AZ316" i="5"/>
  <c r="AZ313" i="5"/>
  <c r="AW309" i="5"/>
  <c r="AZ305" i="5"/>
  <c r="AW301" i="5"/>
  <c r="AZ297" i="5"/>
  <c r="AW293" i="5"/>
  <c r="AZ289" i="5"/>
  <c r="AZ285" i="5"/>
  <c r="AW277" i="5"/>
  <c r="AZ273" i="5"/>
  <c r="AW269" i="5"/>
  <c r="AW264" i="5"/>
  <c r="AZ260" i="5"/>
  <c r="AW256" i="5"/>
  <c r="AZ252" i="5"/>
  <c r="AW248" i="5"/>
  <c r="AZ244" i="5"/>
  <c r="AW240" i="5"/>
  <c r="AZ236" i="5"/>
  <c r="AW232" i="5"/>
  <c r="AZ229" i="5"/>
  <c r="AW225" i="5"/>
  <c r="AZ221" i="5"/>
  <c r="AW217" i="5"/>
  <c r="AZ213" i="5"/>
  <c r="AW209" i="5"/>
  <c r="AZ205" i="5"/>
  <c r="AW201" i="5"/>
  <c r="AZ197" i="5"/>
  <c r="AW193" i="5"/>
  <c r="AW189" i="5"/>
  <c r="AZ185" i="5"/>
  <c r="AZ181" i="5"/>
  <c r="AW177" i="5"/>
  <c r="AZ173" i="5"/>
  <c r="AW169" i="5"/>
  <c r="AZ165" i="5"/>
  <c r="AW161" i="5"/>
  <c r="AZ157" i="5"/>
  <c r="AW153" i="5"/>
  <c r="AZ149" i="5"/>
  <c r="AW145" i="5"/>
  <c r="AZ141" i="5"/>
  <c r="AW137" i="5"/>
  <c r="AZ133" i="5"/>
  <c r="AW129" i="5"/>
  <c r="AZ125" i="5"/>
  <c r="AW121" i="5"/>
  <c r="AZ117" i="5"/>
  <c r="AW318" i="5"/>
  <c r="AW311" i="5"/>
  <c r="AZ307" i="5"/>
  <c r="AW303" i="5"/>
  <c r="AZ299" i="5"/>
  <c r="AW295" i="5"/>
  <c r="AZ291" i="5"/>
  <c r="AW287" i="5"/>
  <c r="AW283" i="5"/>
  <c r="AZ279" i="5"/>
  <c r="AW275" i="5"/>
  <c r="AZ271" i="5"/>
  <c r="AZ266" i="5"/>
  <c r="AW262" i="5"/>
  <c r="AZ258" i="5"/>
  <c r="AW254" i="5"/>
  <c r="AZ250" i="5"/>
  <c r="AW246" i="5"/>
  <c r="AZ242" i="5"/>
  <c r="AW238" i="5"/>
  <c r="AZ234" i="5"/>
  <c r="AW227" i="5"/>
  <c r="AZ223" i="5"/>
  <c r="AW219" i="5"/>
  <c r="AZ215" i="5"/>
  <c r="AW211" i="5"/>
  <c r="AZ207" i="5"/>
  <c r="AW203" i="5"/>
  <c r="AZ199" i="5"/>
  <c r="AW195" i="5"/>
  <c r="AW191" i="5"/>
  <c r="AZ183" i="5"/>
  <c r="AW179" i="5"/>
  <c r="AZ175" i="5"/>
  <c r="AW171" i="5"/>
  <c r="AZ167" i="5"/>
  <c r="AW163" i="5"/>
  <c r="AZ159" i="5"/>
  <c r="AW155" i="5"/>
  <c r="AZ151" i="5"/>
  <c r="AW147" i="5"/>
  <c r="AZ143" i="5"/>
  <c r="AW139" i="5"/>
  <c r="AZ135" i="5"/>
  <c r="AW131" i="5"/>
  <c r="AZ127" i="5"/>
  <c r="AW123" i="5"/>
  <c r="AZ119" i="5"/>
  <c r="AW319" i="5"/>
  <c r="AZ314" i="5"/>
  <c r="AW310" i="5"/>
  <c r="AZ306" i="5"/>
  <c r="AW284" i="5"/>
  <c r="AZ280" i="5"/>
  <c r="AW276" i="5"/>
  <c r="AZ272" i="5"/>
  <c r="AW268" i="5"/>
  <c r="AZ315" i="5"/>
  <c r="AZ312" i="5"/>
  <c r="AW308" i="5"/>
  <c r="AW286" i="5"/>
  <c r="AZ282" i="5"/>
  <c r="AW278" i="5"/>
  <c r="AZ274" i="5"/>
  <c r="AW270" i="5"/>
  <c r="AW181" i="5"/>
  <c r="AZ177" i="5"/>
  <c r="AW173" i="5"/>
  <c r="AZ169" i="5"/>
  <c r="AW165" i="5"/>
  <c r="AZ161" i="5"/>
  <c r="AW157" i="5"/>
  <c r="AZ153" i="5"/>
  <c r="AW149" i="5"/>
  <c r="AZ145" i="5"/>
  <c r="AW141" i="5"/>
  <c r="AZ137" i="5"/>
  <c r="AW133" i="5"/>
  <c r="AZ129" i="5"/>
  <c r="AW125" i="5"/>
  <c r="AZ121" i="5"/>
  <c r="AW117" i="5"/>
  <c r="AZ318" i="5"/>
  <c r="AZ311" i="5"/>
  <c r="AW307" i="5"/>
  <c r="AZ303" i="5"/>
  <c r="AW299" i="5"/>
  <c r="AZ295" i="5"/>
  <c r="AW291" i="5"/>
  <c r="AZ287" i="5"/>
  <c r="AZ283" i="5"/>
  <c r="AW279" i="5"/>
  <c r="AZ275" i="5"/>
  <c r="AW271" i="5"/>
  <c r="AW266" i="5"/>
  <c r="AZ262" i="5"/>
  <c r="AW258" i="5"/>
  <c r="AZ254" i="5"/>
  <c r="AW250" i="5"/>
  <c r="AZ246" i="5"/>
  <c r="AW242" i="5"/>
  <c r="AZ238" i="5"/>
  <c r="AW234" i="5"/>
  <c r="AZ227" i="5"/>
  <c r="AW223" i="5"/>
  <c r="AZ219" i="5"/>
  <c r="AW215" i="5"/>
  <c r="AZ211" i="5"/>
  <c r="AW207" i="5"/>
  <c r="AZ203" i="5"/>
  <c r="AW199" i="5"/>
  <c r="AZ195" i="5"/>
  <c r="AZ191" i="5"/>
  <c r="AW183" i="5"/>
  <c r="AZ179" i="5"/>
  <c r="AW175" i="5"/>
  <c r="AZ171" i="5"/>
  <c r="AW167" i="5"/>
  <c r="AZ163" i="5"/>
  <c r="AW159" i="5"/>
  <c r="AZ155" i="5"/>
  <c r="AW151" i="5"/>
  <c r="AZ147" i="5"/>
  <c r="AW143" i="5"/>
  <c r="AZ139" i="5"/>
  <c r="AW135" i="5"/>
  <c r="AZ131" i="5"/>
  <c r="AW127" i="5"/>
  <c r="AZ123" i="5"/>
  <c r="AW119" i="5"/>
  <c r="AZ319" i="5"/>
  <c r="AW314" i="5"/>
  <c r="AZ310" i="5"/>
  <c r="AW306" i="5"/>
  <c r="AZ284" i="5"/>
  <c r="AW280" i="5"/>
  <c r="AZ276" i="5"/>
  <c r="AW272" i="5"/>
  <c r="AZ268" i="5"/>
  <c r="AW315" i="5"/>
  <c r="AW312" i="5"/>
  <c r="AZ308" i="5"/>
  <c r="AZ286" i="5"/>
  <c r="AW282" i="5"/>
  <c r="AZ278" i="5"/>
  <c r="AW274" i="5"/>
  <c r="AZ270" i="5"/>
  <c r="AE326" i="5"/>
  <c r="AD326" i="5" s="1"/>
  <c r="AO298" i="5"/>
  <c r="AO245" i="5"/>
  <c r="AX245" i="5" s="1"/>
  <c r="AO175" i="5"/>
  <c r="AX175" i="5" s="1"/>
  <c r="AO299" i="5"/>
  <c r="AX299" i="5" s="1"/>
  <c r="AO185" i="5"/>
  <c r="AX185" i="5" s="1"/>
  <c r="AO297" i="5"/>
  <c r="AX297" i="5" s="1"/>
  <c r="AO176" i="5"/>
  <c r="AX176" i="5" s="1"/>
  <c r="AO73" i="5"/>
  <c r="AX73" i="5" s="1"/>
  <c r="AO101" i="5"/>
  <c r="AO33" i="5"/>
  <c r="AX33" i="5" s="1"/>
  <c r="AO90" i="5"/>
  <c r="AX90" i="5" s="1"/>
  <c r="AO107" i="5"/>
  <c r="AX107" i="5" s="1"/>
  <c r="AO152" i="5"/>
  <c r="AX152" i="5" s="1"/>
  <c r="AO196" i="5"/>
  <c r="AX196" i="5" s="1"/>
  <c r="AO87" i="5"/>
  <c r="AX87" i="5" s="1"/>
  <c r="AO156" i="5"/>
  <c r="AX156" i="5" s="1"/>
  <c r="AO187" i="5"/>
  <c r="AX187" i="5" s="1"/>
  <c r="AO67" i="5"/>
  <c r="AX67" i="5" s="1"/>
  <c r="AO125" i="5"/>
  <c r="AX125" i="5" s="1"/>
  <c r="AO98" i="5"/>
  <c r="AX98" i="5" s="1"/>
  <c r="AO150" i="5"/>
  <c r="AX150" i="5" s="1"/>
  <c r="AO23" i="5"/>
  <c r="AX23" i="5" s="1"/>
  <c r="AO68" i="5"/>
  <c r="AO278" i="5"/>
  <c r="AX278" i="5" s="1"/>
  <c r="AO124" i="5"/>
  <c r="AO252" i="5"/>
  <c r="AX252" i="5" s="1"/>
  <c r="AO61" i="5"/>
  <c r="AO104" i="5"/>
  <c r="AO279" i="5"/>
  <c r="AX279" i="5" s="1"/>
  <c r="AO66" i="5"/>
  <c r="AX66" i="5" s="1"/>
  <c r="AO132" i="5"/>
  <c r="AX132" i="5" s="1"/>
  <c r="AO294" i="5"/>
  <c r="AX294" i="5" s="1"/>
  <c r="AO317" i="5"/>
  <c r="AX317" i="5" s="1"/>
  <c r="AO60" i="5"/>
  <c r="AO84" i="5"/>
  <c r="AO214" i="5"/>
  <c r="AX214" i="5" s="1"/>
  <c r="AO19" i="5"/>
  <c r="AX19" i="5" s="1"/>
  <c r="AO123" i="5"/>
  <c r="AX123" i="5" s="1"/>
  <c r="AO36" i="5"/>
  <c r="AX36" i="5" s="1"/>
  <c r="AO208" i="5"/>
  <c r="AX208" i="5" s="1"/>
  <c r="AO261" i="5"/>
  <c r="AX261" i="5" s="1"/>
  <c r="AO31" i="5"/>
  <c r="AX31" i="5" s="1"/>
  <c r="AO173" i="5"/>
  <c r="AX173" i="5" s="1"/>
  <c r="AO10" i="5"/>
  <c r="AX10" i="5" s="1"/>
  <c r="AO133" i="5"/>
  <c r="AX133" i="5" s="1"/>
  <c r="AO100" i="5"/>
  <c r="AO99" i="5"/>
  <c r="AX99" i="5" s="1"/>
  <c r="AO270" i="5"/>
  <c r="AX270" i="5" s="1"/>
  <c r="AO158" i="5"/>
  <c r="AX158" i="5" s="1"/>
  <c r="AO205" i="5"/>
  <c r="AX205" i="5" s="1"/>
  <c r="AO195" i="5"/>
  <c r="AX195" i="5" s="1"/>
  <c r="AO11" i="5"/>
  <c r="AX11" i="5" s="1"/>
  <c r="AO248" i="5"/>
  <c r="AX248" i="5" s="1"/>
  <c r="AO159" i="5"/>
  <c r="AX159" i="5" s="1"/>
  <c r="AO271" i="5"/>
  <c r="AX271" i="5" s="1"/>
  <c r="AD339" i="5"/>
  <c r="AD324" i="5"/>
  <c r="D8" i="2" s="1"/>
  <c r="AO314" i="5"/>
  <c r="AX314" i="5" s="1"/>
  <c r="AO301" i="5"/>
  <c r="AX301" i="5" s="1"/>
  <c r="AO102" i="5"/>
  <c r="AX102" i="5" s="1"/>
  <c r="AO286" i="5"/>
  <c r="AX286" i="5" s="1"/>
  <c r="AO165" i="5"/>
  <c r="AX165" i="5" s="1"/>
  <c r="AO280" i="5"/>
  <c r="AX280" i="5" s="1"/>
  <c r="AO256" i="5"/>
  <c r="AX256" i="5" s="1"/>
  <c r="AO206" i="5"/>
  <c r="AX206" i="5" s="1"/>
  <c r="AO237" i="5"/>
  <c r="AX237" i="5" s="1"/>
  <c r="AO28" i="5"/>
  <c r="AX28" i="5" s="1"/>
  <c r="AO122" i="5"/>
  <c r="AO233" i="5"/>
  <c r="AO142" i="5"/>
  <c r="AX142" i="5" s="1"/>
  <c r="AO12" i="5"/>
  <c r="AX12" i="5" s="1"/>
  <c r="AO112" i="5"/>
  <c r="AO293" i="5"/>
  <c r="AX293" i="5" s="1"/>
  <c r="AO219" i="5"/>
  <c r="AX219" i="5" s="1"/>
  <c r="AO303" i="5"/>
  <c r="AX303" i="5" s="1"/>
  <c r="AO257" i="5"/>
  <c r="AO186" i="5"/>
  <c r="AO235" i="5"/>
  <c r="AX235" i="5" s="1"/>
  <c r="AO276" i="5"/>
  <c r="AX276" i="5" s="1"/>
  <c r="AO32" i="5"/>
  <c r="AX32" i="5" s="1"/>
  <c r="AO75" i="5"/>
  <c r="AX75" i="5" s="1"/>
  <c r="AO113" i="5"/>
  <c r="AX113" i="5" s="1"/>
  <c r="AO37" i="5"/>
  <c r="AX37" i="5" s="1"/>
  <c r="AO78" i="5"/>
  <c r="AX78" i="5" s="1"/>
  <c r="AO134" i="5"/>
  <c r="AX134" i="5" s="1"/>
  <c r="AO221" i="5"/>
  <c r="AX221" i="5" s="1"/>
  <c r="AO171" i="5"/>
  <c r="AX171" i="5" s="1"/>
  <c r="AO49" i="5"/>
  <c r="AX49" i="5" s="1"/>
  <c r="AO120" i="5"/>
  <c r="AX120" i="5" s="1"/>
  <c r="AO295" i="5"/>
  <c r="AX295" i="5" s="1"/>
  <c r="AO262" i="5"/>
  <c r="AX262" i="5" s="1"/>
  <c r="AO54" i="5"/>
  <c r="AX54" i="5" s="1"/>
  <c r="AO226" i="5"/>
  <c r="AO77" i="5"/>
  <c r="AO41" i="5"/>
  <c r="AX41" i="5" s="1"/>
  <c r="AO114" i="5"/>
  <c r="AX114" i="5" s="1"/>
  <c r="AO157" i="5"/>
  <c r="AX157" i="5" s="1"/>
  <c r="AO309" i="5"/>
  <c r="AX309" i="5" s="1"/>
  <c r="AO64" i="5"/>
  <c r="AO287" i="5"/>
  <c r="AX287" i="5" s="1"/>
  <c r="AO194" i="5"/>
  <c r="AO162" i="5"/>
  <c r="AO179" i="5"/>
  <c r="AX179" i="5" s="1"/>
  <c r="AO201" i="5"/>
  <c r="AX201" i="5" s="1"/>
  <c r="AO40" i="5"/>
  <c r="AX40" i="5" s="1"/>
  <c r="AO83" i="5"/>
  <c r="AX83" i="5" s="1"/>
  <c r="AO6" i="5"/>
  <c r="AX6" i="5" s="1"/>
  <c r="AO45" i="5"/>
  <c r="AO231" i="5"/>
  <c r="AX231" i="5" s="1"/>
  <c r="AO135" i="5"/>
  <c r="AX135" i="5" s="1"/>
  <c r="AO243" i="5"/>
  <c r="AX243" i="5" s="1"/>
  <c r="AO240" i="5"/>
  <c r="AX240" i="5" s="1"/>
  <c r="AO177" i="5"/>
  <c r="AX177" i="5" s="1"/>
  <c r="AO266" i="5"/>
  <c r="AX266" i="5" s="1"/>
  <c r="AO210" i="5"/>
  <c r="AO160" i="5"/>
  <c r="AX160" i="5" s="1"/>
  <c r="AO218" i="5"/>
  <c r="AO121" i="5"/>
  <c r="AX121" i="5" s="1"/>
  <c r="AO93" i="5"/>
  <c r="AO188" i="5"/>
  <c r="AX188" i="5" s="1"/>
  <c r="AO241" i="5"/>
  <c r="AO215" i="5"/>
  <c r="AX215" i="5" s="1"/>
  <c r="AO44" i="5"/>
  <c r="AX44" i="5" s="1"/>
  <c r="AO69" i="5"/>
  <c r="AO244" i="5"/>
  <c r="AX244" i="5" s="1"/>
  <c r="AO251" i="5"/>
  <c r="AX251" i="5" s="1"/>
  <c r="AO207" i="5"/>
  <c r="AX207" i="5" s="1"/>
  <c r="AO204" i="5"/>
  <c r="AX204" i="5" s="1"/>
  <c r="AO285" i="5"/>
  <c r="AX285" i="5" s="1"/>
  <c r="AO246" i="5"/>
  <c r="AX246" i="5" s="1"/>
  <c r="AO127" i="5"/>
  <c r="AX127" i="5" s="1"/>
  <c r="AO263" i="5"/>
  <c r="AX263" i="5" s="1"/>
  <c r="AO232" i="5"/>
  <c r="AX232" i="5" s="1"/>
  <c r="AE328" i="5"/>
  <c r="AO91" i="5"/>
  <c r="AX91" i="5" s="1"/>
  <c r="AO47" i="5"/>
  <c r="AX47" i="5" s="1"/>
  <c r="AO288" i="5"/>
  <c r="AX288" i="5" s="1"/>
  <c r="AO272" i="5"/>
  <c r="AX272" i="5" s="1"/>
  <c r="AO292" i="5"/>
  <c r="AX292" i="5" s="1"/>
  <c r="AO247" i="5"/>
  <c r="AX247" i="5" s="1"/>
  <c r="AO304" i="5"/>
  <c r="AX304" i="5" s="1"/>
  <c r="AO273" i="5"/>
  <c r="AX273" i="5" s="1"/>
  <c r="AO277" i="5"/>
  <c r="AX277" i="5" s="1"/>
  <c r="AO269" i="5"/>
  <c r="AX269" i="5" s="1"/>
  <c r="AO217" i="5"/>
  <c r="AX217" i="5" s="1"/>
  <c r="AO63" i="5"/>
  <c r="AX63" i="5" s="1"/>
  <c r="AO16" i="5"/>
  <c r="AX16" i="5" s="1"/>
  <c r="AO211" i="5"/>
  <c r="AX211" i="5" s="1"/>
  <c r="AO108" i="5"/>
  <c r="AO76" i="5"/>
  <c r="AE320" i="5"/>
  <c r="AO145" i="5"/>
  <c r="AX145" i="5" s="1"/>
  <c r="AO316" i="5"/>
  <c r="AX316" i="5" s="1"/>
  <c r="AO267" i="5"/>
  <c r="AX267" i="5" s="1"/>
  <c r="AN80" i="19"/>
  <c r="AV80" i="19" s="1"/>
  <c r="AN94" i="19"/>
  <c r="AV94" i="19" s="1"/>
  <c r="AL94" i="19"/>
  <c r="AO101" i="19"/>
  <c r="AX236" i="5"/>
  <c r="AX118" i="5"/>
  <c r="AU305" i="5"/>
  <c r="AU297" i="5"/>
  <c r="AU273" i="5"/>
  <c r="AU264" i="5"/>
  <c r="AU256" i="5"/>
  <c r="AU229" i="5"/>
  <c r="AU197" i="5"/>
  <c r="AU189" i="5"/>
  <c r="AU181" i="5"/>
  <c r="AU173" i="5"/>
  <c r="AU165" i="5"/>
  <c r="AU157" i="5"/>
  <c r="AU141" i="5"/>
  <c r="AU133" i="5"/>
  <c r="AU125" i="5"/>
  <c r="AU117" i="5"/>
  <c r="AU315" i="5"/>
  <c r="AU308" i="5"/>
  <c r="AU274" i="5"/>
  <c r="AU307" i="5"/>
  <c r="AU291" i="5"/>
  <c r="AU275" i="5"/>
  <c r="AU266" i="5"/>
  <c r="AU199" i="5"/>
  <c r="AU191" i="5"/>
  <c r="AU183" i="5"/>
  <c r="AU175" i="5"/>
  <c r="AU167" i="5"/>
  <c r="AU159" i="5"/>
  <c r="AU151" i="5"/>
  <c r="AU143" i="5"/>
  <c r="AU135" i="5"/>
  <c r="AU127" i="5"/>
  <c r="AU119" i="5"/>
  <c r="AN43" i="5"/>
  <c r="AV43" i="5" s="1"/>
  <c r="AU43" i="5" s="1"/>
  <c r="AU314" i="5"/>
  <c r="AU306" i="5"/>
  <c r="AU272" i="5"/>
  <c r="AK320" i="5"/>
  <c r="AN45" i="5"/>
  <c r="AV45" i="5" s="1"/>
  <c r="AU45" i="5" s="1"/>
  <c r="AN53" i="5"/>
  <c r="AV53" i="5" s="1"/>
  <c r="AU53" i="5" s="1"/>
  <c r="AN61" i="5"/>
  <c r="AV61" i="5" s="1"/>
  <c r="AU61" i="5" s="1"/>
  <c r="AN69" i="5"/>
  <c r="AV69" i="5" s="1"/>
  <c r="AU69" i="5" s="1"/>
  <c r="AN77" i="5"/>
  <c r="AV77" i="5" s="1"/>
  <c r="AU77" i="5" s="1"/>
  <c r="AU81" i="5"/>
  <c r="AN85" i="5"/>
  <c r="AV85" i="5" s="1"/>
  <c r="AU85" i="5" s="1"/>
  <c r="AN93" i="5"/>
  <c r="AV93" i="5" s="1"/>
  <c r="AU93" i="5" s="1"/>
  <c r="AN101" i="5"/>
  <c r="AV101" i="5" s="1"/>
  <c r="AU101" i="5" s="1"/>
  <c r="AN109" i="5"/>
  <c r="AV109" i="5" s="1"/>
  <c r="AU109" i="5" s="1"/>
  <c r="AN128" i="5"/>
  <c r="AV128" i="5" s="1"/>
  <c r="AU128" i="5" s="1"/>
  <c r="AU144" i="5"/>
  <c r="AU160" i="5"/>
  <c r="AU176" i="5"/>
  <c r="AU41" i="5"/>
  <c r="AN48" i="5"/>
  <c r="AV48" i="5" s="1"/>
  <c r="AU48" i="5" s="1"/>
  <c r="AN52" i="5"/>
  <c r="AV52" i="5" s="1"/>
  <c r="AU52" i="5" s="1"/>
  <c r="AN56" i="5"/>
  <c r="AV56" i="5" s="1"/>
  <c r="AU56" i="5" s="1"/>
  <c r="AN60" i="5"/>
  <c r="AV60" i="5" s="1"/>
  <c r="AU60" i="5" s="1"/>
  <c r="AN64" i="5"/>
  <c r="AV64" i="5" s="1"/>
  <c r="AU64" i="5" s="1"/>
  <c r="AN68" i="5"/>
  <c r="AV68" i="5" s="1"/>
  <c r="AU68" i="5" s="1"/>
  <c r="AN72" i="5"/>
  <c r="AV72" i="5" s="1"/>
  <c r="AU72" i="5" s="1"/>
  <c r="AN76" i="5"/>
  <c r="AV76" i="5" s="1"/>
  <c r="AU76" i="5" s="1"/>
  <c r="AN80" i="5"/>
  <c r="AV80" i="5" s="1"/>
  <c r="AU80" i="5" s="1"/>
  <c r="AN84" i="5"/>
  <c r="AV84" i="5" s="1"/>
  <c r="AU84" i="5" s="1"/>
  <c r="AN88" i="5"/>
  <c r="AV88" i="5" s="1"/>
  <c r="AU88" i="5" s="1"/>
  <c r="AN92" i="5"/>
  <c r="AV92" i="5" s="1"/>
  <c r="AU92" i="5" s="1"/>
  <c r="AN96" i="5"/>
  <c r="AV96" i="5" s="1"/>
  <c r="AU96" i="5" s="1"/>
  <c r="AN100" i="5"/>
  <c r="AV100" i="5" s="1"/>
  <c r="AU100" i="5" s="1"/>
  <c r="AN104" i="5"/>
  <c r="AV104" i="5" s="1"/>
  <c r="AU104" i="5" s="1"/>
  <c r="AN108" i="5"/>
  <c r="AV108" i="5" s="1"/>
  <c r="AU108" i="5" s="1"/>
  <c r="AN112" i="5"/>
  <c r="AV112" i="5" s="1"/>
  <c r="AU112" i="5" s="1"/>
  <c r="AN116" i="5"/>
  <c r="AV116" i="5" s="1"/>
  <c r="AU116" i="5" s="1"/>
  <c r="AQ45" i="5"/>
  <c r="AL50" i="5"/>
  <c r="AQ53" i="5"/>
  <c r="AL55" i="5"/>
  <c r="AQ61" i="5"/>
  <c r="AQ69" i="5"/>
  <c r="AQ77" i="5"/>
  <c r="AL79" i="5"/>
  <c r="AQ85" i="5"/>
  <c r="AQ93" i="5"/>
  <c r="AQ101" i="5"/>
  <c r="AL106" i="5"/>
  <c r="AQ109" i="5"/>
  <c r="AL111" i="5"/>
  <c r="AL118" i="5"/>
  <c r="AL121" i="5"/>
  <c r="AQ124" i="5"/>
  <c r="AL126" i="5"/>
  <c r="AL129" i="5"/>
  <c r="AQ132" i="5"/>
  <c r="AL134" i="5"/>
  <c r="AL137" i="5"/>
  <c r="AN124" i="5"/>
  <c r="AV124" i="5" s="1"/>
  <c r="AU124" i="5" s="1"/>
  <c r="AU140" i="5"/>
  <c r="AU156" i="5"/>
  <c r="AU172" i="5"/>
  <c r="AU220" i="5"/>
  <c r="AU255" i="5"/>
  <c r="AU263" i="5"/>
  <c r="AU304" i="5"/>
  <c r="AL42" i="5"/>
  <c r="AL139" i="5"/>
  <c r="AQ142" i="5"/>
  <c r="AL144" i="5"/>
  <c r="AL147" i="5"/>
  <c r="AQ150" i="5"/>
  <c r="AL152" i="5"/>
  <c r="AL155" i="5"/>
  <c r="AQ158" i="5"/>
  <c r="AL160" i="5"/>
  <c r="AL163" i="5"/>
  <c r="AQ166" i="5"/>
  <c r="AL168" i="5"/>
  <c r="AL171" i="5"/>
  <c r="AQ174" i="5"/>
  <c r="AL176" i="5"/>
  <c r="AL179" i="5"/>
  <c r="AQ182" i="5"/>
  <c r="AL184" i="5"/>
  <c r="AQ190" i="5"/>
  <c r="AN122" i="5"/>
  <c r="AV122" i="5" s="1"/>
  <c r="AU122" i="5" s="1"/>
  <c r="AN130" i="5"/>
  <c r="AV130" i="5" s="1"/>
  <c r="AU130" i="5" s="1"/>
  <c r="AN138" i="5"/>
  <c r="AV138" i="5" s="1"/>
  <c r="AU138" i="5" s="1"/>
  <c r="AN146" i="5"/>
  <c r="AV146" i="5" s="1"/>
  <c r="AU146" i="5" s="1"/>
  <c r="AN154" i="5"/>
  <c r="AV154" i="5" s="1"/>
  <c r="AU154" i="5" s="1"/>
  <c r="AN162" i="5"/>
  <c r="AV162" i="5" s="1"/>
  <c r="AU162" i="5" s="1"/>
  <c r="AN170" i="5"/>
  <c r="AV170" i="5" s="1"/>
  <c r="AU170" i="5" s="1"/>
  <c r="AN178" i="5"/>
  <c r="AV178" i="5" s="1"/>
  <c r="AU178" i="5" s="1"/>
  <c r="AN186" i="5"/>
  <c r="AV186" i="5" s="1"/>
  <c r="AU186" i="5" s="1"/>
  <c r="AN194" i="5"/>
  <c r="AV194" i="5" s="1"/>
  <c r="AU194" i="5" s="1"/>
  <c r="AN202" i="5"/>
  <c r="AV202" i="5" s="1"/>
  <c r="AU202" i="5" s="1"/>
  <c r="AN210" i="5"/>
  <c r="AV210" i="5" s="1"/>
  <c r="AU210" i="5" s="1"/>
  <c r="AN218" i="5"/>
  <c r="AV218" i="5" s="1"/>
  <c r="AU218" i="5" s="1"/>
  <c r="AN226" i="5"/>
  <c r="AV226" i="5" s="1"/>
  <c r="AU226" i="5" s="1"/>
  <c r="AL193" i="5"/>
  <c r="AQ196" i="5"/>
  <c r="AL198" i="5"/>
  <c r="AQ204" i="5"/>
  <c r="AL209" i="5"/>
  <c r="AQ212" i="5"/>
  <c r="AL217" i="5"/>
  <c r="AQ220" i="5"/>
  <c r="AQ228" i="5"/>
  <c r="AN233" i="5"/>
  <c r="AV233" i="5" s="1"/>
  <c r="AU233" i="5" s="1"/>
  <c r="AN241" i="5"/>
  <c r="AV241" i="5" s="1"/>
  <c r="AU241" i="5" s="1"/>
  <c r="AN249" i="5"/>
  <c r="AV249" i="5" s="1"/>
  <c r="AU249" i="5" s="1"/>
  <c r="AN257" i="5"/>
  <c r="AV257" i="5" s="1"/>
  <c r="AU257" i="5" s="1"/>
  <c r="AN265" i="5"/>
  <c r="AV265" i="5" s="1"/>
  <c r="AU265" i="5" s="1"/>
  <c r="AQ233" i="5"/>
  <c r="AL235" i="5"/>
  <c r="AQ241" i="5"/>
  <c r="AQ249" i="5"/>
  <c r="AL254" i="5"/>
  <c r="AQ257" i="5"/>
  <c r="AL262" i="5"/>
  <c r="AQ265" i="5"/>
  <c r="AQ273" i="5"/>
  <c r="AL275" i="5"/>
  <c r="AQ281" i="5"/>
  <c r="AN290" i="5"/>
  <c r="AV290" i="5" s="1"/>
  <c r="AU290" i="5" s="1"/>
  <c r="AN298" i="5"/>
  <c r="AV298" i="5" s="1"/>
  <c r="AU298" i="5" s="1"/>
  <c r="AQ290" i="5"/>
  <c r="AL292" i="5"/>
  <c r="AQ298" i="5"/>
  <c r="AL303" i="5"/>
  <c r="AL307" i="5"/>
  <c r="AL310" i="5"/>
  <c r="AQ313" i="5"/>
  <c r="AQ42" i="5"/>
  <c r="AQ35" i="5"/>
  <c r="AQ27" i="5"/>
  <c r="AQ19" i="5"/>
  <c r="AQ11" i="5"/>
  <c r="AM5" i="5"/>
  <c r="AO166" i="5"/>
  <c r="AX166" i="5" s="1"/>
  <c r="AO48" i="5"/>
  <c r="AO200" i="5"/>
  <c r="AX200" i="5" s="1"/>
  <c r="AO79" i="5"/>
  <c r="AX79" i="5" s="1"/>
  <c r="AO24" i="5"/>
  <c r="AX24" i="5" s="1"/>
  <c r="AO138" i="5"/>
  <c r="AO59" i="5"/>
  <c r="AX59" i="5" s="1"/>
  <c r="AO81" i="5"/>
  <c r="AX81" i="5" s="1"/>
  <c r="AO18" i="5"/>
  <c r="AX18" i="5" s="1"/>
  <c r="AO74" i="5"/>
  <c r="AX74" i="5" s="1"/>
  <c r="AO26" i="5"/>
  <c r="AX26" i="5" s="1"/>
  <c r="AO92" i="5"/>
  <c r="AX92" i="5" s="1"/>
  <c r="AO282" i="5"/>
  <c r="AX282" i="5" s="1"/>
  <c r="AO46" i="5"/>
  <c r="AX46" i="5" s="1"/>
  <c r="AO119" i="5"/>
  <c r="AX119" i="5" s="1"/>
  <c r="AO307" i="5"/>
  <c r="AX307" i="5" s="1"/>
  <c r="AO319" i="5"/>
  <c r="AX319" i="5" s="1"/>
  <c r="AO109" i="5"/>
  <c r="AO25" i="5"/>
  <c r="AX25" i="5" s="1"/>
  <c r="AO147" i="5"/>
  <c r="AX147" i="5" s="1"/>
  <c r="AO197" i="5"/>
  <c r="AX197" i="5" s="1"/>
  <c r="AO27" i="5"/>
  <c r="AX27" i="5" s="1"/>
  <c r="AO96" i="5"/>
  <c r="AX96" i="5" s="1"/>
  <c r="AO8" i="5"/>
  <c r="AX8" i="5" s="1"/>
  <c r="AO227" i="5"/>
  <c r="AX227" i="5" s="1"/>
  <c r="AO291" i="5"/>
  <c r="AX291" i="5" s="1"/>
  <c r="AO72" i="5"/>
  <c r="AX72" i="5" s="1"/>
  <c r="AO140" i="5"/>
  <c r="AX140" i="5" s="1"/>
  <c r="AO209" i="5"/>
  <c r="AX209" i="5" s="1"/>
  <c r="AO15" i="5"/>
  <c r="AX15" i="5" s="1"/>
  <c r="AO229" i="5"/>
  <c r="AX229" i="5" s="1"/>
  <c r="AO274" i="5"/>
  <c r="AX274" i="5" s="1"/>
  <c r="AO161" i="5"/>
  <c r="AX161" i="5" s="1"/>
  <c r="AO141" i="5"/>
  <c r="AX141" i="5" s="1"/>
  <c r="AO153" i="5"/>
  <c r="AX153" i="5" s="1"/>
  <c r="AO168" i="5"/>
  <c r="AX168" i="5" s="1"/>
  <c r="AO115" i="5"/>
  <c r="AX115" i="5" s="1"/>
  <c r="AO254" i="5"/>
  <c r="AX254" i="5" s="1"/>
  <c r="AO199" i="5"/>
  <c r="AX199" i="5" s="1"/>
  <c r="AO106" i="5"/>
  <c r="AX106" i="5" s="1"/>
  <c r="AO228" i="5"/>
  <c r="AX228" i="5" s="1"/>
  <c r="AO189" i="5"/>
  <c r="AX189" i="5" s="1"/>
  <c r="AO94" i="5"/>
  <c r="AX94" i="5" s="1"/>
  <c r="AO105" i="5"/>
  <c r="AX105" i="5" s="1"/>
  <c r="AO224" i="5"/>
  <c r="AX224" i="5" s="1"/>
  <c r="AO29" i="5"/>
  <c r="AX29" i="5" s="1"/>
  <c r="AO289" i="5"/>
  <c r="AX289" i="5" s="1"/>
  <c r="AO65" i="5"/>
  <c r="AX65" i="5" s="1"/>
  <c r="AO34" i="5"/>
  <c r="AX34" i="5" s="1"/>
  <c r="AO193" i="5"/>
  <c r="AX193" i="5" s="1"/>
  <c r="AO86" i="5"/>
  <c r="AX86" i="5" s="1"/>
  <c r="AO234" i="5"/>
  <c r="AX234" i="5" s="1"/>
  <c r="AO155" i="5"/>
  <c r="AX155" i="5" s="1"/>
  <c r="AO192" i="5"/>
  <c r="AX192" i="5" s="1"/>
  <c r="AO313" i="5"/>
  <c r="AX313" i="5" s="1"/>
  <c r="AO95" i="5"/>
  <c r="AX95" i="5" s="1"/>
  <c r="AC320" i="5"/>
  <c r="AD338" i="5" s="1"/>
  <c r="AD340" i="5" s="1"/>
  <c r="D39" i="2" s="1"/>
  <c r="Z319" i="5"/>
  <c r="AA319" i="5" s="1"/>
  <c r="AG319" i="5" s="1"/>
  <c r="Z315" i="5"/>
  <c r="AA315" i="5" s="1"/>
  <c r="AG315" i="5" s="1"/>
  <c r="Z311" i="5"/>
  <c r="AA311" i="5" s="1"/>
  <c r="AG311" i="5" s="1"/>
  <c r="Z307" i="5"/>
  <c r="AA307" i="5" s="1"/>
  <c r="AG307" i="5" s="1"/>
  <c r="Z316" i="5"/>
  <c r="AA316" i="5" s="1"/>
  <c r="AG316" i="5" s="1"/>
  <c r="Z312" i="5"/>
  <c r="AA312" i="5" s="1"/>
  <c r="AG312" i="5" s="1"/>
  <c r="Z308" i="5"/>
  <c r="AA308" i="5" s="1"/>
  <c r="AG308" i="5" s="1"/>
  <c r="Z305" i="5"/>
  <c r="AA305" i="5" s="1"/>
  <c r="AG305" i="5" s="1"/>
  <c r="Z301" i="5"/>
  <c r="AA301" i="5" s="1"/>
  <c r="AG301" i="5" s="1"/>
  <c r="Z297" i="5"/>
  <c r="AA297" i="5" s="1"/>
  <c r="AG297" i="5" s="1"/>
  <c r="Z293" i="5"/>
  <c r="AA293" i="5" s="1"/>
  <c r="AG293" i="5" s="1"/>
  <c r="Z289" i="5"/>
  <c r="AA289" i="5" s="1"/>
  <c r="AG289" i="5" s="1"/>
  <c r="Z304" i="5"/>
  <c r="AA304" i="5" s="1"/>
  <c r="AG304" i="5" s="1"/>
  <c r="Z300" i="5"/>
  <c r="AA300" i="5" s="1"/>
  <c r="AG300" i="5" s="1"/>
  <c r="Z296" i="5"/>
  <c r="AA296" i="5" s="1"/>
  <c r="AG296" i="5" s="1"/>
  <c r="Z292" i="5"/>
  <c r="AA292" i="5" s="1"/>
  <c r="AG292" i="5" s="1"/>
  <c r="Z288" i="5"/>
  <c r="AA288" i="5" s="1"/>
  <c r="AG288" i="5" s="1"/>
  <c r="Z284" i="5"/>
  <c r="AA284" i="5" s="1"/>
  <c r="AG284" i="5" s="1"/>
  <c r="Z280" i="5"/>
  <c r="AA280" i="5" s="1"/>
  <c r="AG280" i="5" s="1"/>
  <c r="Z276" i="5"/>
  <c r="AA276" i="5" s="1"/>
  <c r="AG276" i="5" s="1"/>
  <c r="Z272" i="5"/>
  <c r="AA272" i="5" s="1"/>
  <c r="AG272" i="5" s="1"/>
  <c r="Z268" i="5"/>
  <c r="AA268" i="5" s="1"/>
  <c r="AG268" i="5" s="1"/>
  <c r="Z264" i="5"/>
  <c r="AA264" i="5" s="1"/>
  <c r="AG264" i="5" s="1"/>
  <c r="Z260" i="5"/>
  <c r="AA260" i="5" s="1"/>
  <c r="AG260" i="5" s="1"/>
  <c r="Z256" i="5"/>
  <c r="AA256" i="5" s="1"/>
  <c r="AG256" i="5" s="1"/>
  <c r="Z252" i="5"/>
  <c r="AA252" i="5" s="1"/>
  <c r="AG252" i="5" s="1"/>
  <c r="Z285" i="5"/>
  <c r="AA285" i="5" s="1"/>
  <c r="AG285" i="5" s="1"/>
  <c r="Z281" i="5"/>
  <c r="AA281" i="5" s="1"/>
  <c r="AG281" i="5" s="1"/>
  <c r="Z277" i="5"/>
  <c r="AA277" i="5" s="1"/>
  <c r="AG277" i="5" s="1"/>
  <c r="Z273" i="5"/>
  <c r="AA273" i="5" s="1"/>
  <c r="AG273" i="5" s="1"/>
  <c r="Z269" i="5"/>
  <c r="AA269" i="5" s="1"/>
  <c r="AG269" i="5" s="1"/>
  <c r="Z265" i="5"/>
  <c r="AA265" i="5" s="1"/>
  <c r="AG265" i="5" s="1"/>
  <c r="Z261" i="5"/>
  <c r="AA261" i="5" s="1"/>
  <c r="AG261" i="5" s="1"/>
  <c r="Z257" i="5"/>
  <c r="AA257" i="5" s="1"/>
  <c r="AG257" i="5" s="1"/>
  <c r="Z253" i="5"/>
  <c r="AA253" i="5" s="1"/>
  <c r="AG253" i="5" s="1"/>
  <c r="Z249" i="5"/>
  <c r="AA249" i="5" s="1"/>
  <c r="AG249" i="5" s="1"/>
  <c r="Z246" i="5"/>
  <c r="AA246" i="5" s="1"/>
  <c r="AG246" i="5" s="1"/>
  <c r="Z242" i="5"/>
  <c r="AA242" i="5" s="1"/>
  <c r="AG242" i="5" s="1"/>
  <c r="Z238" i="5"/>
  <c r="AA238" i="5" s="1"/>
  <c r="AG238" i="5" s="1"/>
  <c r="Z234" i="5"/>
  <c r="AA234" i="5" s="1"/>
  <c r="AG234" i="5" s="1"/>
  <c r="Z230" i="5"/>
  <c r="AA230" i="5" s="1"/>
  <c r="AG230" i="5" s="1"/>
  <c r="Z226" i="5"/>
  <c r="AA226" i="5" s="1"/>
  <c r="AG226" i="5" s="1"/>
  <c r="Z222" i="5"/>
  <c r="AA222" i="5" s="1"/>
  <c r="AG222" i="5" s="1"/>
  <c r="Z218" i="5"/>
  <c r="AA218" i="5" s="1"/>
  <c r="AG218" i="5" s="1"/>
  <c r="Z214" i="5"/>
  <c r="AA214" i="5" s="1"/>
  <c r="AG214" i="5" s="1"/>
  <c r="Z210" i="5"/>
  <c r="AA210" i="5" s="1"/>
  <c r="AG210" i="5" s="1"/>
  <c r="Z245" i="5"/>
  <c r="AA245" i="5" s="1"/>
  <c r="AG245" i="5" s="1"/>
  <c r="Z241" i="5"/>
  <c r="AA241" i="5" s="1"/>
  <c r="AG241" i="5" s="1"/>
  <c r="Z237" i="5"/>
  <c r="AA237" i="5" s="1"/>
  <c r="AG237" i="5" s="1"/>
  <c r="Z233" i="5"/>
  <c r="AA233" i="5" s="1"/>
  <c r="AG233" i="5" s="1"/>
  <c r="Z229" i="5"/>
  <c r="AA229" i="5" s="1"/>
  <c r="AG229" i="5" s="1"/>
  <c r="Z225" i="5"/>
  <c r="AA225" i="5" s="1"/>
  <c r="AG225" i="5" s="1"/>
  <c r="Z221" i="5"/>
  <c r="AA221" i="5" s="1"/>
  <c r="AG221" i="5" s="1"/>
  <c r="Z217" i="5"/>
  <c r="AA217" i="5" s="1"/>
  <c r="AG217" i="5" s="1"/>
  <c r="Z213" i="5"/>
  <c r="AA213" i="5" s="1"/>
  <c r="AG213" i="5" s="1"/>
  <c r="Z208" i="5"/>
  <c r="AA208" i="5" s="1"/>
  <c r="AG208" i="5" s="1"/>
  <c r="Z204" i="5"/>
  <c r="AA204" i="5" s="1"/>
  <c r="AG204" i="5" s="1"/>
  <c r="Z200" i="5"/>
  <c r="AA200" i="5" s="1"/>
  <c r="AG200" i="5" s="1"/>
  <c r="Z196" i="5"/>
  <c r="AA196" i="5" s="1"/>
  <c r="AG196" i="5" s="1"/>
  <c r="Z192" i="5"/>
  <c r="AA192" i="5" s="1"/>
  <c r="AG192" i="5" s="1"/>
  <c r="Z188" i="5"/>
  <c r="AA188" i="5" s="1"/>
  <c r="AG188" i="5" s="1"/>
  <c r="Z184" i="5"/>
  <c r="AA184" i="5" s="1"/>
  <c r="AG184" i="5" s="1"/>
  <c r="Z180" i="5"/>
  <c r="AA180" i="5" s="1"/>
  <c r="AG180" i="5" s="1"/>
  <c r="Z176" i="5"/>
  <c r="AA176" i="5" s="1"/>
  <c r="AG176" i="5" s="1"/>
  <c r="Z172" i="5"/>
  <c r="AA172" i="5" s="1"/>
  <c r="AG172" i="5" s="1"/>
  <c r="Z168" i="5"/>
  <c r="AA168" i="5" s="1"/>
  <c r="AG168" i="5" s="1"/>
  <c r="Z164" i="5"/>
  <c r="AA164" i="5" s="1"/>
  <c r="AG164" i="5" s="1"/>
  <c r="Z160" i="5"/>
  <c r="AA160" i="5" s="1"/>
  <c r="AG160" i="5" s="1"/>
  <c r="Z156" i="5"/>
  <c r="AA156" i="5" s="1"/>
  <c r="AG156" i="5" s="1"/>
  <c r="Z152" i="5"/>
  <c r="AA152" i="5" s="1"/>
  <c r="AG152" i="5" s="1"/>
  <c r="Z148" i="5"/>
  <c r="AA148" i="5" s="1"/>
  <c r="AG148" i="5" s="1"/>
  <c r="Z144" i="5"/>
  <c r="AA144" i="5" s="1"/>
  <c r="AG144" i="5" s="1"/>
  <c r="Z140" i="5"/>
  <c r="AA140" i="5" s="1"/>
  <c r="AG140" i="5" s="1"/>
  <c r="Z136" i="5"/>
  <c r="AA136" i="5" s="1"/>
  <c r="AG136" i="5" s="1"/>
  <c r="Z207" i="5"/>
  <c r="AA207" i="5" s="1"/>
  <c r="AG207" i="5" s="1"/>
  <c r="Z203" i="5"/>
  <c r="AA203" i="5" s="1"/>
  <c r="AG203" i="5" s="1"/>
  <c r="Z199" i="5"/>
  <c r="AA199" i="5" s="1"/>
  <c r="AG199" i="5" s="1"/>
  <c r="Z195" i="5"/>
  <c r="AA195" i="5" s="1"/>
  <c r="AG195" i="5" s="1"/>
  <c r="Z191" i="5"/>
  <c r="AA191" i="5" s="1"/>
  <c r="AG191" i="5" s="1"/>
  <c r="Z187" i="5"/>
  <c r="AA187" i="5" s="1"/>
  <c r="AG187" i="5" s="1"/>
  <c r="Z183" i="5"/>
  <c r="AA183" i="5" s="1"/>
  <c r="AG183" i="5" s="1"/>
  <c r="Z179" i="5"/>
  <c r="AA179" i="5" s="1"/>
  <c r="AG179" i="5" s="1"/>
  <c r="Z175" i="5"/>
  <c r="AA175" i="5" s="1"/>
  <c r="AG175" i="5" s="1"/>
  <c r="Z171" i="5"/>
  <c r="AA171" i="5" s="1"/>
  <c r="AG171" i="5" s="1"/>
  <c r="Z167" i="5"/>
  <c r="AA167" i="5" s="1"/>
  <c r="AG167" i="5" s="1"/>
  <c r="Z163" i="5"/>
  <c r="AA163" i="5" s="1"/>
  <c r="AG163" i="5" s="1"/>
  <c r="Z159" i="5"/>
  <c r="AA159" i="5" s="1"/>
  <c r="AG159" i="5" s="1"/>
  <c r="Z155" i="5"/>
  <c r="AA155" i="5" s="1"/>
  <c r="AG155" i="5" s="1"/>
  <c r="Z151" i="5"/>
  <c r="AA151" i="5" s="1"/>
  <c r="AG151" i="5" s="1"/>
  <c r="Z147" i="5"/>
  <c r="AA147" i="5" s="1"/>
  <c r="AG147" i="5" s="1"/>
  <c r="Z143" i="5"/>
  <c r="AA143" i="5" s="1"/>
  <c r="AG143" i="5" s="1"/>
  <c r="Z139" i="5"/>
  <c r="AA139" i="5" s="1"/>
  <c r="AG139" i="5" s="1"/>
  <c r="Z135" i="5"/>
  <c r="AA135" i="5" s="1"/>
  <c r="AG135" i="5" s="1"/>
  <c r="Z131" i="5"/>
  <c r="AA131" i="5" s="1"/>
  <c r="AG131" i="5" s="1"/>
  <c r="Z127" i="5"/>
  <c r="AA127" i="5" s="1"/>
  <c r="AG127" i="5" s="1"/>
  <c r="Z123" i="5"/>
  <c r="AA123" i="5" s="1"/>
  <c r="AG123" i="5" s="1"/>
  <c r="Z119" i="5"/>
  <c r="AA119" i="5" s="1"/>
  <c r="AG119" i="5" s="1"/>
  <c r="Z115" i="5"/>
  <c r="AA115" i="5" s="1"/>
  <c r="AG115" i="5" s="1"/>
  <c r="Z111" i="5"/>
  <c r="AA111" i="5" s="1"/>
  <c r="AG111" i="5" s="1"/>
  <c r="Z107" i="5"/>
  <c r="AA107" i="5" s="1"/>
  <c r="AG107" i="5" s="1"/>
  <c r="Z103" i="5"/>
  <c r="AA103" i="5" s="1"/>
  <c r="AG103" i="5" s="1"/>
  <c r="Z99" i="5"/>
  <c r="AA99" i="5" s="1"/>
  <c r="AG99" i="5" s="1"/>
  <c r="Z95" i="5"/>
  <c r="AA95" i="5" s="1"/>
  <c r="AG95" i="5" s="1"/>
  <c r="Z91" i="5"/>
  <c r="AA91" i="5" s="1"/>
  <c r="AG91" i="5" s="1"/>
  <c r="Z87" i="5"/>
  <c r="AA87" i="5" s="1"/>
  <c r="AG87" i="5" s="1"/>
  <c r="Z83" i="5"/>
  <c r="AA83" i="5" s="1"/>
  <c r="AG83" i="5" s="1"/>
  <c r="Z79" i="5"/>
  <c r="AA79" i="5" s="1"/>
  <c r="AG79" i="5" s="1"/>
  <c r="Z75" i="5"/>
  <c r="AA75" i="5" s="1"/>
  <c r="AG75" i="5" s="1"/>
  <c r="Z71" i="5"/>
  <c r="AA71" i="5" s="1"/>
  <c r="AG71" i="5" s="1"/>
  <c r="Z67" i="5"/>
  <c r="AA67" i="5" s="1"/>
  <c r="AG67" i="5" s="1"/>
  <c r="Z63" i="5"/>
  <c r="AA63" i="5" s="1"/>
  <c r="AG63" i="5" s="1"/>
  <c r="Z134" i="5"/>
  <c r="AA134" i="5" s="1"/>
  <c r="AG134" i="5" s="1"/>
  <c r="Z130" i="5"/>
  <c r="AA130" i="5" s="1"/>
  <c r="AG130" i="5" s="1"/>
  <c r="Z126" i="5"/>
  <c r="AA126" i="5" s="1"/>
  <c r="AG126" i="5" s="1"/>
  <c r="Z122" i="5"/>
  <c r="AA122" i="5" s="1"/>
  <c r="AG122" i="5" s="1"/>
  <c r="Z118" i="5"/>
  <c r="AA118" i="5" s="1"/>
  <c r="AG118" i="5" s="1"/>
  <c r="Z114" i="5"/>
  <c r="AA114" i="5" s="1"/>
  <c r="AG114" i="5" s="1"/>
  <c r="Z110" i="5"/>
  <c r="AA110" i="5" s="1"/>
  <c r="AG110" i="5" s="1"/>
  <c r="Z106" i="5"/>
  <c r="AA106" i="5" s="1"/>
  <c r="AG106" i="5" s="1"/>
  <c r="Z102" i="5"/>
  <c r="AA102" i="5" s="1"/>
  <c r="AG102" i="5" s="1"/>
  <c r="Z98" i="5"/>
  <c r="AA98" i="5" s="1"/>
  <c r="AG98" i="5" s="1"/>
  <c r="Z94" i="5"/>
  <c r="AA94" i="5" s="1"/>
  <c r="AG94" i="5" s="1"/>
  <c r="Z90" i="5"/>
  <c r="AA90" i="5" s="1"/>
  <c r="AG90" i="5" s="1"/>
  <c r="Z86" i="5"/>
  <c r="AA86" i="5" s="1"/>
  <c r="AG86" i="5" s="1"/>
  <c r="Z82" i="5"/>
  <c r="AA82" i="5" s="1"/>
  <c r="AG82" i="5" s="1"/>
  <c r="Z78" i="5"/>
  <c r="AA78" i="5" s="1"/>
  <c r="AG78" i="5" s="1"/>
  <c r="Z74" i="5"/>
  <c r="AA74" i="5" s="1"/>
  <c r="AG74" i="5" s="1"/>
  <c r="Z70" i="5"/>
  <c r="AA70" i="5" s="1"/>
  <c r="AG70" i="5" s="1"/>
  <c r="Z66" i="5"/>
  <c r="AA66" i="5" s="1"/>
  <c r="AG66" i="5" s="1"/>
  <c r="Z62" i="5"/>
  <c r="AA62" i="5" s="1"/>
  <c r="AG62" i="5" s="1"/>
  <c r="Z58" i="5"/>
  <c r="AA58" i="5" s="1"/>
  <c r="AG58" i="5" s="1"/>
  <c r="Z54" i="5"/>
  <c r="AA54" i="5" s="1"/>
  <c r="AG54" i="5" s="1"/>
  <c r="Z50" i="5"/>
  <c r="AA50" i="5" s="1"/>
  <c r="AG50" i="5" s="1"/>
  <c r="Z46" i="5"/>
  <c r="AA46" i="5" s="1"/>
  <c r="AG46" i="5" s="1"/>
  <c r="Z42" i="5"/>
  <c r="AA42" i="5" s="1"/>
  <c r="AG42" i="5" s="1"/>
  <c r="Z38" i="5"/>
  <c r="AA38" i="5" s="1"/>
  <c r="AG38" i="5" s="1"/>
  <c r="Z34" i="5"/>
  <c r="AA34" i="5" s="1"/>
  <c r="AG34" i="5" s="1"/>
  <c r="Z30" i="5"/>
  <c r="AA30" i="5" s="1"/>
  <c r="AG30" i="5" s="1"/>
  <c r="Z26" i="5"/>
  <c r="AA26" i="5" s="1"/>
  <c r="AG26" i="5" s="1"/>
  <c r="Z22" i="5"/>
  <c r="AA22" i="5" s="1"/>
  <c r="AG22" i="5" s="1"/>
  <c r="Z18" i="5"/>
  <c r="AA18" i="5" s="1"/>
  <c r="AG18" i="5" s="1"/>
  <c r="Z14" i="5"/>
  <c r="AA14" i="5" s="1"/>
  <c r="AG14" i="5" s="1"/>
  <c r="Z10" i="5"/>
  <c r="AA10" i="5" s="1"/>
  <c r="AG10" i="5" s="1"/>
  <c r="Z6" i="5"/>
  <c r="AA6" i="5" s="1"/>
  <c r="AG6" i="5" s="1"/>
  <c r="Z57" i="5"/>
  <c r="AA57" i="5" s="1"/>
  <c r="AG57" i="5" s="1"/>
  <c r="Z53" i="5"/>
  <c r="AA53" i="5" s="1"/>
  <c r="AG53" i="5" s="1"/>
  <c r="Z49" i="5"/>
  <c r="AA49" i="5" s="1"/>
  <c r="AG49" i="5" s="1"/>
  <c r="Z45" i="5"/>
  <c r="AA45" i="5" s="1"/>
  <c r="AG45" i="5" s="1"/>
  <c r="Z41" i="5"/>
  <c r="AA41" i="5" s="1"/>
  <c r="AG41" i="5" s="1"/>
  <c r="Z37" i="5"/>
  <c r="AA37" i="5" s="1"/>
  <c r="AG37" i="5" s="1"/>
  <c r="Z33" i="5"/>
  <c r="AA33" i="5" s="1"/>
  <c r="AG33" i="5" s="1"/>
  <c r="Z29" i="5"/>
  <c r="AA29" i="5" s="1"/>
  <c r="AG29" i="5" s="1"/>
  <c r="Z25" i="5"/>
  <c r="AA25" i="5" s="1"/>
  <c r="AG25" i="5" s="1"/>
  <c r="Z21" i="5"/>
  <c r="AA21" i="5" s="1"/>
  <c r="AG21" i="5" s="1"/>
  <c r="Z17" i="5"/>
  <c r="AA17" i="5" s="1"/>
  <c r="AG17" i="5" s="1"/>
  <c r="Z13" i="5"/>
  <c r="AA13" i="5" s="1"/>
  <c r="AG13" i="5" s="1"/>
  <c r="Z9" i="5"/>
  <c r="AA9" i="5" s="1"/>
  <c r="AG9" i="5" s="1"/>
  <c r="Z5" i="5"/>
  <c r="Z317" i="5"/>
  <c r="AA317" i="5" s="1"/>
  <c r="AG317" i="5" s="1"/>
  <c r="Z313" i="5"/>
  <c r="AA313" i="5" s="1"/>
  <c r="AG313" i="5" s="1"/>
  <c r="Z309" i="5"/>
  <c r="AA309" i="5" s="1"/>
  <c r="AG309" i="5" s="1"/>
  <c r="Z318" i="5"/>
  <c r="AA318" i="5" s="1"/>
  <c r="AG318" i="5" s="1"/>
  <c r="Z314" i="5"/>
  <c r="AA314" i="5" s="1"/>
  <c r="AG314" i="5" s="1"/>
  <c r="Z310" i="5"/>
  <c r="AA310" i="5" s="1"/>
  <c r="AG310" i="5" s="1"/>
  <c r="Z306" i="5"/>
  <c r="AA306" i="5" s="1"/>
  <c r="AG306" i="5" s="1"/>
  <c r="Z303" i="5"/>
  <c r="AA303" i="5" s="1"/>
  <c r="AG303" i="5" s="1"/>
  <c r="Z299" i="5"/>
  <c r="AA299" i="5" s="1"/>
  <c r="AG299" i="5" s="1"/>
  <c r="Z295" i="5"/>
  <c r="AA295" i="5" s="1"/>
  <c r="AG295" i="5" s="1"/>
  <c r="Z291" i="5"/>
  <c r="AA291" i="5" s="1"/>
  <c r="AG291" i="5" s="1"/>
  <c r="Z287" i="5"/>
  <c r="AA287" i="5" s="1"/>
  <c r="AG287" i="5" s="1"/>
  <c r="Z302" i="5"/>
  <c r="AA302" i="5" s="1"/>
  <c r="AG302" i="5" s="1"/>
  <c r="Z298" i="5"/>
  <c r="AA298" i="5" s="1"/>
  <c r="AG298" i="5" s="1"/>
  <c r="Z294" i="5"/>
  <c r="AA294" i="5" s="1"/>
  <c r="AG294" i="5" s="1"/>
  <c r="Z290" i="5"/>
  <c r="AA290" i="5" s="1"/>
  <c r="AG290" i="5" s="1"/>
  <c r="Z286" i="5"/>
  <c r="AA286" i="5" s="1"/>
  <c r="AG286" i="5" s="1"/>
  <c r="Z282" i="5"/>
  <c r="AA282" i="5" s="1"/>
  <c r="AG282" i="5" s="1"/>
  <c r="Z278" i="5"/>
  <c r="AA278" i="5" s="1"/>
  <c r="AG278" i="5" s="1"/>
  <c r="Z274" i="5"/>
  <c r="AA274" i="5" s="1"/>
  <c r="AG274" i="5" s="1"/>
  <c r="Z270" i="5"/>
  <c r="AA270" i="5" s="1"/>
  <c r="AG270" i="5" s="1"/>
  <c r="Z266" i="5"/>
  <c r="AA266" i="5" s="1"/>
  <c r="AG266" i="5" s="1"/>
  <c r="Z262" i="5"/>
  <c r="AA262" i="5" s="1"/>
  <c r="AG262" i="5" s="1"/>
  <c r="Z258" i="5"/>
  <c r="AA258" i="5" s="1"/>
  <c r="AG258" i="5" s="1"/>
  <c r="Z254" i="5"/>
  <c r="AA254" i="5" s="1"/>
  <c r="AG254" i="5" s="1"/>
  <c r="Z250" i="5"/>
  <c r="AA250" i="5" s="1"/>
  <c r="AG250" i="5" s="1"/>
  <c r="Z283" i="5"/>
  <c r="AA283" i="5" s="1"/>
  <c r="AG283" i="5" s="1"/>
  <c r="Z279" i="5"/>
  <c r="AA279" i="5" s="1"/>
  <c r="AG279" i="5" s="1"/>
  <c r="Z275" i="5"/>
  <c r="AA275" i="5" s="1"/>
  <c r="AG275" i="5" s="1"/>
  <c r="Z271" i="5"/>
  <c r="AA271" i="5" s="1"/>
  <c r="AG271" i="5" s="1"/>
  <c r="Z267" i="5"/>
  <c r="AA267" i="5" s="1"/>
  <c r="AG267" i="5" s="1"/>
  <c r="Z263" i="5"/>
  <c r="AA263" i="5" s="1"/>
  <c r="AG263" i="5" s="1"/>
  <c r="Z259" i="5"/>
  <c r="AA259" i="5" s="1"/>
  <c r="AG259" i="5" s="1"/>
  <c r="Z255" i="5"/>
  <c r="AA255" i="5" s="1"/>
  <c r="AG255" i="5" s="1"/>
  <c r="Z251" i="5"/>
  <c r="AA251" i="5" s="1"/>
  <c r="AG251" i="5" s="1"/>
  <c r="Z248" i="5"/>
  <c r="AA248" i="5" s="1"/>
  <c r="AG248" i="5" s="1"/>
  <c r="Z244" i="5"/>
  <c r="AA244" i="5" s="1"/>
  <c r="AG244" i="5" s="1"/>
  <c r="Z240" i="5"/>
  <c r="AA240" i="5" s="1"/>
  <c r="AG240" i="5" s="1"/>
  <c r="Z236" i="5"/>
  <c r="AA236" i="5" s="1"/>
  <c r="AG236" i="5" s="1"/>
  <c r="Z232" i="5"/>
  <c r="AA232" i="5" s="1"/>
  <c r="AG232" i="5" s="1"/>
  <c r="Z228" i="5"/>
  <c r="AA228" i="5" s="1"/>
  <c r="AG228" i="5" s="1"/>
  <c r="Z224" i="5"/>
  <c r="AA224" i="5" s="1"/>
  <c r="AG224" i="5" s="1"/>
  <c r="Z220" i="5"/>
  <c r="AA220" i="5" s="1"/>
  <c r="AG220" i="5" s="1"/>
  <c r="Z216" i="5"/>
  <c r="AA216" i="5" s="1"/>
  <c r="AG216" i="5" s="1"/>
  <c r="Z212" i="5"/>
  <c r="AA212" i="5" s="1"/>
  <c r="AG212" i="5" s="1"/>
  <c r="Z247" i="5"/>
  <c r="AA247" i="5" s="1"/>
  <c r="AG247" i="5" s="1"/>
  <c r="Z243" i="5"/>
  <c r="AA243" i="5" s="1"/>
  <c r="AG243" i="5" s="1"/>
  <c r="Z239" i="5"/>
  <c r="AA239" i="5" s="1"/>
  <c r="AG239" i="5" s="1"/>
  <c r="Z235" i="5"/>
  <c r="AA235" i="5" s="1"/>
  <c r="AG235" i="5" s="1"/>
  <c r="Z231" i="5"/>
  <c r="AA231" i="5" s="1"/>
  <c r="AG231" i="5" s="1"/>
  <c r="Z227" i="5"/>
  <c r="AA227" i="5" s="1"/>
  <c r="AG227" i="5" s="1"/>
  <c r="Z223" i="5"/>
  <c r="AA223" i="5" s="1"/>
  <c r="AG223" i="5" s="1"/>
  <c r="Z219" i="5"/>
  <c r="AA219" i="5" s="1"/>
  <c r="AG219" i="5" s="1"/>
  <c r="Z215" i="5"/>
  <c r="AA215" i="5" s="1"/>
  <c r="AG215" i="5" s="1"/>
  <c r="Z211" i="5"/>
  <c r="AA211" i="5" s="1"/>
  <c r="AG211" i="5" s="1"/>
  <c r="Z206" i="5"/>
  <c r="AA206" i="5" s="1"/>
  <c r="AG206" i="5" s="1"/>
  <c r="Z202" i="5"/>
  <c r="AA202" i="5" s="1"/>
  <c r="AG202" i="5" s="1"/>
  <c r="Z198" i="5"/>
  <c r="AA198" i="5" s="1"/>
  <c r="AG198" i="5" s="1"/>
  <c r="Z194" i="5"/>
  <c r="AA194" i="5" s="1"/>
  <c r="AG194" i="5" s="1"/>
  <c r="Z190" i="5"/>
  <c r="AA190" i="5" s="1"/>
  <c r="AG190" i="5" s="1"/>
  <c r="Z186" i="5"/>
  <c r="AA186" i="5" s="1"/>
  <c r="AG186" i="5" s="1"/>
  <c r="Z182" i="5"/>
  <c r="AA182" i="5" s="1"/>
  <c r="AG182" i="5" s="1"/>
  <c r="Z178" i="5"/>
  <c r="AA178" i="5" s="1"/>
  <c r="AG178" i="5" s="1"/>
  <c r="Z174" i="5"/>
  <c r="AA174" i="5" s="1"/>
  <c r="AG174" i="5" s="1"/>
  <c r="Z170" i="5"/>
  <c r="AA170" i="5" s="1"/>
  <c r="AG170" i="5" s="1"/>
  <c r="Z166" i="5"/>
  <c r="AA166" i="5" s="1"/>
  <c r="AG166" i="5" s="1"/>
  <c r="Z162" i="5"/>
  <c r="AA162" i="5" s="1"/>
  <c r="AG162" i="5" s="1"/>
  <c r="Z158" i="5"/>
  <c r="AA158" i="5" s="1"/>
  <c r="AG158" i="5" s="1"/>
  <c r="Z154" i="5"/>
  <c r="AA154" i="5" s="1"/>
  <c r="AG154" i="5" s="1"/>
  <c r="Z150" i="5"/>
  <c r="AA150" i="5" s="1"/>
  <c r="AG150" i="5" s="1"/>
  <c r="Z146" i="5"/>
  <c r="AA146" i="5" s="1"/>
  <c r="AG146" i="5" s="1"/>
  <c r="Z142" i="5"/>
  <c r="AA142" i="5" s="1"/>
  <c r="AG142" i="5" s="1"/>
  <c r="Z138" i="5"/>
  <c r="AA138" i="5" s="1"/>
  <c r="AG138" i="5" s="1"/>
  <c r="Z209" i="5"/>
  <c r="AA209" i="5" s="1"/>
  <c r="AG209" i="5" s="1"/>
  <c r="Z205" i="5"/>
  <c r="AA205" i="5" s="1"/>
  <c r="AG205" i="5" s="1"/>
  <c r="Z201" i="5"/>
  <c r="AA201" i="5" s="1"/>
  <c r="AG201" i="5" s="1"/>
  <c r="Z197" i="5"/>
  <c r="AA197" i="5" s="1"/>
  <c r="AG197" i="5" s="1"/>
  <c r="Z193" i="5"/>
  <c r="AA193" i="5" s="1"/>
  <c r="AG193" i="5" s="1"/>
  <c r="Z189" i="5"/>
  <c r="AA189" i="5" s="1"/>
  <c r="AG189" i="5" s="1"/>
  <c r="Z185" i="5"/>
  <c r="AA185" i="5" s="1"/>
  <c r="AG185" i="5" s="1"/>
  <c r="Z181" i="5"/>
  <c r="AA181" i="5" s="1"/>
  <c r="AG181" i="5" s="1"/>
  <c r="Z177" i="5"/>
  <c r="AA177" i="5" s="1"/>
  <c r="AG177" i="5" s="1"/>
  <c r="Z173" i="5"/>
  <c r="AA173" i="5" s="1"/>
  <c r="AG173" i="5" s="1"/>
  <c r="Z169" i="5"/>
  <c r="AA169" i="5" s="1"/>
  <c r="AG169" i="5" s="1"/>
  <c r="Z165" i="5"/>
  <c r="AA165" i="5" s="1"/>
  <c r="AG165" i="5" s="1"/>
  <c r="Z161" i="5"/>
  <c r="AA161" i="5" s="1"/>
  <c r="AG161" i="5" s="1"/>
  <c r="Z157" i="5"/>
  <c r="AA157" i="5" s="1"/>
  <c r="AG157" i="5" s="1"/>
  <c r="Z153" i="5"/>
  <c r="AA153" i="5" s="1"/>
  <c r="AG153" i="5" s="1"/>
  <c r="Z149" i="5"/>
  <c r="AA149" i="5" s="1"/>
  <c r="AG149" i="5" s="1"/>
  <c r="Z145" i="5"/>
  <c r="AA145" i="5" s="1"/>
  <c r="AG145" i="5" s="1"/>
  <c r="Z141" i="5"/>
  <c r="AA141" i="5" s="1"/>
  <c r="AG141" i="5" s="1"/>
  <c r="Z137" i="5"/>
  <c r="AA137" i="5" s="1"/>
  <c r="AG137" i="5" s="1"/>
  <c r="Z133" i="5"/>
  <c r="AA133" i="5" s="1"/>
  <c r="AG133" i="5" s="1"/>
  <c r="Z129" i="5"/>
  <c r="AA129" i="5" s="1"/>
  <c r="AG129" i="5" s="1"/>
  <c r="Z125" i="5"/>
  <c r="AA125" i="5" s="1"/>
  <c r="AG125" i="5" s="1"/>
  <c r="Z121" i="5"/>
  <c r="AA121" i="5" s="1"/>
  <c r="AG121" i="5" s="1"/>
  <c r="Z117" i="5"/>
  <c r="AA117" i="5" s="1"/>
  <c r="AG117" i="5" s="1"/>
  <c r="Z113" i="5"/>
  <c r="AA113" i="5" s="1"/>
  <c r="AG113" i="5" s="1"/>
  <c r="Z109" i="5"/>
  <c r="AA109" i="5" s="1"/>
  <c r="AG109" i="5" s="1"/>
  <c r="Z105" i="5"/>
  <c r="AA105" i="5" s="1"/>
  <c r="AG105" i="5" s="1"/>
  <c r="Z101" i="5"/>
  <c r="AA101" i="5" s="1"/>
  <c r="AG101" i="5" s="1"/>
  <c r="Z97" i="5"/>
  <c r="AA97" i="5" s="1"/>
  <c r="AG97" i="5" s="1"/>
  <c r="Z93" i="5"/>
  <c r="AA93" i="5" s="1"/>
  <c r="AG93" i="5" s="1"/>
  <c r="Z89" i="5"/>
  <c r="AA89" i="5" s="1"/>
  <c r="AG89" i="5" s="1"/>
  <c r="Z85" i="5"/>
  <c r="AA85" i="5" s="1"/>
  <c r="AG85" i="5" s="1"/>
  <c r="Z81" i="5"/>
  <c r="AA81" i="5" s="1"/>
  <c r="AG81" i="5" s="1"/>
  <c r="Z77" i="5"/>
  <c r="AA77" i="5" s="1"/>
  <c r="AG77" i="5" s="1"/>
  <c r="Z73" i="5"/>
  <c r="AA73" i="5" s="1"/>
  <c r="AG73" i="5" s="1"/>
  <c r="Z69" i="5"/>
  <c r="AA69" i="5" s="1"/>
  <c r="AG69" i="5" s="1"/>
  <c r="Z65" i="5"/>
  <c r="AA65" i="5" s="1"/>
  <c r="AG65" i="5" s="1"/>
  <c r="Z61" i="5"/>
  <c r="AA61" i="5" s="1"/>
  <c r="AG61" i="5" s="1"/>
  <c r="Z132" i="5"/>
  <c r="AA132" i="5" s="1"/>
  <c r="AG132" i="5" s="1"/>
  <c r="Z128" i="5"/>
  <c r="AA128" i="5" s="1"/>
  <c r="AG128" i="5" s="1"/>
  <c r="Z124" i="5"/>
  <c r="AA124" i="5" s="1"/>
  <c r="AG124" i="5" s="1"/>
  <c r="Z120" i="5"/>
  <c r="AA120" i="5" s="1"/>
  <c r="AG120" i="5" s="1"/>
  <c r="Z116" i="5"/>
  <c r="AA116" i="5" s="1"/>
  <c r="AG116" i="5" s="1"/>
  <c r="Z112" i="5"/>
  <c r="AA112" i="5" s="1"/>
  <c r="AG112" i="5" s="1"/>
  <c r="Z108" i="5"/>
  <c r="AA108" i="5" s="1"/>
  <c r="AG108" i="5" s="1"/>
  <c r="Z104" i="5"/>
  <c r="AA104" i="5" s="1"/>
  <c r="AG104" i="5" s="1"/>
  <c r="Z100" i="5"/>
  <c r="AA100" i="5" s="1"/>
  <c r="AG100" i="5" s="1"/>
  <c r="Z96" i="5"/>
  <c r="AA96" i="5" s="1"/>
  <c r="AG96" i="5" s="1"/>
  <c r="Z92" i="5"/>
  <c r="AA92" i="5" s="1"/>
  <c r="AG92" i="5" s="1"/>
  <c r="Z88" i="5"/>
  <c r="AA88" i="5" s="1"/>
  <c r="AG88" i="5" s="1"/>
  <c r="Z84" i="5"/>
  <c r="AA84" i="5" s="1"/>
  <c r="AG84" i="5" s="1"/>
  <c r="Z80" i="5"/>
  <c r="AA80" i="5" s="1"/>
  <c r="AG80" i="5" s="1"/>
  <c r="Z76" i="5"/>
  <c r="AA76" i="5" s="1"/>
  <c r="AG76" i="5" s="1"/>
  <c r="Z72" i="5"/>
  <c r="AA72" i="5" s="1"/>
  <c r="AG72" i="5" s="1"/>
  <c r="Z68" i="5"/>
  <c r="AA68" i="5" s="1"/>
  <c r="AG68" i="5" s="1"/>
  <c r="Z64" i="5"/>
  <c r="AA64" i="5" s="1"/>
  <c r="AG64" i="5" s="1"/>
  <c r="Z60" i="5"/>
  <c r="AA60" i="5" s="1"/>
  <c r="AG60" i="5" s="1"/>
  <c r="Z56" i="5"/>
  <c r="AA56" i="5" s="1"/>
  <c r="AG56" i="5" s="1"/>
  <c r="Z52" i="5"/>
  <c r="AA52" i="5" s="1"/>
  <c r="AG52" i="5" s="1"/>
  <c r="Z48" i="5"/>
  <c r="AA48" i="5" s="1"/>
  <c r="AG48" i="5" s="1"/>
  <c r="Z44" i="5"/>
  <c r="AA44" i="5" s="1"/>
  <c r="AG44" i="5" s="1"/>
  <c r="Z40" i="5"/>
  <c r="AA40" i="5" s="1"/>
  <c r="AG40" i="5" s="1"/>
  <c r="Z36" i="5"/>
  <c r="AA36" i="5" s="1"/>
  <c r="AG36" i="5" s="1"/>
  <c r="Z32" i="5"/>
  <c r="AA32" i="5" s="1"/>
  <c r="AG32" i="5" s="1"/>
  <c r="Z28" i="5"/>
  <c r="AA28" i="5" s="1"/>
  <c r="AG28" i="5" s="1"/>
  <c r="Z24" i="5"/>
  <c r="AA24" i="5" s="1"/>
  <c r="AG24" i="5" s="1"/>
  <c r="Z20" i="5"/>
  <c r="AA20" i="5" s="1"/>
  <c r="AG20" i="5" s="1"/>
  <c r="Z16" i="5"/>
  <c r="AA16" i="5" s="1"/>
  <c r="AG16" i="5" s="1"/>
  <c r="Z12" i="5"/>
  <c r="AA12" i="5" s="1"/>
  <c r="AG12" i="5" s="1"/>
  <c r="Z8" i="5"/>
  <c r="AA8" i="5" s="1"/>
  <c r="AG8" i="5" s="1"/>
  <c r="Z59" i="5"/>
  <c r="AA59" i="5" s="1"/>
  <c r="AG59" i="5" s="1"/>
  <c r="Z55" i="5"/>
  <c r="AA55" i="5" s="1"/>
  <c r="AG55" i="5" s="1"/>
  <c r="Z51" i="5"/>
  <c r="AA51" i="5" s="1"/>
  <c r="AG51" i="5" s="1"/>
  <c r="Z47" i="5"/>
  <c r="AA47" i="5" s="1"/>
  <c r="AG47" i="5" s="1"/>
  <c r="Z43" i="5"/>
  <c r="AA43" i="5" s="1"/>
  <c r="AG43" i="5" s="1"/>
  <c r="Z39" i="5"/>
  <c r="AA39" i="5" s="1"/>
  <c r="AG39" i="5" s="1"/>
  <c r="Z35" i="5"/>
  <c r="AA35" i="5" s="1"/>
  <c r="AG35" i="5" s="1"/>
  <c r="Z31" i="5"/>
  <c r="AA31" i="5" s="1"/>
  <c r="AG31" i="5" s="1"/>
  <c r="Z27" i="5"/>
  <c r="AA27" i="5" s="1"/>
  <c r="AG27" i="5" s="1"/>
  <c r="Z23" i="5"/>
  <c r="AA23" i="5" s="1"/>
  <c r="AG23" i="5" s="1"/>
  <c r="Z19" i="5"/>
  <c r="AA19" i="5" s="1"/>
  <c r="AG19" i="5" s="1"/>
  <c r="Z15" i="5"/>
  <c r="AA15" i="5" s="1"/>
  <c r="AG15" i="5" s="1"/>
  <c r="Z11" i="5"/>
  <c r="AA11" i="5" s="1"/>
  <c r="AG11" i="5" s="1"/>
  <c r="Z7" i="5"/>
  <c r="AA7" i="5" s="1"/>
  <c r="AG7" i="5" s="1"/>
  <c r="AG330" i="5"/>
  <c r="AG331" i="5"/>
  <c r="AF332" i="5"/>
  <c r="AG328" i="5"/>
  <c r="AG329" i="5"/>
  <c r="AO139" i="5"/>
  <c r="AX139" i="5" s="1"/>
  <c r="AO167" i="5"/>
  <c r="AX167" i="5" s="1"/>
  <c r="AO284" i="5"/>
  <c r="AX284" i="5" s="1"/>
  <c r="AO220" i="5"/>
  <c r="AX220" i="5" s="1"/>
  <c r="AO311" i="5"/>
  <c r="AX311" i="5" s="1"/>
  <c r="AO259" i="5"/>
  <c r="AX259" i="5" s="1"/>
  <c r="AO239" i="5"/>
  <c r="AX239" i="5" s="1"/>
  <c r="AO163" i="5"/>
  <c r="AX163" i="5" s="1"/>
  <c r="AO13" i="5"/>
  <c r="AX13" i="5" s="1"/>
  <c r="AO117" i="5"/>
  <c r="AX117" i="5" s="1"/>
  <c r="AO223" i="5"/>
  <c r="AX223" i="5" s="1"/>
  <c r="AO250" i="5"/>
  <c r="AX250" i="5" s="1"/>
  <c r="AO38" i="5"/>
  <c r="AX38" i="5" s="1"/>
  <c r="AO80" i="5"/>
  <c r="AX80" i="5" s="1"/>
  <c r="AO225" i="5"/>
  <c r="AX225" i="5" s="1"/>
  <c r="AO283" i="5"/>
  <c r="AX283" i="5" s="1"/>
  <c r="AO39" i="5"/>
  <c r="AX39" i="5" s="1"/>
  <c r="AO253" i="5"/>
  <c r="AX253" i="5" s="1"/>
  <c r="AO260" i="5"/>
  <c r="AX260" i="5" s="1"/>
  <c r="AO170" i="5"/>
  <c r="AX170" i="5" s="1"/>
  <c r="AO242" i="5"/>
  <c r="AX242" i="5" s="1"/>
  <c r="AO17" i="5"/>
  <c r="AX17" i="5" s="1"/>
  <c r="AO55" i="5"/>
  <c r="AX55" i="5" s="1"/>
  <c r="AO89" i="5"/>
  <c r="AX89" i="5" s="1"/>
  <c r="AO14" i="5"/>
  <c r="AX14" i="5" s="1"/>
  <c r="AO56" i="5"/>
  <c r="AX56" i="5" s="1"/>
  <c r="AO110" i="5"/>
  <c r="AX110" i="5" s="1"/>
  <c r="AO143" i="5"/>
  <c r="AX143" i="5" s="1"/>
  <c r="AO146" i="5"/>
  <c r="AX146" i="5" s="1"/>
  <c r="AO20" i="5"/>
  <c r="AX20" i="5" s="1"/>
  <c r="AO88" i="5"/>
  <c r="AX88" i="5" s="1"/>
  <c r="AO149" i="5"/>
  <c r="AX149" i="5" s="1"/>
  <c r="AO202" i="5"/>
  <c r="AX202" i="5" s="1"/>
  <c r="AO190" i="5"/>
  <c r="AX190" i="5" s="1"/>
  <c r="AO315" i="5"/>
  <c r="AX315" i="5" s="1"/>
  <c r="AO52" i="5"/>
  <c r="AX52" i="5" s="1"/>
  <c r="AO85" i="5"/>
  <c r="AX85" i="5" s="1"/>
  <c r="AO82" i="5"/>
  <c r="AX82" i="5" s="1"/>
  <c r="AO128" i="5"/>
  <c r="AX128" i="5" s="1"/>
  <c r="AO148" i="5"/>
  <c r="AX148" i="5" s="1"/>
  <c r="AO57" i="5"/>
  <c r="AX57" i="5" s="1"/>
  <c r="AO302" i="5"/>
  <c r="AX302" i="5" s="1"/>
  <c r="AO264" i="5"/>
  <c r="AX264" i="5" s="1"/>
  <c r="AO178" i="5"/>
  <c r="AX178" i="5" s="1"/>
  <c r="AO213" i="5"/>
  <c r="AX213" i="5" s="1"/>
  <c r="AO180" i="5"/>
  <c r="AX180" i="5" s="1"/>
  <c r="AO9" i="5"/>
  <c r="AX9" i="5" s="1"/>
  <c r="AO71" i="5"/>
  <c r="AX71" i="5" s="1"/>
  <c r="AO97" i="5"/>
  <c r="AX97" i="5" s="1"/>
  <c r="AO22" i="5"/>
  <c r="AX22" i="5" s="1"/>
  <c r="AO126" i="5"/>
  <c r="AX126" i="5" s="1"/>
  <c r="AO103" i="5"/>
  <c r="AX103" i="5" s="1"/>
  <c r="AO35" i="5"/>
  <c r="AX35" i="5" s="1"/>
  <c r="AO306" i="5"/>
  <c r="AX306" i="5" s="1"/>
  <c r="AO7" i="5"/>
  <c r="AX7" i="5" s="1"/>
  <c r="AO116" i="5"/>
  <c r="AX116" i="5" s="1"/>
  <c r="AO136" i="5"/>
  <c r="AX136" i="5" s="1"/>
  <c r="AO151" i="5"/>
  <c r="AX151" i="5" s="1"/>
  <c r="AO203" i="5"/>
  <c r="AX203" i="5" s="1"/>
  <c r="AO137" i="5"/>
  <c r="AX137" i="5" s="1"/>
  <c r="AO42" i="5"/>
  <c r="AX42" i="5" s="1"/>
  <c r="AO70" i="5"/>
  <c r="AX70" i="5" s="1"/>
  <c r="AO238" i="5"/>
  <c r="AX238" i="5" s="1"/>
  <c r="AO318" i="5"/>
  <c r="AX318" i="5" s="1"/>
  <c r="AO21" i="5"/>
  <c r="AX21" i="5" s="1"/>
  <c r="AO130" i="5"/>
  <c r="AX130" i="5" s="1"/>
  <c r="AO275" i="5"/>
  <c r="AX275" i="5" s="1"/>
  <c r="AO181" i="5"/>
  <c r="AX181" i="5" s="1"/>
  <c r="AO169" i="5"/>
  <c r="AX169" i="5" s="1"/>
  <c r="AF320" i="5"/>
  <c r="AO58" i="5"/>
  <c r="AX58" i="5" s="1"/>
  <c r="AO131" i="5"/>
  <c r="AX131" i="5" s="1"/>
  <c r="AO290" i="5"/>
  <c r="AX290" i="5" s="1"/>
  <c r="AO249" i="5"/>
  <c r="AX249" i="5" s="1"/>
  <c r="AO129" i="5"/>
  <c r="AX129" i="5" s="1"/>
  <c r="AO154" i="5"/>
  <c r="AX154" i="5" s="1"/>
  <c r="AO53" i="5"/>
  <c r="AX53" i="5" s="1"/>
  <c r="AO310" i="5"/>
  <c r="AX310" i="5" s="1"/>
  <c r="AO212" i="5"/>
  <c r="AX212" i="5" s="1"/>
  <c r="AO268" i="5"/>
  <c r="AX268" i="5" s="1"/>
  <c r="AO216" i="5"/>
  <c r="AX216" i="5" s="1"/>
  <c r="AO308" i="5"/>
  <c r="AX308" i="5" s="1"/>
  <c r="AO300" i="5"/>
  <c r="AX300" i="5" s="1"/>
  <c r="AO312" i="5"/>
  <c r="AX312" i="5" s="1"/>
  <c r="AO296" i="5"/>
  <c r="AX296" i="5" s="1"/>
  <c r="AO281" i="5"/>
  <c r="AX281" i="5" s="1"/>
  <c r="AO50" i="5"/>
  <c r="AX50" i="5" s="1"/>
  <c r="AO51" i="5"/>
  <c r="AX51" i="5" s="1"/>
  <c r="AO182" i="5"/>
  <c r="AX182" i="5" s="1"/>
  <c r="AO43" i="5"/>
  <c r="AX43" i="5" s="1"/>
  <c r="AO265" i="5"/>
  <c r="AX265" i="5" s="1"/>
  <c r="AO172" i="5"/>
  <c r="AX172" i="5" s="1"/>
  <c r="AO164" i="5"/>
  <c r="AX164" i="5" s="1"/>
  <c r="AO98" i="19"/>
  <c r="AO88" i="19"/>
  <c r="AO68" i="19"/>
  <c r="X223" i="5"/>
  <c r="X305" i="5"/>
  <c r="X66" i="5"/>
  <c r="X100" i="5"/>
  <c r="X96" i="5"/>
  <c r="X262" i="5"/>
  <c r="X196" i="5"/>
  <c r="X158" i="5"/>
  <c r="X21" i="5"/>
  <c r="X112" i="5"/>
  <c r="X45" i="5"/>
  <c r="X207" i="5"/>
  <c r="X275" i="5"/>
  <c r="X276" i="5"/>
  <c r="X217" i="5"/>
  <c r="X7" i="5"/>
  <c r="X273" i="5"/>
  <c r="X215" i="5"/>
  <c r="X188" i="5"/>
  <c r="X59" i="5"/>
  <c r="X78" i="5"/>
  <c r="X198" i="5"/>
  <c r="X63" i="5"/>
  <c r="X182" i="5"/>
  <c r="X119" i="5"/>
  <c r="X219" i="5"/>
  <c r="X148" i="5"/>
  <c r="X212" i="5"/>
  <c r="X19" i="5"/>
  <c r="X296" i="5"/>
  <c r="X134" i="5"/>
  <c r="X137" i="5"/>
  <c r="X127" i="5"/>
  <c r="X175" i="5"/>
  <c r="X306" i="5"/>
  <c r="X222" i="5"/>
  <c r="X204" i="5"/>
  <c r="X281" i="5"/>
  <c r="X210" i="5"/>
  <c r="X16" i="5"/>
  <c r="X266" i="5"/>
  <c r="X159" i="5"/>
  <c r="X46" i="5"/>
  <c r="X114" i="5"/>
  <c r="X72" i="5"/>
  <c r="X203" i="5"/>
  <c r="X103" i="5"/>
  <c r="X225" i="5"/>
  <c r="X206" i="5"/>
  <c r="X156" i="5"/>
  <c r="X8" i="5"/>
  <c r="X155" i="5"/>
  <c r="X209" i="5"/>
  <c r="X167" i="5"/>
  <c r="X290" i="5"/>
  <c r="X179" i="5"/>
  <c r="X68" i="5"/>
  <c r="X172" i="5"/>
  <c r="X291" i="5"/>
  <c r="X247" i="5"/>
  <c r="X69" i="5"/>
  <c r="X79" i="5"/>
  <c r="X149" i="5"/>
  <c r="X116" i="5"/>
  <c r="X234" i="5"/>
  <c r="X164" i="5"/>
  <c r="X142" i="5"/>
  <c r="X308" i="5"/>
  <c r="X20" i="5"/>
  <c r="X187" i="5"/>
  <c r="X34" i="5"/>
  <c r="X168" i="5"/>
  <c r="X57" i="5"/>
  <c r="X12" i="5"/>
  <c r="X93" i="5"/>
  <c r="X22" i="5"/>
  <c r="X55" i="5"/>
  <c r="X242" i="5"/>
  <c r="X226" i="5"/>
  <c r="X194" i="5"/>
  <c r="X153" i="5"/>
  <c r="X117" i="5"/>
  <c r="X143" i="5"/>
  <c r="X271" i="5"/>
  <c r="X245" i="5"/>
  <c r="X277" i="5"/>
  <c r="X25" i="5"/>
  <c r="X174" i="5"/>
  <c r="X299" i="5"/>
  <c r="X97" i="5"/>
  <c r="X106" i="5"/>
  <c r="X60" i="5"/>
  <c r="X294" i="5"/>
  <c r="X241" i="5"/>
  <c r="X283" i="5"/>
  <c r="X307" i="5"/>
  <c r="X235" i="5"/>
  <c r="X165" i="5"/>
  <c r="X195" i="5"/>
  <c r="X121" i="5"/>
  <c r="X318" i="5"/>
  <c r="X240" i="5"/>
  <c r="X129" i="5"/>
  <c r="X314" i="5"/>
  <c r="X181" i="5"/>
  <c r="X90" i="5"/>
  <c r="X211" i="5"/>
  <c r="X255" i="5"/>
  <c r="X250" i="5"/>
  <c r="X118" i="5"/>
  <c r="X263" i="5"/>
  <c r="X272" i="5"/>
  <c r="X42" i="5"/>
  <c r="X293" i="5"/>
  <c r="X53" i="5"/>
  <c r="X252" i="5"/>
  <c r="X224" i="5"/>
  <c r="X115" i="5"/>
  <c r="X189" i="5"/>
  <c r="X80" i="5"/>
  <c r="X171" i="5"/>
  <c r="X248" i="5"/>
  <c r="X279" i="5"/>
  <c r="X81" i="5"/>
  <c r="X37" i="5"/>
  <c r="X243" i="5"/>
  <c r="X170" i="5"/>
  <c r="X288" i="5"/>
  <c r="X139" i="5"/>
  <c r="X259" i="5"/>
  <c r="X111" i="5"/>
  <c r="X146" i="5"/>
  <c r="X184" i="5"/>
  <c r="X120" i="5"/>
  <c r="X44" i="5"/>
  <c r="X218" i="5"/>
  <c r="X236" i="5"/>
  <c r="X298" i="5"/>
  <c r="X287" i="5"/>
  <c r="X132" i="5"/>
  <c r="X87" i="5"/>
  <c r="X136" i="5"/>
  <c r="X295" i="5"/>
  <c r="X251" i="5"/>
  <c r="X141" i="5"/>
  <c r="X31" i="5"/>
  <c r="X205" i="5"/>
  <c r="X301" i="5"/>
  <c r="X48" i="5"/>
  <c r="X269" i="5"/>
  <c r="X201" i="5"/>
  <c r="X300" i="5"/>
  <c r="X126" i="5"/>
  <c r="X35" i="5"/>
  <c r="X191" i="5"/>
  <c r="X54" i="5"/>
  <c r="X73" i="5"/>
  <c r="X30" i="5"/>
  <c r="X24" i="5"/>
  <c r="X108" i="5"/>
  <c r="X229" i="5"/>
  <c r="X319" i="5"/>
  <c r="X62" i="5"/>
  <c r="X13" i="5"/>
  <c r="X274" i="5"/>
  <c r="X105" i="5"/>
  <c r="X261" i="5"/>
  <c r="X99" i="5"/>
  <c r="X101" i="5"/>
  <c r="X197" i="5"/>
  <c r="X216" i="5"/>
  <c r="X238" i="5"/>
  <c r="X311" i="5"/>
  <c r="X161" i="5"/>
  <c r="X282" i="5"/>
  <c r="X89" i="5"/>
  <c r="X285" i="5"/>
  <c r="X214" i="5"/>
  <c r="X208" i="5"/>
  <c r="X192" i="5"/>
  <c r="X32" i="5"/>
  <c r="X163" i="5"/>
  <c r="X268" i="5"/>
  <c r="X83" i="5"/>
  <c r="X130" i="5"/>
  <c r="X84" i="5"/>
  <c r="X135" i="5"/>
  <c r="X88" i="5"/>
  <c r="X186" i="5"/>
  <c r="X162" i="5"/>
  <c r="X70" i="5"/>
  <c r="X98" i="5"/>
  <c r="X169" i="5"/>
  <c r="X152" i="5"/>
  <c r="X122" i="5"/>
  <c r="X151" i="5"/>
  <c r="X278" i="5"/>
  <c r="X150" i="5"/>
  <c r="X254" i="5"/>
  <c r="X213" i="5"/>
  <c r="X123" i="5"/>
  <c r="X145" i="5"/>
  <c r="X17" i="5"/>
  <c r="X316" i="5"/>
  <c r="X28" i="5"/>
  <c r="X52" i="5"/>
  <c r="X193" i="5"/>
  <c r="X50" i="5"/>
  <c r="X253" i="5"/>
  <c r="X315" i="5"/>
  <c r="X133" i="5"/>
  <c r="X317" i="5"/>
  <c r="X76" i="5"/>
  <c r="X110" i="5"/>
  <c r="X309" i="5"/>
  <c r="X40" i="5"/>
  <c r="X284" i="5"/>
  <c r="X166" i="5"/>
  <c r="X61" i="5"/>
  <c r="X91" i="5"/>
  <c r="X177" i="5"/>
  <c r="X257" i="5"/>
  <c r="X107" i="5"/>
  <c r="X199" i="5"/>
  <c r="X64" i="5"/>
  <c r="X232" i="5"/>
  <c r="X154" i="5"/>
  <c r="X51" i="5"/>
  <c r="X221" i="5"/>
  <c r="X58" i="5"/>
  <c r="X77" i="5"/>
  <c r="X47" i="5"/>
  <c r="X220" i="5"/>
  <c r="X125" i="5"/>
  <c r="X202" i="5"/>
  <c r="X246" i="5"/>
  <c r="X227" i="5"/>
  <c r="X228" i="5"/>
  <c r="X249" i="5"/>
  <c r="X160" i="5"/>
  <c r="X233" i="5"/>
  <c r="X313" i="5"/>
  <c r="X286" i="5"/>
  <c r="X113" i="5"/>
  <c r="X18" i="5"/>
  <c r="X258" i="5"/>
  <c r="X176" i="5"/>
  <c r="X131" i="5"/>
  <c r="X297" i="5"/>
  <c r="X65" i="5"/>
  <c r="X6" i="5"/>
  <c r="X231" i="5"/>
  <c r="X310" i="5"/>
  <c r="X109" i="5"/>
  <c r="X237" i="5"/>
  <c r="X36" i="5"/>
  <c r="X265" i="5"/>
  <c r="X10" i="5"/>
  <c r="X95" i="5"/>
  <c r="X178" i="5"/>
  <c r="X312" i="5"/>
  <c r="X23" i="5"/>
  <c r="X304" i="5"/>
  <c r="X94" i="5"/>
  <c r="X185" i="5"/>
  <c r="X85" i="5"/>
  <c r="X180" i="5"/>
  <c r="X38" i="5"/>
  <c r="X239" i="5"/>
  <c r="X86" i="5"/>
  <c r="X190" i="5"/>
  <c r="X75" i="5"/>
  <c r="X302" i="5"/>
  <c r="X138" i="5"/>
  <c r="X270" i="5"/>
  <c r="X92" i="5"/>
  <c r="X15" i="5"/>
  <c r="X280" i="5"/>
  <c r="X39" i="5"/>
  <c r="X144" i="5"/>
  <c r="X289" i="5"/>
  <c r="X157" i="5"/>
  <c r="X256" i="5"/>
  <c r="X183" i="5"/>
  <c r="X33" i="5"/>
  <c r="X264" i="5"/>
  <c r="X267" i="5"/>
  <c r="X71" i="5"/>
  <c r="X104" i="5"/>
  <c r="X303" i="5"/>
  <c r="X102" i="5"/>
  <c r="X67" i="5"/>
  <c r="X244" i="5"/>
  <c r="X173" i="5"/>
  <c r="X128" i="5"/>
  <c r="X200" i="5"/>
  <c r="X147" i="5"/>
  <c r="X230" i="5"/>
  <c r="X140" i="5"/>
  <c r="X260" i="5"/>
  <c r="X56" i="5"/>
  <c r="X124" i="5"/>
  <c r="X74" i="5"/>
  <c r="X43" i="5"/>
  <c r="X26" i="5"/>
  <c r="X14" i="5"/>
  <c r="X82" i="5"/>
  <c r="X292" i="5"/>
  <c r="AO84" i="19"/>
  <c r="AZ56" i="19"/>
  <c r="AZ42" i="19"/>
  <c r="AW55" i="19"/>
  <c r="BE55" i="19" s="1"/>
  <c r="AW9" i="19"/>
  <c r="AW42" i="19"/>
  <c r="AZ9" i="19"/>
  <c r="AZ37" i="19"/>
  <c r="AO8" i="19"/>
  <c r="AL47" i="19"/>
  <c r="AQ47" i="19"/>
  <c r="AN47" i="19"/>
  <c r="AV47" i="19" s="1"/>
  <c r="AW47" i="19" s="1"/>
  <c r="BE47" i="19" s="1"/>
  <c r="BD47" i="19" s="1"/>
  <c r="AO100" i="19"/>
  <c r="AO47" i="19"/>
  <c r="AC5" i="19"/>
  <c r="AE5" i="19"/>
  <c r="AM5" i="19" s="1"/>
  <c r="AH5" i="19"/>
  <c r="AF5" i="19"/>
  <c r="AO5" i="19" s="1"/>
  <c r="AO72" i="19"/>
  <c r="AI106" i="19"/>
  <c r="AJ106" i="19" s="1"/>
  <c r="AP106" i="19" s="1"/>
  <c r="AI104" i="19"/>
  <c r="AJ104" i="19" s="1"/>
  <c r="AP104" i="19" s="1"/>
  <c r="AI102" i="19"/>
  <c r="AJ102" i="19" s="1"/>
  <c r="AP102" i="19" s="1"/>
  <c r="AI100" i="19"/>
  <c r="AJ100" i="19" s="1"/>
  <c r="AP100" i="19" s="1"/>
  <c r="AI98" i="19"/>
  <c r="AJ98" i="19" s="1"/>
  <c r="AP98" i="19" s="1"/>
  <c r="AI96" i="19"/>
  <c r="AJ96" i="19" s="1"/>
  <c r="AP96" i="19" s="1"/>
  <c r="AI94" i="19"/>
  <c r="AJ94" i="19" s="1"/>
  <c r="AP94" i="19" s="1"/>
  <c r="AI92" i="19"/>
  <c r="AJ92" i="19" s="1"/>
  <c r="AP92" i="19" s="1"/>
  <c r="AI90" i="19"/>
  <c r="AJ90" i="19" s="1"/>
  <c r="AP90" i="19" s="1"/>
  <c r="AI88" i="19"/>
  <c r="AJ88" i="19" s="1"/>
  <c r="AP88" i="19" s="1"/>
  <c r="AI86" i="19"/>
  <c r="AJ86" i="19" s="1"/>
  <c r="AP86" i="19" s="1"/>
  <c r="AI84" i="19"/>
  <c r="AJ84" i="19" s="1"/>
  <c r="AP84" i="19" s="1"/>
  <c r="AI82" i="19"/>
  <c r="AJ82" i="19" s="1"/>
  <c r="AP82" i="19" s="1"/>
  <c r="AI80" i="19"/>
  <c r="AJ80" i="19" s="1"/>
  <c r="AP80" i="19" s="1"/>
  <c r="AI78" i="19"/>
  <c r="AJ78" i="19" s="1"/>
  <c r="AP78" i="19" s="1"/>
  <c r="AI76" i="19"/>
  <c r="AJ76" i="19" s="1"/>
  <c r="AP76" i="19" s="1"/>
  <c r="AI74" i="19"/>
  <c r="AJ74" i="19" s="1"/>
  <c r="AP74" i="19" s="1"/>
  <c r="AI72" i="19"/>
  <c r="AJ72" i="19" s="1"/>
  <c r="AP72" i="19" s="1"/>
  <c r="AI70" i="19"/>
  <c r="AJ70" i="19" s="1"/>
  <c r="AP70" i="19" s="1"/>
  <c r="AI68" i="19"/>
  <c r="AJ68" i="19" s="1"/>
  <c r="AP68" i="19" s="1"/>
  <c r="AI66" i="19"/>
  <c r="AJ66" i="19" s="1"/>
  <c r="AP66" i="19" s="1"/>
  <c r="AI64" i="19"/>
  <c r="AJ64" i="19" s="1"/>
  <c r="AP64" i="19" s="1"/>
  <c r="AI62" i="19"/>
  <c r="AJ62" i="19" s="1"/>
  <c r="AP62" i="19" s="1"/>
  <c r="AI60" i="19"/>
  <c r="AJ60" i="19" s="1"/>
  <c r="AP60" i="19" s="1"/>
  <c r="AI58" i="19"/>
  <c r="AJ58" i="19" s="1"/>
  <c r="AP58" i="19" s="1"/>
  <c r="AI56" i="19"/>
  <c r="AJ56" i="19" s="1"/>
  <c r="AP56" i="19" s="1"/>
  <c r="AI54" i="19"/>
  <c r="AJ54" i="19" s="1"/>
  <c r="AP54" i="19" s="1"/>
  <c r="AI52" i="19"/>
  <c r="AJ52" i="19" s="1"/>
  <c r="AP52" i="19" s="1"/>
  <c r="AI50" i="19"/>
  <c r="AJ50" i="19" s="1"/>
  <c r="AP50" i="19" s="1"/>
  <c r="AI48" i="19"/>
  <c r="AJ48" i="19" s="1"/>
  <c r="AP48" i="19" s="1"/>
  <c r="AI46" i="19"/>
  <c r="AJ46" i="19" s="1"/>
  <c r="AP46" i="19" s="1"/>
  <c r="AI44" i="19"/>
  <c r="AJ44" i="19" s="1"/>
  <c r="AP44" i="19" s="1"/>
  <c r="AI42" i="19"/>
  <c r="AJ42" i="19" s="1"/>
  <c r="AP42" i="19" s="1"/>
  <c r="AI40" i="19"/>
  <c r="AJ40" i="19" s="1"/>
  <c r="AP40" i="19" s="1"/>
  <c r="AI38" i="19"/>
  <c r="AJ38" i="19" s="1"/>
  <c r="AP38" i="19" s="1"/>
  <c r="AI36" i="19"/>
  <c r="AJ36" i="19" s="1"/>
  <c r="AP36" i="19" s="1"/>
  <c r="AI34" i="19"/>
  <c r="AJ34" i="19" s="1"/>
  <c r="AP34" i="19" s="1"/>
  <c r="AI32" i="19"/>
  <c r="AJ32" i="19" s="1"/>
  <c r="AP32" i="19" s="1"/>
  <c r="AI30" i="19"/>
  <c r="AJ30" i="19" s="1"/>
  <c r="AP30" i="19" s="1"/>
  <c r="AI28" i="19"/>
  <c r="AJ28" i="19" s="1"/>
  <c r="AP28" i="19" s="1"/>
  <c r="AI26" i="19"/>
  <c r="AJ26" i="19" s="1"/>
  <c r="AP26" i="19" s="1"/>
  <c r="AI24" i="19"/>
  <c r="AJ24" i="19" s="1"/>
  <c r="AP24" i="19" s="1"/>
  <c r="AI22" i="19"/>
  <c r="AJ22" i="19" s="1"/>
  <c r="AP22" i="19" s="1"/>
  <c r="AI20" i="19"/>
  <c r="AJ20" i="19" s="1"/>
  <c r="AP20" i="19" s="1"/>
  <c r="AI18" i="19"/>
  <c r="AJ18" i="19" s="1"/>
  <c r="AP18" i="19" s="1"/>
  <c r="AI16" i="19"/>
  <c r="AJ16" i="19" s="1"/>
  <c r="AP16" i="19" s="1"/>
  <c r="AI14" i="19"/>
  <c r="AJ14" i="19" s="1"/>
  <c r="AP14" i="19" s="1"/>
  <c r="AI12" i="19"/>
  <c r="AJ12" i="19" s="1"/>
  <c r="AP12" i="19" s="1"/>
  <c r="AI10" i="19"/>
  <c r="AJ10" i="19" s="1"/>
  <c r="AP10" i="19" s="1"/>
  <c r="AI8" i="19"/>
  <c r="AJ8" i="19" s="1"/>
  <c r="AP8" i="19" s="1"/>
  <c r="AI6" i="19"/>
  <c r="AJ6" i="19" s="1"/>
  <c r="AP6" i="19" s="1"/>
  <c r="AI105" i="19"/>
  <c r="AJ105" i="19" s="1"/>
  <c r="AP105" i="19" s="1"/>
  <c r="AI103" i="19"/>
  <c r="AJ103" i="19" s="1"/>
  <c r="AP103" i="19" s="1"/>
  <c r="AI101" i="19"/>
  <c r="AJ101" i="19" s="1"/>
  <c r="AP101" i="19" s="1"/>
  <c r="AI99" i="19"/>
  <c r="AJ99" i="19" s="1"/>
  <c r="AP99" i="19" s="1"/>
  <c r="AI97" i="19"/>
  <c r="AJ97" i="19" s="1"/>
  <c r="AP97" i="19" s="1"/>
  <c r="AI95" i="19"/>
  <c r="AJ95" i="19" s="1"/>
  <c r="AP95" i="19" s="1"/>
  <c r="AI93" i="19"/>
  <c r="AJ93" i="19" s="1"/>
  <c r="AP93" i="19" s="1"/>
  <c r="AI91" i="19"/>
  <c r="AJ91" i="19" s="1"/>
  <c r="AP91" i="19" s="1"/>
  <c r="AI89" i="19"/>
  <c r="AJ89" i="19" s="1"/>
  <c r="AP89" i="19" s="1"/>
  <c r="AI87" i="19"/>
  <c r="AJ87" i="19" s="1"/>
  <c r="AP87" i="19" s="1"/>
  <c r="AI85" i="19"/>
  <c r="AJ85" i="19" s="1"/>
  <c r="AP85" i="19" s="1"/>
  <c r="AI83" i="19"/>
  <c r="AJ83" i="19" s="1"/>
  <c r="AP83" i="19" s="1"/>
  <c r="AI81" i="19"/>
  <c r="AJ81" i="19" s="1"/>
  <c r="AP81" i="19" s="1"/>
  <c r="AI79" i="19"/>
  <c r="AJ79" i="19" s="1"/>
  <c r="AP79" i="19" s="1"/>
  <c r="AI77" i="19"/>
  <c r="AJ77" i="19" s="1"/>
  <c r="AP77" i="19" s="1"/>
  <c r="AI75" i="19"/>
  <c r="AJ75" i="19" s="1"/>
  <c r="AP75" i="19" s="1"/>
  <c r="AI73" i="19"/>
  <c r="AJ73" i="19" s="1"/>
  <c r="AP73" i="19" s="1"/>
  <c r="AI71" i="19"/>
  <c r="AJ71" i="19" s="1"/>
  <c r="AP71" i="19" s="1"/>
  <c r="AI69" i="19"/>
  <c r="AJ69" i="19" s="1"/>
  <c r="AP69" i="19" s="1"/>
  <c r="AI67" i="19"/>
  <c r="AJ67" i="19" s="1"/>
  <c r="AP67" i="19" s="1"/>
  <c r="AI65" i="19"/>
  <c r="AJ65" i="19" s="1"/>
  <c r="AP65" i="19" s="1"/>
  <c r="AI63" i="19"/>
  <c r="AJ63" i="19" s="1"/>
  <c r="AP63" i="19" s="1"/>
  <c r="AI61" i="19"/>
  <c r="AJ61" i="19" s="1"/>
  <c r="AP61" i="19" s="1"/>
  <c r="AI59" i="19"/>
  <c r="AJ59" i="19" s="1"/>
  <c r="AP59" i="19" s="1"/>
  <c r="AI57" i="19"/>
  <c r="AJ57" i="19" s="1"/>
  <c r="AP57" i="19" s="1"/>
  <c r="AI55" i="19"/>
  <c r="AJ55" i="19" s="1"/>
  <c r="AP55" i="19" s="1"/>
  <c r="AI53" i="19"/>
  <c r="AJ53" i="19" s="1"/>
  <c r="AP53" i="19" s="1"/>
  <c r="AI51" i="19"/>
  <c r="AJ51" i="19" s="1"/>
  <c r="AP51" i="19" s="1"/>
  <c r="AI49" i="19"/>
  <c r="AJ49" i="19" s="1"/>
  <c r="AP49" i="19" s="1"/>
  <c r="AI47" i="19"/>
  <c r="AJ47" i="19" s="1"/>
  <c r="AP47" i="19" s="1"/>
  <c r="AI45" i="19"/>
  <c r="AJ45" i="19" s="1"/>
  <c r="AP45" i="19" s="1"/>
  <c r="AI43" i="19"/>
  <c r="AJ43" i="19" s="1"/>
  <c r="AP43" i="19" s="1"/>
  <c r="AI41" i="19"/>
  <c r="AJ41" i="19" s="1"/>
  <c r="AP41" i="19" s="1"/>
  <c r="AI39" i="19"/>
  <c r="AJ39" i="19" s="1"/>
  <c r="AP39" i="19" s="1"/>
  <c r="AI37" i="19"/>
  <c r="AJ37" i="19" s="1"/>
  <c r="AP37" i="19" s="1"/>
  <c r="AI35" i="19"/>
  <c r="AJ35" i="19" s="1"/>
  <c r="AP35" i="19" s="1"/>
  <c r="AI33" i="19"/>
  <c r="AJ33" i="19" s="1"/>
  <c r="AP33" i="19" s="1"/>
  <c r="AI31" i="19"/>
  <c r="AJ31" i="19" s="1"/>
  <c r="AP31" i="19" s="1"/>
  <c r="AI29" i="19"/>
  <c r="AJ29" i="19" s="1"/>
  <c r="AP29" i="19" s="1"/>
  <c r="AI27" i="19"/>
  <c r="AJ27" i="19" s="1"/>
  <c r="AP27" i="19" s="1"/>
  <c r="AI25" i="19"/>
  <c r="AJ25" i="19" s="1"/>
  <c r="AP25" i="19" s="1"/>
  <c r="AI23" i="19"/>
  <c r="AJ23" i="19" s="1"/>
  <c r="AP23" i="19" s="1"/>
  <c r="AI21" i="19"/>
  <c r="AJ21" i="19" s="1"/>
  <c r="AP21" i="19" s="1"/>
  <c r="AI19" i="19"/>
  <c r="AJ19" i="19" s="1"/>
  <c r="AP19" i="19" s="1"/>
  <c r="AI17" i="19"/>
  <c r="AJ17" i="19" s="1"/>
  <c r="AP17" i="19" s="1"/>
  <c r="AI15" i="19"/>
  <c r="AJ15" i="19" s="1"/>
  <c r="AP15" i="19" s="1"/>
  <c r="AI13" i="19"/>
  <c r="AJ13" i="19" s="1"/>
  <c r="AP13" i="19" s="1"/>
  <c r="AI11" i="19"/>
  <c r="AJ11" i="19" s="1"/>
  <c r="AP11" i="19" s="1"/>
  <c r="AI9" i="19"/>
  <c r="AJ9" i="19" s="1"/>
  <c r="AP9" i="19" s="1"/>
  <c r="AI7" i="19"/>
  <c r="AJ7" i="19" s="1"/>
  <c r="AP7" i="19" s="1"/>
  <c r="AI5" i="19"/>
  <c r="AE116" i="19"/>
  <c r="AA5" i="19"/>
  <c r="Z107" i="19"/>
  <c r="AL10" i="19"/>
  <c r="AQ10" i="19"/>
  <c r="AN10" i="19"/>
  <c r="AV10" i="19" s="1"/>
  <c r="AL19" i="19"/>
  <c r="AN19" i="19"/>
  <c r="AV19" i="19" s="1"/>
  <c r="AQ19" i="19"/>
  <c r="AL66" i="19"/>
  <c r="AQ66" i="19"/>
  <c r="AN66" i="19"/>
  <c r="AV66" i="19" s="1"/>
  <c r="AL16" i="19"/>
  <c r="AN16" i="19"/>
  <c r="AV16" i="19" s="1"/>
  <c r="AQ16" i="19"/>
  <c r="AL41" i="19"/>
  <c r="AQ41" i="19"/>
  <c r="AN41" i="19"/>
  <c r="AV41" i="19" s="1"/>
  <c r="AL20" i="19"/>
  <c r="AQ20" i="19"/>
  <c r="AN20" i="19"/>
  <c r="AV20" i="19" s="1"/>
  <c r="AL17" i="19"/>
  <c r="AQ17" i="19"/>
  <c r="AN17" i="19"/>
  <c r="AV17" i="19" s="1"/>
  <c r="AL28" i="19"/>
  <c r="AQ28" i="19"/>
  <c r="AN28" i="19"/>
  <c r="AV28" i="19" s="1"/>
  <c r="AL29" i="19"/>
  <c r="AN29" i="19"/>
  <c r="AV29" i="19" s="1"/>
  <c r="AQ29" i="19"/>
  <c r="AO29" i="19"/>
  <c r="AX29" i="19" s="1"/>
  <c r="AL35" i="19"/>
  <c r="AN35" i="19"/>
  <c r="AV35" i="19" s="1"/>
  <c r="AQ35" i="19"/>
  <c r="AL22" i="19"/>
  <c r="AN22" i="19"/>
  <c r="AV22" i="19" s="1"/>
  <c r="AQ22" i="19"/>
  <c r="AL50" i="19"/>
  <c r="AN50" i="19"/>
  <c r="AV50" i="19" s="1"/>
  <c r="AQ50" i="19"/>
  <c r="AO50" i="19"/>
  <c r="AX50" i="19" s="1"/>
  <c r="AL27" i="19"/>
  <c r="AN27" i="19"/>
  <c r="AV27" i="19" s="1"/>
  <c r="AQ27" i="19"/>
  <c r="AU47" i="19"/>
  <c r="AX47" i="19"/>
  <c r="BG47" i="19" s="1"/>
  <c r="BC105" i="19"/>
  <c r="BC103" i="19"/>
  <c r="BC101" i="19"/>
  <c r="BC99" i="19"/>
  <c r="BC97" i="19"/>
  <c r="BC95" i="19"/>
  <c r="BC93" i="19"/>
  <c r="BC65" i="19"/>
  <c r="BC63" i="19"/>
  <c r="BC61" i="19"/>
  <c r="BC60" i="19"/>
  <c r="BC58" i="19"/>
  <c r="BC56" i="19"/>
  <c r="BC54" i="19"/>
  <c r="BC52" i="19"/>
  <c r="BC50" i="19"/>
  <c r="BC48" i="19"/>
  <c r="BC46" i="19"/>
  <c r="BC44" i="19"/>
  <c r="BC42" i="19"/>
  <c r="BC41" i="19"/>
  <c r="BC38" i="19"/>
  <c r="BC37" i="19"/>
  <c r="BC34" i="19"/>
  <c r="BC33" i="19"/>
  <c r="BC30" i="19"/>
  <c r="BC29" i="19"/>
  <c r="BC26" i="19"/>
  <c r="BC25" i="19"/>
  <c r="BC22" i="19"/>
  <c r="BC21" i="19"/>
  <c r="BC18" i="19"/>
  <c r="BC17" i="19"/>
  <c r="BC14" i="19"/>
  <c r="BC13" i="19"/>
  <c r="BC10" i="19"/>
  <c r="BC9" i="19"/>
  <c r="BC6" i="19"/>
  <c r="BC5" i="19"/>
  <c r="BI4" i="19"/>
  <c r="BE4" i="19"/>
  <c r="BC4" i="19"/>
  <c r="BD4" i="19" s="1"/>
  <c r="BC106" i="19"/>
  <c r="BC104" i="19"/>
  <c r="BC102" i="19"/>
  <c r="BC100" i="19"/>
  <c r="BC98" i="19"/>
  <c r="BC96" i="19"/>
  <c r="BC94" i="19"/>
  <c r="BC66" i="19"/>
  <c r="BC64" i="19"/>
  <c r="BC62" i="19"/>
  <c r="BE61" i="19"/>
  <c r="BD61" i="19" s="1"/>
  <c r="BE60" i="19"/>
  <c r="BC59" i="19"/>
  <c r="BD59" i="19" s="1"/>
  <c r="BE58" i="19"/>
  <c r="BC57" i="19"/>
  <c r="BD57" i="19" s="1"/>
  <c r="BE56" i="19"/>
  <c r="BC55" i="19"/>
  <c r="BD55" i="19" s="1"/>
  <c r="BC53" i="19"/>
  <c r="BC51" i="19"/>
  <c r="BC49" i="19"/>
  <c r="BE48" i="19"/>
  <c r="BC47" i="19"/>
  <c r="BE46" i="19"/>
  <c r="BC45" i="19"/>
  <c r="BC43" i="19"/>
  <c r="BE42" i="19"/>
  <c r="BC40" i="19"/>
  <c r="BC39" i="19"/>
  <c r="BE37" i="19"/>
  <c r="BI37" i="19" s="1"/>
  <c r="BC36" i="19"/>
  <c r="BC35" i="19"/>
  <c r="BE33" i="19"/>
  <c r="BC32" i="19"/>
  <c r="BC31" i="19"/>
  <c r="BC28" i="19"/>
  <c r="BC27" i="19"/>
  <c r="BE25" i="19"/>
  <c r="BD25" i="19" s="1"/>
  <c r="BC24" i="19"/>
  <c r="BC23" i="19"/>
  <c r="BE21" i="19"/>
  <c r="BD21" i="19" s="1"/>
  <c r="BC20" i="19"/>
  <c r="BC19" i="19"/>
  <c r="BC16" i="19"/>
  <c r="BC15" i="19"/>
  <c r="BC12" i="19"/>
  <c r="BC11" i="19"/>
  <c r="BE9" i="19"/>
  <c r="BD9" i="19" s="1"/>
  <c r="BC8" i="19"/>
  <c r="BC7" i="19"/>
  <c r="BO4" i="19"/>
  <c r="BG4" i="19"/>
  <c r="BH4" i="19"/>
  <c r="BF62" i="19"/>
  <c r="BI59" i="19"/>
  <c r="BF59" i="19"/>
  <c r="BI55" i="19"/>
  <c r="BI47" i="19"/>
  <c r="BF57" i="19"/>
  <c r="BI53" i="19"/>
  <c r="BF49" i="19"/>
  <c r="BI9" i="19"/>
  <c r="BI33" i="19"/>
  <c r="BI62" i="19"/>
  <c r="BF55" i="19"/>
  <c r="BF47" i="19"/>
  <c r="BI57" i="19"/>
  <c r="BF53" i="19"/>
  <c r="BI49" i="19"/>
  <c r="BF9" i="19"/>
  <c r="BF33" i="19"/>
  <c r="BN33" i="19" s="1"/>
  <c r="BC92" i="19"/>
  <c r="BC90" i="19"/>
  <c r="BC86" i="19"/>
  <c r="BC82" i="19"/>
  <c r="BC78" i="19"/>
  <c r="BC74" i="19"/>
  <c r="BC70" i="19"/>
  <c r="BC89" i="19"/>
  <c r="BC85" i="19"/>
  <c r="BC81" i="19"/>
  <c r="BC77" i="19"/>
  <c r="BC73" i="19"/>
  <c r="BC69" i="19"/>
  <c r="BC67" i="19"/>
  <c r="BC88" i="19"/>
  <c r="BC84" i="19"/>
  <c r="BC80" i="19"/>
  <c r="BC76" i="19"/>
  <c r="BC72" i="19"/>
  <c r="BC68" i="19"/>
  <c r="BC91" i="19"/>
  <c r="BC87" i="19"/>
  <c r="BC83" i="19"/>
  <c r="BC79" i="19"/>
  <c r="BC75" i="19"/>
  <c r="BC71" i="19"/>
  <c r="AU25" i="19"/>
  <c r="AU33" i="19"/>
  <c r="AZ47" i="19"/>
  <c r="AU49" i="19"/>
  <c r="AZ55" i="19"/>
  <c r="AU57" i="19"/>
  <c r="AU60" i="19"/>
  <c r="AX33" i="19"/>
  <c r="BG33" i="19" s="1"/>
  <c r="BP33" i="19" s="1"/>
  <c r="AL26" i="19"/>
  <c r="AQ26" i="19"/>
  <c r="AN26" i="19"/>
  <c r="AV26" i="19" s="1"/>
  <c r="AX26" i="19" s="1"/>
  <c r="AL65" i="19"/>
  <c r="AN65" i="19"/>
  <c r="AV65" i="19" s="1"/>
  <c r="AQ65" i="19"/>
  <c r="AL40" i="19"/>
  <c r="AN40" i="19"/>
  <c r="AV40" i="19" s="1"/>
  <c r="AQ40" i="19"/>
  <c r="AO63" i="19"/>
  <c r="AL18" i="19"/>
  <c r="AQ18" i="19"/>
  <c r="AN18" i="19"/>
  <c r="AV18" i="19" s="1"/>
  <c r="AO20" i="19"/>
  <c r="AX20" i="19" s="1"/>
  <c r="AO28" i="19"/>
  <c r="AL6" i="19"/>
  <c r="AN6" i="19"/>
  <c r="AV6" i="19" s="1"/>
  <c r="AQ6" i="19"/>
  <c r="AL8" i="19"/>
  <c r="AN8" i="19"/>
  <c r="AV8" i="19" s="1"/>
  <c r="AQ8" i="19"/>
  <c r="AL64" i="19"/>
  <c r="AN64" i="19"/>
  <c r="AV64" i="19" s="1"/>
  <c r="AQ64" i="19"/>
  <c r="AL54" i="19"/>
  <c r="AN54" i="19"/>
  <c r="AV54" i="19" s="1"/>
  <c r="AX54" i="19" s="1"/>
  <c r="AQ54" i="19"/>
  <c r="AX61" i="19"/>
  <c r="BG61" i="19" s="1"/>
  <c r="AL36" i="19"/>
  <c r="AQ36" i="19"/>
  <c r="AN36" i="19"/>
  <c r="AV36" i="19" s="1"/>
  <c r="AO27" i="19"/>
  <c r="AL14" i="19"/>
  <c r="AN14" i="19"/>
  <c r="AV14" i="19" s="1"/>
  <c r="AX14" i="19" s="1"/>
  <c r="AQ14" i="19"/>
  <c r="AL7" i="19"/>
  <c r="AQ7" i="19"/>
  <c r="AN7" i="19"/>
  <c r="AV7" i="19" s="1"/>
  <c r="AL30" i="19"/>
  <c r="AN30" i="19"/>
  <c r="AV30" i="19" s="1"/>
  <c r="AQ30" i="19"/>
  <c r="AL38" i="19"/>
  <c r="AN38" i="19"/>
  <c r="AV38" i="19" s="1"/>
  <c r="AQ38" i="19"/>
  <c r="AX62" i="19"/>
  <c r="BG62" i="19" s="1"/>
  <c r="AX42" i="19"/>
  <c r="AO119" i="19"/>
  <c r="AO117" i="19"/>
  <c r="AO115" i="19"/>
  <c r="AO118" i="19"/>
  <c r="AO116" i="19"/>
  <c r="BG60" i="19"/>
  <c r="AX38" i="19"/>
  <c r="AL51" i="19"/>
  <c r="AN51" i="19"/>
  <c r="AV51" i="19" s="1"/>
  <c r="AQ51" i="19"/>
  <c r="AL44" i="19"/>
  <c r="AN44" i="19"/>
  <c r="AV44" i="19" s="1"/>
  <c r="AQ44" i="19"/>
  <c r="AL63" i="19"/>
  <c r="AN63" i="19"/>
  <c r="AV63" i="19" s="1"/>
  <c r="AQ63" i="19"/>
  <c r="AX18" i="19"/>
  <c r="AL52" i="19"/>
  <c r="AN52" i="19"/>
  <c r="AV52" i="19" s="1"/>
  <c r="AQ52" i="19"/>
  <c r="AL31" i="19"/>
  <c r="AQ31" i="19"/>
  <c r="AN31" i="19"/>
  <c r="AV31" i="19" s="1"/>
  <c r="AX36" i="19"/>
  <c r="AX16" i="19"/>
  <c r="AX65" i="19"/>
  <c r="AL60" i="19"/>
  <c r="AN60" i="19"/>
  <c r="AQ60" i="19"/>
  <c r="AL34" i="19"/>
  <c r="AQ34" i="19"/>
  <c r="AN34" i="19"/>
  <c r="AV34" i="19" s="1"/>
  <c r="AL24" i="19"/>
  <c r="AN24" i="19"/>
  <c r="AV24" i="19" s="1"/>
  <c r="AX24" i="19" s="1"/>
  <c r="AQ24" i="19"/>
  <c r="AL45" i="19"/>
  <c r="AQ45" i="19"/>
  <c r="AN45" i="19"/>
  <c r="AV45" i="19" s="1"/>
  <c r="AL11" i="19"/>
  <c r="AN11" i="19"/>
  <c r="AV11" i="19" s="1"/>
  <c r="AQ11" i="19"/>
  <c r="BG48" i="19"/>
  <c r="AX19" i="19"/>
  <c r="AL15" i="19"/>
  <c r="AQ15" i="19"/>
  <c r="AN15" i="19"/>
  <c r="AV15" i="19" s="1"/>
  <c r="AX66" i="19"/>
  <c r="AL39" i="19"/>
  <c r="AQ39" i="19"/>
  <c r="AN39" i="19"/>
  <c r="AV39" i="19" s="1"/>
  <c r="AO39" i="19"/>
  <c r="BD49" i="19"/>
  <c r="AX59" i="19"/>
  <c r="BG59" i="19" s="1"/>
  <c r="AU59" i="19"/>
  <c r="AR126" i="19"/>
  <c r="AR4" i="19"/>
  <c r="AR127" i="19"/>
  <c r="AV109" i="19"/>
  <c r="AS4" i="19"/>
  <c r="AR1" i="19" s="1"/>
  <c r="AT107" i="19"/>
  <c r="AX37" i="19"/>
  <c r="BG37" i="19" s="1"/>
  <c r="AU37" i="19"/>
  <c r="AU48" i="19"/>
  <c r="AU56" i="19"/>
  <c r="AZ59" i="19"/>
  <c r="AL23" i="19"/>
  <c r="AQ23" i="19"/>
  <c r="AN23" i="19"/>
  <c r="AV23" i="19" s="1"/>
  <c r="AX23" i="19" s="1"/>
  <c r="AX7" i="19"/>
  <c r="AO41" i="19"/>
  <c r="AX41" i="19" s="1"/>
  <c r="AO17" i="19"/>
  <c r="AX17" i="19" s="1"/>
  <c r="AL12" i="19"/>
  <c r="AQ12" i="19"/>
  <c r="AN12" i="19"/>
  <c r="AV12" i="19" s="1"/>
  <c r="AX12" i="19" s="1"/>
  <c r="AX8" i="19"/>
  <c r="AO52" i="19"/>
  <c r="AO35" i="19"/>
  <c r="AL13" i="19"/>
  <c r="AN13" i="19"/>
  <c r="AV13" i="19" s="1"/>
  <c r="AQ13" i="19"/>
  <c r="AO22" i="19"/>
  <c r="AX22" i="19" s="1"/>
  <c r="AX55" i="19"/>
  <c r="BG55" i="19" s="1"/>
  <c r="AX64" i="19"/>
  <c r="AO11" i="19"/>
  <c r="AL32" i="19"/>
  <c r="AN32" i="19"/>
  <c r="AV32" i="19" s="1"/>
  <c r="AQ32" i="19"/>
  <c r="AL43" i="19"/>
  <c r="AN43" i="19"/>
  <c r="AV43" i="19" s="1"/>
  <c r="AQ43" i="19"/>
  <c r="AX46" i="19"/>
  <c r="BG46" i="19" s="1"/>
  <c r="AX58" i="19"/>
  <c r="BG58" i="19" s="1"/>
  <c r="AX57" i="19"/>
  <c r="BG57" i="19" s="1"/>
  <c r="AO51" i="19"/>
  <c r="AO15" i="19"/>
  <c r="F42" i="2"/>
  <c r="D16" i="26"/>
  <c r="H27" i="9"/>
  <c r="H21" i="9"/>
  <c r="G45" i="2" s="1"/>
  <c r="AU99" i="19"/>
  <c r="AW99" i="19"/>
  <c r="BE99" i="19" s="1"/>
  <c r="AZ99" i="19"/>
  <c r="AU94" i="19"/>
  <c r="AZ94" i="19"/>
  <c r="AW94" i="19"/>
  <c r="BE94" i="19" s="1"/>
  <c r="AL102" i="19"/>
  <c r="AQ102" i="19"/>
  <c r="AN102" i="19"/>
  <c r="AV102" i="19" s="1"/>
  <c r="AL97" i="19"/>
  <c r="AN97" i="19"/>
  <c r="AV97" i="19" s="1"/>
  <c r="AX97" i="19" s="1"/>
  <c r="AQ97" i="19"/>
  <c r="AO103" i="19"/>
  <c r="AL98" i="19"/>
  <c r="AQ98" i="19"/>
  <c r="AN98" i="19"/>
  <c r="AV98" i="19" s="1"/>
  <c r="AX98" i="19" s="1"/>
  <c r="AL104" i="19"/>
  <c r="AQ104" i="19"/>
  <c r="AN104" i="19"/>
  <c r="AV104" i="19" s="1"/>
  <c r="AL105" i="19"/>
  <c r="AQ105" i="19"/>
  <c r="AN105" i="19"/>
  <c r="AV105" i="19" s="1"/>
  <c r="AX99" i="19"/>
  <c r="AL100" i="19"/>
  <c r="AQ100" i="19"/>
  <c r="AN100" i="19"/>
  <c r="AV100" i="19" s="1"/>
  <c r="AX100" i="19" s="1"/>
  <c r="AO104" i="19"/>
  <c r="AO105" i="19"/>
  <c r="AX105" i="19" s="1"/>
  <c r="AX102" i="19"/>
  <c r="AU106" i="19"/>
  <c r="AW106" i="19"/>
  <c r="BE106" i="19" s="1"/>
  <c r="AZ106" i="19"/>
  <c r="AQ95" i="19"/>
  <c r="AL95" i="19"/>
  <c r="AN95" i="19"/>
  <c r="AV95" i="19" s="1"/>
  <c r="AL96" i="19"/>
  <c r="AQ96" i="19"/>
  <c r="AN96" i="19"/>
  <c r="AV96" i="19" s="1"/>
  <c r="AX106" i="19"/>
  <c r="BG106" i="19" s="1"/>
  <c r="AO96" i="19"/>
  <c r="AX96" i="19" s="1"/>
  <c r="AL103" i="19"/>
  <c r="AQ103" i="19"/>
  <c r="AN103" i="19"/>
  <c r="AV103" i="19" s="1"/>
  <c r="AX94" i="19"/>
  <c r="BG94" i="19" s="1"/>
  <c r="AL101" i="19"/>
  <c r="AQ101" i="19"/>
  <c r="AN101" i="19"/>
  <c r="AV101" i="19" s="1"/>
  <c r="AO74" i="19"/>
  <c r="AU70" i="19"/>
  <c r="AZ70" i="19"/>
  <c r="AW70" i="19"/>
  <c r="BE70" i="19" s="1"/>
  <c r="AU81" i="19"/>
  <c r="AW81" i="19"/>
  <c r="BE81" i="19" s="1"/>
  <c r="AZ81" i="19"/>
  <c r="AX81" i="19"/>
  <c r="AL77" i="19"/>
  <c r="AN77" i="19"/>
  <c r="AV77" i="19" s="1"/>
  <c r="AQ77" i="19"/>
  <c r="AL90" i="19"/>
  <c r="AQ90" i="19"/>
  <c r="AN90" i="19"/>
  <c r="AV90" i="19" s="1"/>
  <c r="AL71" i="19"/>
  <c r="AQ71" i="19"/>
  <c r="AN71" i="19"/>
  <c r="AV71" i="19" s="1"/>
  <c r="AL86" i="19"/>
  <c r="AQ86" i="19"/>
  <c r="AN86" i="19"/>
  <c r="AV86" i="19" s="1"/>
  <c r="AL68" i="19"/>
  <c r="AQ68" i="19"/>
  <c r="AN68" i="19"/>
  <c r="AV68" i="19" s="1"/>
  <c r="AL87" i="19"/>
  <c r="AQ87" i="19"/>
  <c r="AN87" i="19"/>
  <c r="AV87" i="19" s="1"/>
  <c r="AU80" i="19"/>
  <c r="AZ80" i="19"/>
  <c r="AW80" i="19"/>
  <c r="BE80" i="19" s="1"/>
  <c r="AL67" i="19"/>
  <c r="AQ67" i="19"/>
  <c r="AN67" i="19"/>
  <c r="AU92" i="19"/>
  <c r="AW92" i="19"/>
  <c r="BE92" i="19" s="1"/>
  <c r="AZ92" i="19"/>
  <c r="AU83" i="19"/>
  <c r="AZ83" i="19"/>
  <c r="AW83" i="19"/>
  <c r="BE83" i="19" s="1"/>
  <c r="AL79" i="19"/>
  <c r="AN79" i="19"/>
  <c r="AV79" i="19" s="1"/>
  <c r="AQ79" i="19"/>
  <c r="AL88" i="19"/>
  <c r="AQ88" i="19"/>
  <c r="AN88" i="19"/>
  <c r="AV88" i="19" s="1"/>
  <c r="AL84" i="19"/>
  <c r="AN84" i="19"/>
  <c r="AV84" i="19" s="1"/>
  <c r="AQ84" i="19"/>
  <c r="AX83" i="19"/>
  <c r="AO90" i="19"/>
  <c r="AO67" i="19"/>
  <c r="AO71" i="19"/>
  <c r="AX71" i="19" s="1"/>
  <c r="AO87" i="19"/>
  <c r="AL74" i="19"/>
  <c r="AQ74" i="19"/>
  <c r="AN74" i="19"/>
  <c r="AV74" i="19" s="1"/>
  <c r="AU78" i="19"/>
  <c r="AW78" i="19"/>
  <c r="BE78" i="19" s="1"/>
  <c r="AZ78" i="19"/>
  <c r="AU85" i="19"/>
  <c r="AW85" i="19"/>
  <c r="BE85" i="19" s="1"/>
  <c r="AZ85" i="19"/>
  <c r="U93" i="19"/>
  <c r="M107" i="19"/>
  <c r="AL69" i="19"/>
  <c r="AN69" i="19"/>
  <c r="AV69" i="19" s="1"/>
  <c r="AQ69" i="19"/>
  <c r="AX68" i="19"/>
  <c r="AU73" i="19"/>
  <c r="AZ73" i="19"/>
  <c r="AW73" i="19"/>
  <c r="BE73" i="19" s="1"/>
  <c r="AL89" i="19"/>
  <c r="AQ89" i="19"/>
  <c r="AN89" i="19"/>
  <c r="AV89" i="19" s="1"/>
  <c r="AL82" i="19"/>
  <c r="AN82" i="19"/>
  <c r="AV82" i="19" s="1"/>
  <c r="AQ82" i="19"/>
  <c r="AL76" i="19"/>
  <c r="AQ76" i="19"/>
  <c r="AN76" i="19"/>
  <c r="AV76" i="19" s="1"/>
  <c r="AO77" i="19"/>
  <c r="AX77" i="19" s="1"/>
  <c r="AO69" i="19"/>
  <c r="AX80" i="19"/>
  <c r="BG80" i="19" s="1"/>
  <c r="AX70" i="19"/>
  <c r="AL91" i="19"/>
  <c r="AN91" i="19"/>
  <c r="AV91" i="19" s="1"/>
  <c r="AQ91" i="19"/>
  <c r="AL75" i="19"/>
  <c r="AQ75" i="19"/>
  <c r="AN75" i="19"/>
  <c r="AV75" i="19" s="1"/>
  <c r="AX75" i="19" s="1"/>
  <c r="AO86" i="19"/>
  <c r="AO79" i="19"/>
  <c r="AL72" i="19"/>
  <c r="AN72" i="19"/>
  <c r="AV72" i="19" s="1"/>
  <c r="AQ72" i="19"/>
  <c r="F24" i="2"/>
  <c r="F23" i="2"/>
  <c r="G32" i="2"/>
  <c r="B19" i="24"/>
  <c r="G23" i="2"/>
  <c r="G24" i="2"/>
  <c r="C46" i="26"/>
  <c r="J42" i="9"/>
  <c r="D23" i="26"/>
  <c r="C23" i="26"/>
  <c r="C29" i="26"/>
  <c r="X5" i="23"/>
  <c r="X107" i="23" s="1"/>
  <c r="R107" i="23"/>
  <c r="V117" i="23"/>
  <c r="V119" i="23" s="1"/>
  <c r="U119" i="23" s="1"/>
  <c r="R5" i="19"/>
  <c r="V116" i="19"/>
  <c r="Q107" i="19"/>
  <c r="Q320" i="5"/>
  <c r="R5" i="5"/>
  <c r="V329" i="5"/>
  <c r="K30" i="21"/>
  <c r="K101" i="21"/>
  <c r="E24" i="26" s="1"/>
  <c r="F5" i="27"/>
  <c r="F22" i="27" s="1"/>
  <c r="J22" i="27" s="1"/>
  <c r="J35" i="27"/>
  <c r="K27" i="9"/>
  <c r="E46" i="26" s="1"/>
  <c r="K5" i="27"/>
  <c r="F34" i="26"/>
  <c r="F16" i="26"/>
  <c r="L5" i="21"/>
  <c r="B55" i="9"/>
  <c r="E16" i="24"/>
  <c r="F39" i="26"/>
  <c r="L32" i="9"/>
  <c r="L37" i="9" s="1"/>
  <c r="L26" i="9"/>
  <c r="C35" i="26"/>
  <c r="I34" i="24"/>
  <c r="E16" i="26"/>
  <c r="K28" i="9"/>
  <c r="D19" i="24" s="1"/>
  <c r="D24" i="26"/>
  <c r="C24" i="26"/>
  <c r="U335" i="5"/>
  <c r="AU66" i="23" l="1"/>
  <c r="AW66" i="23"/>
  <c r="BE66" i="23" s="1"/>
  <c r="AZ66" i="23"/>
  <c r="AU100" i="23"/>
  <c r="AW100" i="23"/>
  <c r="BE100" i="23" s="1"/>
  <c r="AZ100" i="23"/>
  <c r="AU33" i="23"/>
  <c r="AZ33" i="23"/>
  <c r="AW33" i="23"/>
  <c r="BE33" i="23" s="1"/>
  <c r="AU102" i="23"/>
  <c r="AZ102" i="23"/>
  <c r="AW102" i="23"/>
  <c r="BE102" i="23" s="1"/>
  <c r="AU55" i="23"/>
  <c r="AW55" i="23"/>
  <c r="BE55" i="23" s="1"/>
  <c r="AZ55" i="23"/>
  <c r="BR97" i="23"/>
  <c r="BM97" i="23"/>
  <c r="BR85" i="23"/>
  <c r="BM85" i="23"/>
  <c r="BL106" i="23"/>
  <c r="BL105" i="23"/>
  <c r="BN104" i="23"/>
  <c r="BM104" i="23" s="1"/>
  <c r="BL103" i="23"/>
  <c r="BL101" i="23"/>
  <c r="BL99" i="23"/>
  <c r="BN98" i="23"/>
  <c r="BM98" i="23" s="1"/>
  <c r="BL97" i="23"/>
  <c r="BL95" i="23"/>
  <c r="BL93" i="23"/>
  <c r="BL91" i="23"/>
  <c r="BL89" i="23"/>
  <c r="BL87" i="23"/>
  <c r="BL85" i="23"/>
  <c r="BO104" i="23"/>
  <c r="BN95" i="23"/>
  <c r="BN87" i="23"/>
  <c r="BN80" i="23"/>
  <c r="BN76" i="23"/>
  <c r="BN68" i="23"/>
  <c r="BM68" i="23" s="1"/>
  <c r="BN64" i="23"/>
  <c r="BM64" i="23" s="1"/>
  <c r="BN59" i="23"/>
  <c r="BN57" i="23"/>
  <c r="BM57" i="23" s="1"/>
  <c r="BL55" i="23"/>
  <c r="BL53" i="23"/>
  <c r="BN51" i="23"/>
  <c r="BM51" i="23" s="1"/>
  <c r="BL50" i="23"/>
  <c r="BL48" i="23"/>
  <c r="BL47" i="23"/>
  <c r="BL45" i="23"/>
  <c r="BL42" i="23"/>
  <c r="BL40" i="23"/>
  <c r="BL39" i="23"/>
  <c r="BL37" i="23"/>
  <c r="BL34" i="23"/>
  <c r="BL32" i="23"/>
  <c r="BL31" i="23"/>
  <c r="BL29" i="23"/>
  <c r="BN27" i="23"/>
  <c r="BM27" i="23" s="1"/>
  <c r="BL26" i="23"/>
  <c r="BL24" i="23"/>
  <c r="BL23" i="23"/>
  <c r="BL21" i="23"/>
  <c r="BL18" i="23"/>
  <c r="BL16" i="23"/>
  <c r="BL15" i="23"/>
  <c r="BL13" i="23"/>
  <c r="BL10" i="23"/>
  <c r="BL8" i="23"/>
  <c r="BL7" i="23"/>
  <c r="BN6" i="23"/>
  <c r="BM6" i="23" s="1"/>
  <c r="BL5" i="23"/>
  <c r="BR4" i="23"/>
  <c r="BN4" i="23"/>
  <c r="BL83" i="23"/>
  <c r="BL81" i="23"/>
  <c r="BL79" i="23"/>
  <c r="BL77" i="23"/>
  <c r="BL75" i="23"/>
  <c r="BL73" i="23"/>
  <c r="BL71" i="23"/>
  <c r="BL69" i="23"/>
  <c r="BL67" i="23"/>
  <c r="BL65" i="23"/>
  <c r="BL63" i="23"/>
  <c r="BL61" i="23"/>
  <c r="BL59" i="23"/>
  <c r="BL57" i="23"/>
  <c r="BQ4" i="23"/>
  <c r="BR104" i="23"/>
  <c r="BL102" i="23"/>
  <c r="BR98" i="23"/>
  <c r="BL96" i="23"/>
  <c r="BL92" i="23"/>
  <c r="BL88" i="23"/>
  <c r="BL84" i="23"/>
  <c r="BN81" i="23"/>
  <c r="BM81" i="23" s="1"/>
  <c r="BN77" i="23"/>
  <c r="BN73" i="23"/>
  <c r="BN69" i="23"/>
  <c r="BN62" i="23"/>
  <c r="BM62" i="23" s="1"/>
  <c r="BL54" i="23"/>
  <c r="BL51" i="23"/>
  <c r="BL44" i="23"/>
  <c r="BL41" i="23"/>
  <c r="BL38" i="23"/>
  <c r="BL35" i="23"/>
  <c r="BL28" i="23"/>
  <c r="BL25" i="23"/>
  <c r="BL22" i="23"/>
  <c r="BL19" i="23"/>
  <c r="BN16" i="23"/>
  <c r="BM16" i="23" s="1"/>
  <c r="BL14" i="23"/>
  <c r="BL11" i="23"/>
  <c r="BL9" i="23"/>
  <c r="BR6" i="23"/>
  <c r="BX4" i="23"/>
  <c r="BO27" i="23"/>
  <c r="BO6" i="23"/>
  <c r="BL80" i="23"/>
  <c r="BL76" i="23"/>
  <c r="BL72" i="23"/>
  <c r="BL70" i="23"/>
  <c r="BL66" i="23"/>
  <c r="BL62" i="23"/>
  <c r="BL58" i="23"/>
  <c r="BN105" i="23"/>
  <c r="BM105" i="23" s="1"/>
  <c r="BL104" i="23"/>
  <c r="BL100" i="23"/>
  <c r="BL98" i="23"/>
  <c r="BL94" i="23"/>
  <c r="BL90" i="23"/>
  <c r="BL86" i="23"/>
  <c r="BN75" i="23"/>
  <c r="BL52" i="23"/>
  <c r="BL49" i="23"/>
  <c r="BL46" i="23"/>
  <c r="BL43" i="23"/>
  <c r="BL36" i="23"/>
  <c r="BL33" i="23"/>
  <c r="BL30" i="23"/>
  <c r="BL27" i="23"/>
  <c r="BN23" i="23"/>
  <c r="BM23" i="23" s="1"/>
  <c r="BL20" i="23"/>
  <c r="BL17" i="23"/>
  <c r="BL12" i="23"/>
  <c r="BN10" i="23"/>
  <c r="BM10" i="23" s="1"/>
  <c r="BL6" i="23"/>
  <c r="BP4" i="23"/>
  <c r="BL4" i="23"/>
  <c r="BM4" i="23" s="1"/>
  <c r="BR95" i="23"/>
  <c r="BR87" i="23"/>
  <c r="BO51" i="23"/>
  <c r="BO10" i="23"/>
  <c r="BL82" i="23"/>
  <c r="BL78" i="23"/>
  <c r="BL74" i="23"/>
  <c r="BL68" i="23"/>
  <c r="BL64" i="23"/>
  <c r="BL60" i="23"/>
  <c r="BL56" i="23"/>
  <c r="BR17" i="23"/>
  <c r="BO9" i="23"/>
  <c r="BO52" i="23"/>
  <c r="BO48" i="23"/>
  <c r="BR40" i="23"/>
  <c r="BO36" i="23"/>
  <c r="BR28" i="23"/>
  <c r="BO22" i="23"/>
  <c r="BR53" i="23"/>
  <c r="BO45" i="23"/>
  <c r="BO37" i="23"/>
  <c r="BR54" i="23"/>
  <c r="BO50" i="23"/>
  <c r="BR38" i="23"/>
  <c r="BO34" i="23"/>
  <c r="BR30" i="23"/>
  <c r="BR24" i="23"/>
  <c r="BO20" i="23"/>
  <c r="BR101" i="23"/>
  <c r="BO93" i="23"/>
  <c r="BO101" i="23"/>
  <c r="BO57" i="23"/>
  <c r="BW57" i="23" s="1"/>
  <c r="BV57" i="23" s="1"/>
  <c r="BO59" i="23"/>
  <c r="BW59" i="23" s="1"/>
  <c r="BV59" i="23" s="1"/>
  <c r="BO62" i="23"/>
  <c r="BW62" i="23" s="1"/>
  <c r="BV62" i="23" s="1"/>
  <c r="BO64" i="23"/>
  <c r="BW64" i="23" s="1"/>
  <c r="BV64" i="23" s="1"/>
  <c r="BO68" i="23"/>
  <c r="BW68" i="23" s="1"/>
  <c r="BV68" i="23" s="1"/>
  <c r="BO76" i="23"/>
  <c r="BW76" i="23" s="1"/>
  <c r="BV76" i="23" s="1"/>
  <c r="BO80" i="23"/>
  <c r="BW80" i="23" s="1"/>
  <c r="BV80" i="23" s="1"/>
  <c r="BR106" i="23"/>
  <c r="BR99" i="23"/>
  <c r="BO89" i="23"/>
  <c r="BW89" i="23" s="1"/>
  <c r="BV89" i="23" s="1"/>
  <c r="BO99" i="23"/>
  <c r="BW99" i="23" s="1"/>
  <c r="BV99" i="23" s="1"/>
  <c r="BR27" i="23"/>
  <c r="BR51" i="23"/>
  <c r="BR57" i="23"/>
  <c r="BR59" i="23"/>
  <c r="BR69" i="23"/>
  <c r="BR73" i="23"/>
  <c r="BO75" i="23"/>
  <c r="BW75" i="23" s="1"/>
  <c r="BV75" i="23" s="1"/>
  <c r="BR77" i="23"/>
  <c r="BR81" i="23"/>
  <c r="BO87" i="23"/>
  <c r="BW87" i="23" s="1"/>
  <c r="BV87" i="23" s="1"/>
  <c r="BO95" i="23"/>
  <c r="BW95" i="23" s="1"/>
  <c r="BV95" i="23" s="1"/>
  <c r="BR105" i="23"/>
  <c r="BR64" i="23"/>
  <c r="BR80" i="23"/>
  <c r="BO85" i="23"/>
  <c r="BW85" i="23" s="1"/>
  <c r="BV85" i="23" s="1"/>
  <c r="BO97" i="23"/>
  <c r="BW97" i="23" s="1"/>
  <c r="BV97" i="23" s="1"/>
  <c r="BR23" i="23"/>
  <c r="BR62" i="23"/>
  <c r="BO69" i="23"/>
  <c r="BW69" i="23" s="1"/>
  <c r="BV69" i="23" s="1"/>
  <c r="BO73" i="23"/>
  <c r="BW73" i="23" s="1"/>
  <c r="BV73" i="23" s="1"/>
  <c r="BR75" i="23"/>
  <c r="BO81" i="23"/>
  <c r="BW81" i="23" s="1"/>
  <c r="BV81" i="23" s="1"/>
  <c r="BO17" i="23"/>
  <c r="BR9" i="23"/>
  <c r="BR52" i="23"/>
  <c r="BR48" i="23"/>
  <c r="BO40" i="23"/>
  <c r="BR36" i="23"/>
  <c r="BO28" i="23"/>
  <c r="BR22" i="23"/>
  <c r="BO53" i="23"/>
  <c r="BR45" i="23"/>
  <c r="BR37" i="23"/>
  <c r="BO54" i="23"/>
  <c r="BR50" i="23"/>
  <c r="BO38" i="23"/>
  <c r="BR34" i="23"/>
  <c r="BO30" i="23"/>
  <c r="BO24" i="23"/>
  <c r="BR20" i="23"/>
  <c r="BR93" i="23"/>
  <c r="BR68" i="23"/>
  <c r="BR76" i="23"/>
  <c r="BO106" i="23"/>
  <c r="BW106" i="23" s="1"/>
  <c r="BV106" i="23" s="1"/>
  <c r="BO77" i="23"/>
  <c r="BW77" i="23" s="1"/>
  <c r="BV77" i="23" s="1"/>
  <c r="BO105" i="23"/>
  <c r="BW105" i="23" s="1"/>
  <c r="BV105" i="23" s="1"/>
  <c r="BR56" i="23"/>
  <c r="BO56" i="23"/>
  <c r="BW56" i="23" s="1"/>
  <c r="BA130" i="23"/>
  <c r="BB4" i="23"/>
  <c r="BA1" i="23" s="1"/>
  <c r="BA4" i="23"/>
  <c r="BE109" i="23"/>
  <c r="BD24" i="23"/>
  <c r="BG24" i="23"/>
  <c r="BP24" i="23" s="1"/>
  <c r="BF78" i="23"/>
  <c r="BN78" i="23" s="1"/>
  <c r="BF94" i="23"/>
  <c r="BN94" i="23" s="1"/>
  <c r="AR105" i="23"/>
  <c r="AS105" i="23" s="1"/>
  <c r="AY105" i="23" s="1"/>
  <c r="AR103" i="23"/>
  <c r="AS103" i="23" s="1"/>
  <c r="AY103" i="23" s="1"/>
  <c r="AR101" i="23"/>
  <c r="AS101" i="23" s="1"/>
  <c r="AY101" i="23" s="1"/>
  <c r="AR99" i="23"/>
  <c r="AS99" i="23" s="1"/>
  <c r="AY99" i="23" s="1"/>
  <c r="AR97" i="23"/>
  <c r="AS97" i="23" s="1"/>
  <c r="AY97" i="23" s="1"/>
  <c r="AR95" i="23"/>
  <c r="AS95" i="23" s="1"/>
  <c r="AY95" i="23" s="1"/>
  <c r="AR93" i="23"/>
  <c r="AS93" i="23" s="1"/>
  <c r="AY93" i="23" s="1"/>
  <c r="AR91" i="23"/>
  <c r="AS91" i="23" s="1"/>
  <c r="AY91" i="23" s="1"/>
  <c r="AR89" i="23"/>
  <c r="AS89" i="23" s="1"/>
  <c r="AY89" i="23" s="1"/>
  <c r="AR87" i="23"/>
  <c r="AS87" i="23" s="1"/>
  <c r="AY87" i="23" s="1"/>
  <c r="AR85" i="23"/>
  <c r="AS85" i="23" s="1"/>
  <c r="AY85" i="23" s="1"/>
  <c r="AR55" i="23"/>
  <c r="AS55" i="23" s="1"/>
  <c r="AY55" i="23" s="1"/>
  <c r="AR53" i="23"/>
  <c r="AS53" i="23" s="1"/>
  <c r="AY53" i="23" s="1"/>
  <c r="AR51" i="23"/>
  <c r="AS51" i="23" s="1"/>
  <c r="AY51" i="23" s="1"/>
  <c r="AR49" i="23"/>
  <c r="AS49" i="23" s="1"/>
  <c r="AY49" i="23" s="1"/>
  <c r="AR47" i="23"/>
  <c r="AS47" i="23" s="1"/>
  <c r="AY47" i="23" s="1"/>
  <c r="AR45" i="23"/>
  <c r="AS45" i="23" s="1"/>
  <c r="AY45" i="23" s="1"/>
  <c r="AR43" i="23"/>
  <c r="AS43" i="23" s="1"/>
  <c r="AY43" i="23" s="1"/>
  <c r="AR41" i="23"/>
  <c r="AS41" i="23" s="1"/>
  <c r="AY41" i="23" s="1"/>
  <c r="AR39" i="23"/>
  <c r="AS39" i="23" s="1"/>
  <c r="AY39" i="23" s="1"/>
  <c r="AR37" i="23"/>
  <c r="AS37" i="23" s="1"/>
  <c r="AY37" i="23" s="1"/>
  <c r="AR35" i="23"/>
  <c r="AS35" i="23" s="1"/>
  <c r="AY35" i="23" s="1"/>
  <c r="AR33" i="23"/>
  <c r="AS33" i="23" s="1"/>
  <c r="AY33" i="23" s="1"/>
  <c r="AR31" i="23"/>
  <c r="AS31" i="23" s="1"/>
  <c r="AY31" i="23" s="1"/>
  <c r="AR29" i="23"/>
  <c r="AS29" i="23" s="1"/>
  <c r="AY29" i="23" s="1"/>
  <c r="AR27" i="23"/>
  <c r="AS27" i="23" s="1"/>
  <c r="AY27" i="23" s="1"/>
  <c r="AR25" i="23"/>
  <c r="AS25" i="23" s="1"/>
  <c r="AY25" i="23" s="1"/>
  <c r="AR23" i="23"/>
  <c r="AS23" i="23" s="1"/>
  <c r="AY23" i="23" s="1"/>
  <c r="AR21" i="23"/>
  <c r="AS21" i="23" s="1"/>
  <c r="AY21" i="23" s="1"/>
  <c r="AR19" i="23"/>
  <c r="AS19" i="23" s="1"/>
  <c r="AY19" i="23" s="1"/>
  <c r="AR17" i="23"/>
  <c r="AS17" i="23" s="1"/>
  <c r="AY17" i="23" s="1"/>
  <c r="AR15" i="23"/>
  <c r="AS15" i="23" s="1"/>
  <c r="AY15" i="23" s="1"/>
  <c r="AR13" i="23"/>
  <c r="AS13" i="23" s="1"/>
  <c r="AY13" i="23" s="1"/>
  <c r="AR11" i="23"/>
  <c r="AS11" i="23" s="1"/>
  <c r="AY11" i="23" s="1"/>
  <c r="AR9" i="23"/>
  <c r="AS9" i="23" s="1"/>
  <c r="AY9" i="23" s="1"/>
  <c r="AR7" i="23"/>
  <c r="AS7" i="23" s="1"/>
  <c r="AY7" i="23" s="1"/>
  <c r="AR5" i="23"/>
  <c r="AR82" i="23"/>
  <c r="AS82" i="23" s="1"/>
  <c r="AY82" i="23" s="1"/>
  <c r="AR80" i="23"/>
  <c r="AS80" i="23" s="1"/>
  <c r="AY80" i="23" s="1"/>
  <c r="AR78" i="23"/>
  <c r="AS78" i="23" s="1"/>
  <c r="AY78" i="23" s="1"/>
  <c r="AR76" i="23"/>
  <c r="AS76" i="23" s="1"/>
  <c r="AY76" i="23" s="1"/>
  <c r="AR74" i="23"/>
  <c r="AS74" i="23" s="1"/>
  <c r="AY74" i="23" s="1"/>
  <c r="AR72" i="23"/>
  <c r="AS72" i="23" s="1"/>
  <c r="AY72" i="23" s="1"/>
  <c r="AR70" i="23"/>
  <c r="AS70" i="23" s="1"/>
  <c r="AY70" i="23" s="1"/>
  <c r="AR68" i="23"/>
  <c r="AS68" i="23" s="1"/>
  <c r="AY68" i="23" s="1"/>
  <c r="AR66" i="23"/>
  <c r="AS66" i="23" s="1"/>
  <c r="AY66" i="23" s="1"/>
  <c r="AR64" i="23"/>
  <c r="AS64" i="23" s="1"/>
  <c r="AY64" i="23" s="1"/>
  <c r="AR62" i="23"/>
  <c r="AS62" i="23" s="1"/>
  <c r="AY62" i="23" s="1"/>
  <c r="AR60" i="23"/>
  <c r="AS60" i="23" s="1"/>
  <c r="AY60" i="23" s="1"/>
  <c r="AR58" i="23"/>
  <c r="AS58" i="23" s="1"/>
  <c r="AY58" i="23" s="1"/>
  <c r="AR56" i="23"/>
  <c r="AS56" i="23" s="1"/>
  <c r="AY56" i="23" s="1"/>
  <c r="AR104" i="23"/>
  <c r="AS104" i="23" s="1"/>
  <c r="AY104" i="23" s="1"/>
  <c r="AR102" i="23"/>
  <c r="AS102" i="23" s="1"/>
  <c r="AY102" i="23" s="1"/>
  <c r="AR98" i="23"/>
  <c r="AS98" i="23" s="1"/>
  <c r="AY98" i="23" s="1"/>
  <c r="AR94" i="23"/>
  <c r="AS94" i="23" s="1"/>
  <c r="AY94" i="23" s="1"/>
  <c r="AR92" i="23"/>
  <c r="AS92" i="23" s="1"/>
  <c r="AY92" i="23" s="1"/>
  <c r="AR88" i="23"/>
  <c r="AS88" i="23" s="1"/>
  <c r="AY88" i="23" s="1"/>
  <c r="AR84" i="23"/>
  <c r="AS84" i="23" s="1"/>
  <c r="AY84" i="23" s="1"/>
  <c r="AR52" i="23"/>
  <c r="AS52" i="23" s="1"/>
  <c r="AY52" i="23" s="1"/>
  <c r="AR48" i="23"/>
  <c r="AS48" i="23" s="1"/>
  <c r="AY48" i="23" s="1"/>
  <c r="AR44" i="23"/>
  <c r="AS44" i="23" s="1"/>
  <c r="AY44" i="23" s="1"/>
  <c r="AR42" i="23"/>
  <c r="AS42" i="23" s="1"/>
  <c r="AY42" i="23" s="1"/>
  <c r="AR38" i="23"/>
  <c r="AS38" i="23" s="1"/>
  <c r="AY38" i="23" s="1"/>
  <c r="AR34" i="23"/>
  <c r="AS34" i="23" s="1"/>
  <c r="AY34" i="23" s="1"/>
  <c r="AR32" i="23"/>
  <c r="AS32" i="23" s="1"/>
  <c r="AY32" i="23" s="1"/>
  <c r="AR28" i="23"/>
  <c r="AS28" i="23" s="1"/>
  <c r="AY28" i="23" s="1"/>
  <c r="AR24" i="23"/>
  <c r="AS24" i="23" s="1"/>
  <c r="AY24" i="23" s="1"/>
  <c r="AR22" i="23"/>
  <c r="AS22" i="23" s="1"/>
  <c r="AY22" i="23" s="1"/>
  <c r="AR18" i="23"/>
  <c r="AS18" i="23" s="1"/>
  <c r="AY18" i="23" s="1"/>
  <c r="AR14" i="23"/>
  <c r="AS14" i="23" s="1"/>
  <c r="AY14" i="23" s="1"/>
  <c r="AR10" i="23"/>
  <c r="AS10" i="23" s="1"/>
  <c r="AY10" i="23" s="1"/>
  <c r="AR8" i="23"/>
  <c r="AS8" i="23" s="1"/>
  <c r="AY8" i="23" s="1"/>
  <c r="AR83" i="23"/>
  <c r="AS83" i="23" s="1"/>
  <c r="AY83" i="23" s="1"/>
  <c r="AR79" i="23"/>
  <c r="AS79" i="23" s="1"/>
  <c r="AY79" i="23" s="1"/>
  <c r="AR75" i="23"/>
  <c r="AS75" i="23" s="1"/>
  <c r="AY75" i="23" s="1"/>
  <c r="AR73" i="23"/>
  <c r="AS73" i="23" s="1"/>
  <c r="AY73" i="23" s="1"/>
  <c r="AR69" i="23"/>
  <c r="AS69" i="23" s="1"/>
  <c r="AY69" i="23" s="1"/>
  <c r="AR67" i="23"/>
  <c r="AS67" i="23" s="1"/>
  <c r="AY67" i="23" s="1"/>
  <c r="AR63" i="23"/>
  <c r="AS63" i="23" s="1"/>
  <c r="AY63" i="23" s="1"/>
  <c r="AR59" i="23"/>
  <c r="AS59" i="23" s="1"/>
  <c r="AY59" i="23" s="1"/>
  <c r="AR106" i="23"/>
  <c r="AS106" i="23" s="1"/>
  <c r="AY106" i="23" s="1"/>
  <c r="AR100" i="23"/>
  <c r="AS100" i="23" s="1"/>
  <c r="AY100" i="23" s="1"/>
  <c r="AR96" i="23"/>
  <c r="AS96" i="23" s="1"/>
  <c r="AY96" i="23" s="1"/>
  <c r="AR90" i="23"/>
  <c r="AS90" i="23" s="1"/>
  <c r="AY90" i="23" s="1"/>
  <c r="AR86" i="23"/>
  <c r="AS86" i="23" s="1"/>
  <c r="AY86" i="23" s="1"/>
  <c r="AR54" i="23"/>
  <c r="AS54" i="23" s="1"/>
  <c r="AY54" i="23" s="1"/>
  <c r="AR50" i="23"/>
  <c r="AS50" i="23" s="1"/>
  <c r="AY50" i="23" s="1"/>
  <c r="AR46" i="23"/>
  <c r="AS46" i="23" s="1"/>
  <c r="AY46" i="23" s="1"/>
  <c r="AR40" i="23"/>
  <c r="AS40" i="23" s="1"/>
  <c r="AY40" i="23" s="1"/>
  <c r="AR36" i="23"/>
  <c r="AS36" i="23" s="1"/>
  <c r="AY36" i="23" s="1"/>
  <c r="AR30" i="23"/>
  <c r="AS30" i="23" s="1"/>
  <c r="AY30" i="23" s="1"/>
  <c r="AR26" i="23"/>
  <c r="AS26" i="23" s="1"/>
  <c r="AY26" i="23" s="1"/>
  <c r="AR20" i="23"/>
  <c r="AS20" i="23" s="1"/>
  <c r="AY20" i="23" s="1"/>
  <c r="AR16" i="23"/>
  <c r="AS16" i="23" s="1"/>
  <c r="AY16" i="23" s="1"/>
  <c r="AR12" i="23"/>
  <c r="AS12" i="23" s="1"/>
  <c r="AY12" i="23" s="1"/>
  <c r="AR6" i="23"/>
  <c r="AS6" i="23" s="1"/>
  <c r="AY6" i="23" s="1"/>
  <c r="AR81" i="23"/>
  <c r="AS81" i="23" s="1"/>
  <c r="AY81" i="23" s="1"/>
  <c r="AR77" i="23"/>
  <c r="AS77" i="23" s="1"/>
  <c r="AY77" i="23" s="1"/>
  <c r="AR71" i="23"/>
  <c r="AS71" i="23" s="1"/>
  <c r="AY71" i="23" s="1"/>
  <c r="AR65" i="23"/>
  <c r="AS65" i="23" s="1"/>
  <c r="AY65" i="23" s="1"/>
  <c r="AR61" i="23"/>
  <c r="AS61" i="23" s="1"/>
  <c r="AY61" i="23" s="1"/>
  <c r="AR57" i="23"/>
  <c r="AS57" i="23" s="1"/>
  <c r="AY57" i="23" s="1"/>
  <c r="AI107" i="23"/>
  <c r="AN116" i="23"/>
  <c r="AJ5" i="23"/>
  <c r="BG93" i="23"/>
  <c r="BP93" i="23" s="1"/>
  <c r="BP27" i="23"/>
  <c r="BG36" i="23"/>
  <c r="BP36" i="23" s="1"/>
  <c r="BG28" i="23"/>
  <c r="BP28" i="23" s="1"/>
  <c r="BG99" i="23"/>
  <c r="BP99" i="23" s="1"/>
  <c r="BP64" i="23"/>
  <c r="BY64" i="23" s="1"/>
  <c r="AU91" i="23"/>
  <c r="AW91" i="23"/>
  <c r="BE91" i="23" s="1"/>
  <c r="AZ91" i="23"/>
  <c r="BG31" i="23"/>
  <c r="AU43" i="23"/>
  <c r="AW43" i="23"/>
  <c r="BE43" i="23" s="1"/>
  <c r="AZ43" i="23"/>
  <c r="AU39" i="23"/>
  <c r="AW39" i="23"/>
  <c r="BE39" i="23" s="1"/>
  <c r="AZ39" i="23"/>
  <c r="AX43" i="23"/>
  <c r="BG43" i="23" s="1"/>
  <c r="AU84" i="23"/>
  <c r="AZ84" i="23"/>
  <c r="AW84" i="23"/>
  <c r="BE84" i="23" s="1"/>
  <c r="AD127" i="23"/>
  <c r="D47" i="2" s="1"/>
  <c r="D49" i="2" s="1"/>
  <c r="AU103" i="23"/>
  <c r="AW103" i="23"/>
  <c r="BE103" i="23" s="1"/>
  <c r="AZ103" i="23"/>
  <c r="AU31" i="23"/>
  <c r="AW31" i="23"/>
  <c r="BE31" i="23" s="1"/>
  <c r="AZ31" i="23"/>
  <c r="AU21" i="23"/>
  <c r="AZ21" i="23"/>
  <c r="AW21" i="23"/>
  <c r="BE21" i="23" s="1"/>
  <c r="BG98" i="23"/>
  <c r="BP98" i="23" s="1"/>
  <c r="BG44" i="23"/>
  <c r="BG62" i="23"/>
  <c r="BP62" i="23" s="1"/>
  <c r="BY62" i="23" s="1"/>
  <c r="BG10" i="23"/>
  <c r="BP10" i="23" s="1"/>
  <c r="BG54" i="23"/>
  <c r="BP54" i="23" s="1"/>
  <c r="BG9" i="23"/>
  <c r="BP9" i="23" s="1"/>
  <c r="AU13" i="23"/>
  <c r="AW13" i="23"/>
  <c r="BE13" i="23" s="1"/>
  <c r="AZ13" i="23"/>
  <c r="AU7" i="23"/>
  <c r="AW7" i="23"/>
  <c r="BE7" i="23" s="1"/>
  <c r="AZ7" i="23"/>
  <c r="BG67" i="23"/>
  <c r="AU25" i="23"/>
  <c r="AW25" i="23"/>
  <c r="BE25" i="23" s="1"/>
  <c r="AZ25" i="23"/>
  <c r="AU11" i="23"/>
  <c r="AZ11" i="23"/>
  <c r="AW11" i="23"/>
  <c r="BE11" i="23" s="1"/>
  <c r="AU41" i="23"/>
  <c r="AZ41" i="23"/>
  <c r="AW41" i="23"/>
  <c r="BE41" i="23" s="1"/>
  <c r="AU19" i="23"/>
  <c r="AZ19" i="23"/>
  <c r="AW19" i="23"/>
  <c r="BE19" i="23" s="1"/>
  <c r="AU83" i="23"/>
  <c r="AZ83" i="23"/>
  <c r="AW83" i="23"/>
  <c r="BE83" i="23" s="1"/>
  <c r="AX19" i="23"/>
  <c r="BG19" i="23" s="1"/>
  <c r="BG16" i="23"/>
  <c r="BP16" i="23" s="1"/>
  <c r="BG50" i="23"/>
  <c r="BP50" i="23" s="1"/>
  <c r="AX13" i="23"/>
  <c r="BG13" i="23" s="1"/>
  <c r="BG30" i="23"/>
  <c r="BP30" i="23" s="1"/>
  <c r="BG78" i="23"/>
  <c r="BG29" i="23"/>
  <c r="AX91" i="23"/>
  <c r="AU46" i="23"/>
  <c r="AZ46" i="23"/>
  <c r="AW46" i="23"/>
  <c r="BE46" i="23" s="1"/>
  <c r="AU63" i="23"/>
  <c r="AZ63" i="23"/>
  <c r="AW63" i="23"/>
  <c r="BE63" i="23" s="1"/>
  <c r="AM107" i="23"/>
  <c r="AL5" i="23"/>
  <c r="AL107" i="23" s="1"/>
  <c r="AM130" i="23" s="1"/>
  <c r="AN118" i="23"/>
  <c r="AQ5" i="23"/>
  <c r="AQ107" i="23" s="1"/>
  <c r="AN123" i="23" s="1"/>
  <c r="AM123" i="23" s="1"/>
  <c r="AN5" i="23"/>
  <c r="AU90" i="23"/>
  <c r="AZ90" i="23"/>
  <c r="AW90" i="23"/>
  <c r="BE90" i="23" s="1"/>
  <c r="AU29" i="23"/>
  <c r="AW29" i="23"/>
  <c r="BE29" i="23" s="1"/>
  <c r="AZ29" i="23"/>
  <c r="AU86" i="23"/>
  <c r="AW86" i="23"/>
  <c r="BE86" i="23" s="1"/>
  <c r="AZ86" i="23"/>
  <c r="BG89" i="23"/>
  <c r="BP89" i="23" s="1"/>
  <c r="BY89" i="23" s="1"/>
  <c r="BP57" i="23"/>
  <c r="BY57" i="23" s="1"/>
  <c r="BG106" i="23"/>
  <c r="BP106" i="23" s="1"/>
  <c r="BG40" i="23"/>
  <c r="BP40" i="23" s="1"/>
  <c r="BG53" i="23"/>
  <c r="BP53" i="23" s="1"/>
  <c r="BG104" i="23"/>
  <c r="BP104" i="23" s="1"/>
  <c r="AX103" i="23"/>
  <c r="BG39" i="23"/>
  <c r="BP105" i="23"/>
  <c r="BY105" i="23" s="1"/>
  <c r="AU82" i="23"/>
  <c r="AW82" i="23"/>
  <c r="BE82" i="23" s="1"/>
  <c r="AZ82" i="23"/>
  <c r="AU12" i="23"/>
  <c r="AZ12" i="23"/>
  <c r="AW12" i="23"/>
  <c r="BE12" i="23" s="1"/>
  <c r="AU61" i="23"/>
  <c r="AZ61" i="23"/>
  <c r="AW61" i="23"/>
  <c r="BE61" i="23" s="1"/>
  <c r="AX61" i="23"/>
  <c r="BG61" i="23" s="1"/>
  <c r="AU18" i="23"/>
  <c r="AZ18" i="23"/>
  <c r="AW18" i="23"/>
  <c r="BE18" i="23" s="1"/>
  <c r="AU60" i="23"/>
  <c r="AW60" i="23"/>
  <c r="BE60" i="23" s="1"/>
  <c r="AZ60" i="23"/>
  <c r="AU65" i="23"/>
  <c r="AW65" i="23"/>
  <c r="BE65" i="23" s="1"/>
  <c r="AZ65" i="23"/>
  <c r="AU71" i="23"/>
  <c r="AZ71" i="23"/>
  <c r="AW71" i="23"/>
  <c r="BE71" i="23" s="1"/>
  <c r="BP56" i="23"/>
  <c r="BM56" i="23"/>
  <c r="BR89" i="23"/>
  <c r="BM89" i="23"/>
  <c r="BM24" i="23"/>
  <c r="BM22" i="23"/>
  <c r="BD22" i="23"/>
  <c r="BG22" i="23"/>
  <c r="BP22" i="23" s="1"/>
  <c r="BD38" i="23"/>
  <c r="BG38" i="23"/>
  <c r="BP38" i="23" s="1"/>
  <c r="BC107" i="23"/>
  <c r="BF58" i="23"/>
  <c r="BN58" i="23" s="1"/>
  <c r="BI106" i="23"/>
  <c r="BI94" i="23"/>
  <c r="AR131" i="23"/>
  <c r="AX116" i="23"/>
  <c r="AX119" i="23"/>
  <c r="AX118" i="23"/>
  <c r="AX115" i="23"/>
  <c r="AX117" i="23"/>
  <c r="AW127" i="23"/>
  <c r="BG52" i="23"/>
  <c r="BP52" i="23" s="1"/>
  <c r="BG48" i="23"/>
  <c r="BP48" i="23" s="1"/>
  <c r="BG101" i="23"/>
  <c r="BP101" i="23" s="1"/>
  <c r="BG6" i="23"/>
  <c r="BP6" i="23" s="1"/>
  <c r="BG97" i="23"/>
  <c r="BP97" i="23" s="1"/>
  <c r="BY97" i="23" s="1"/>
  <c r="AU42" i="23"/>
  <c r="AZ42" i="23"/>
  <c r="AW42" i="23"/>
  <c r="BE42" i="23" s="1"/>
  <c r="AU15" i="23"/>
  <c r="AW15" i="23"/>
  <c r="BE15" i="23" s="1"/>
  <c r="AZ15" i="23"/>
  <c r="AX100" i="23"/>
  <c r="BG100" i="23" s="1"/>
  <c r="AU35" i="23"/>
  <c r="AZ35" i="23"/>
  <c r="AW35" i="23"/>
  <c r="BE35" i="23" s="1"/>
  <c r="AU32" i="23"/>
  <c r="AW32" i="23"/>
  <c r="BE32" i="23" s="1"/>
  <c r="AZ32" i="23"/>
  <c r="AU49" i="23"/>
  <c r="AZ49" i="23"/>
  <c r="AW49" i="23"/>
  <c r="BE49" i="23" s="1"/>
  <c r="AX65" i="23"/>
  <c r="AU92" i="23"/>
  <c r="AZ92" i="23"/>
  <c r="AW92" i="23"/>
  <c r="BE92" i="23" s="1"/>
  <c r="AU88" i="23"/>
  <c r="AW88" i="23"/>
  <c r="BE88" i="23" s="1"/>
  <c r="AZ88" i="23"/>
  <c r="AU79" i="23"/>
  <c r="AZ79" i="23"/>
  <c r="AW79" i="23"/>
  <c r="BE79" i="23" s="1"/>
  <c r="AU72" i="23"/>
  <c r="AW72" i="23"/>
  <c r="BE72" i="23" s="1"/>
  <c r="AZ72" i="23"/>
  <c r="BG34" i="23"/>
  <c r="BP34" i="23" s="1"/>
  <c r="BG85" i="23"/>
  <c r="BP85" i="23" s="1"/>
  <c r="BY85" i="23" s="1"/>
  <c r="AE117" i="23"/>
  <c r="AE119" i="23" s="1"/>
  <c r="AD119" i="23" s="1"/>
  <c r="AG5" i="23"/>
  <c r="AG107" i="23" s="1"/>
  <c r="AA107" i="23"/>
  <c r="BG41" i="23"/>
  <c r="BP23" i="23"/>
  <c r="AX92" i="23"/>
  <c r="BG92" i="23" s="1"/>
  <c r="AX42" i="23"/>
  <c r="BG42" i="23" s="1"/>
  <c r="BG45" i="23"/>
  <c r="BP45" i="23" s="1"/>
  <c r="AO107" i="23"/>
  <c r="AU14" i="23"/>
  <c r="AZ14" i="23"/>
  <c r="AW14" i="23"/>
  <c r="BE14" i="23" s="1"/>
  <c r="AU67" i="23"/>
  <c r="AZ67" i="23"/>
  <c r="AW67" i="23"/>
  <c r="BE67" i="23" s="1"/>
  <c r="AX21" i="23"/>
  <c r="BG21" i="23" s="1"/>
  <c r="BG68" i="23"/>
  <c r="BP68" i="23" s="1"/>
  <c r="BY68" i="23" s="1"/>
  <c r="BG17" i="23"/>
  <c r="BP17" i="23" s="1"/>
  <c r="BP51" i="23"/>
  <c r="BG94" i="23"/>
  <c r="BG37" i="23"/>
  <c r="BP37" i="23" s="1"/>
  <c r="AX66" i="23"/>
  <c r="BG66" i="23" s="1"/>
  <c r="AU96" i="23"/>
  <c r="AW96" i="23"/>
  <c r="BE96" i="23" s="1"/>
  <c r="AZ96" i="23"/>
  <c r="AX25" i="23"/>
  <c r="BG25" i="23" s="1"/>
  <c r="AU74" i="23"/>
  <c r="AZ74" i="23"/>
  <c r="AW74" i="23"/>
  <c r="BE74" i="23" s="1"/>
  <c r="AU70" i="23"/>
  <c r="AW70" i="23"/>
  <c r="BE70" i="23" s="1"/>
  <c r="BG70" i="23" s="1"/>
  <c r="AZ70" i="23"/>
  <c r="AU8" i="23"/>
  <c r="AZ8" i="23"/>
  <c r="AW8" i="23"/>
  <c r="BE8" i="23" s="1"/>
  <c r="BG8" i="23" s="1"/>
  <c r="AX55" i="23"/>
  <c r="BG55" i="23" s="1"/>
  <c r="AD132" i="23"/>
  <c r="AX60" i="23"/>
  <c r="BG60" i="23" s="1"/>
  <c r="AU47" i="23"/>
  <c r="AW47" i="23"/>
  <c r="BE47" i="23" s="1"/>
  <c r="AZ47" i="23"/>
  <c r="AU26" i="23"/>
  <c r="AZ26" i="23"/>
  <c r="AW26" i="23"/>
  <c r="BE26" i="23" s="1"/>
  <c r="AU44" i="23"/>
  <c r="AZ44" i="23"/>
  <c r="AW44" i="23"/>
  <c r="BE44" i="23" s="1"/>
  <c r="AX79" i="23"/>
  <c r="BG20" i="23"/>
  <c r="BP20" i="23" s="1"/>
  <c r="AX83" i="23"/>
  <c r="BG83" i="23" s="1"/>
  <c r="BG58" i="23"/>
  <c r="BP81" i="23"/>
  <c r="BY81" i="23" s="1"/>
  <c r="AX33" i="23"/>
  <c r="BG33" i="23" s="1"/>
  <c r="AX84" i="23"/>
  <c r="AX102" i="23"/>
  <c r="BG102" i="23" s="1"/>
  <c r="AX49" i="23"/>
  <c r="BD23" i="23"/>
  <c r="AX222" i="5"/>
  <c r="BN9" i="19"/>
  <c r="BM9" i="19" s="1"/>
  <c r="BD46" i="19"/>
  <c r="AX15" i="19"/>
  <c r="AX51" i="19"/>
  <c r="AX11" i="19"/>
  <c r="AX52" i="19"/>
  <c r="AX28" i="19"/>
  <c r="BD33" i="19"/>
  <c r="BD56" i="19"/>
  <c r="BD60" i="19"/>
  <c r="AX109" i="5"/>
  <c r="AX138" i="5"/>
  <c r="AX48" i="5"/>
  <c r="AL5" i="5"/>
  <c r="AL320" i="5" s="1"/>
  <c r="AM338" i="5" s="1"/>
  <c r="AM320" i="5"/>
  <c r="AN331" i="5"/>
  <c r="AQ5" i="5"/>
  <c r="AQ320" i="5" s="1"/>
  <c r="AN335" i="5" s="1"/>
  <c r="AM335" i="5" s="1"/>
  <c r="AN5" i="5"/>
  <c r="AO5" i="5"/>
  <c r="AX108" i="5"/>
  <c r="AX241" i="5"/>
  <c r="AX93" i="5"/>
  <c r="AX218" i="5"/>
  <c r="AX210" i="5"/>
  <c r="AX194" i="5"/>
  <c r="AX64" i="5"/>
  <c r="AX226" i="5"/>
  <c r="AX186" i="5"/>
  <c r="AX233" i="5"/>
  <c r="AX84" i="5"/>
  <c r="AX61" i="5"/>
  <c r="AX124" i="5"/>
  <c r="AX68" i="5"/>
  <c r="AX101" i="5"/>
  <c r="AX298" i="5"/>
  <c r="AW43" i="5"/>
  <c r="AW265" i="5"/>
  <c r="AW257" i="5"/>
  <c r="AW249" i="5"/>
  <c r="AW241" i="5"/>
  <c r="AW233" i="5"/>
  <c r="AZ226" i="5"/>
  <c r="AZ218" i="5"/>
  <c r="AZ210" i="5"/>
  <c r="AZ202" i="5"/>
  <c r="AZ194" i="5"/>
  <c r="AW186" i="5"/>
  <c r="AW178" i="5"/>
  <c r="AW170" i="5"/>
  <c r="AW162" i="5"/>
  <c r="AW154" i="5"/>
  <c r="AW146" i="5"/>
  <c r="AW138" i="5"/>
  <c r="AW130" i="5"/>
  <c r="AW122" i="5"/>
  <c r="AZ72" i="5"/>
  <c r="AZ56" i="5"/>
  <c r="AW128" i="5"/>
  <c r="AZ76" i="5"/>
  <c r="AZ60" i="5"/>
  <c r="AZ298" i="5"/>
  <c r="AZ290" i="5"/>
  <c r="AZ109" i="5"/>
  <c r="AZ101" i="5"/>
  <c r="AZ93" i="5"/>
  <c r="AZ85" i="5"/>
  <c r="AZ77" i="5"/>
  <c r="AZ69" i="5"/>
  <c r="AZ61" i="5"/>
  <c r="AZ53" i="5"/>
  <c r="AZ45" i="5"/>
  <c r="AZ68" i="5"/>
  <c r="AZ52" i="5"/>
  <c r="AW124" i="5"/>
  <c r="AZ116" i="5"/>
  <c r="AZ112" i="5"/>
  <c r="AZ108" i="5"/>
  <c r="AZ104" i="5"/>
  <c r="AZ100" i="5"/>
  <c r="AZ96" i="5"/>
  <c r="AZ92" i="5"/>
  <c r="AZ88" i="5"/>
  <c r="AZ84" i="5"/>
  <c r="AZ80" i="5"/>
  <c r="AZ64" i="5"/>
  <c r="AZ48" i="5"/>
  <c r="AT320" i="5"/>
  <c r="AU25" i="5"/>
  <c r="AR340" i="5"/>
  <c r="AR338" i="5"/>
  <c r="AR1" i="5"/>
  <c r="AV322" i="5"/>
  <c r="AR339" i="5"/>
  <c r="AR4" i="5"/>
  <c r="AS4" i="5"/>
  <c r="AI319" i="5"/>
  <c r="AJ319" i="5" s="1"/>
  <c r="AP319" i="5" s="1"/>
  <c r="AI316" i="5"/>
  <c r="AJ316" i="5" s="1"/>
  <c r="AP316" i="5" s="1"/>
  <c r="AI315" i="5"/>
  <c r="AJ315" i="5" s="1"/>
  <c r="AP315" i="5" s="1"/>
  <c r="AI313" i="5"/>
  <c r="AJ313" i="5" s="1"/>
  <c r="AP313" i="5" s="1"/>
  <c r="AI311" i="5"/>
  <c r="AJ311" i="5" s="1"/>
  <c r="AP311" i="5" s="1"/>
  <c r="AI309" i="5"/>
  <c r="AJ309" i="5" s="1"/>
  <c r="AP309" i="5" s="1"/>
  <c r="AI307" i="5"/>
  <c r="AJ307" i="5" s="1"/>
  <c r="AP307" i="5" s="1"/>
  <c r="AI305" i="5"/>
  <c r="AJ305" i="5" s="1"/>
  <c r="AP305" i="5" s="1"/>
  <c r="AI303" i="5"/>
  <c r="AJ303" i="5" s="1"/>
  <c r="AP303" i="5" s="1"/>
  <c r="AI301" i="5"/>
  <c r="AJ301" i="5" s="1"/>
  <c r="AP301" i="5" s="1"/>
  <c r="AI299" i="5"/>
  <c r="AJ299" i="5" s="1"/>
  <c r="AP299" i="5" s="1"/>
  <c r="AI297" i="5"/>
  <c r="AJ297" i="5" s="1"/>
  <c r="AP297" i="5" s="1"/>
  <c r="AI295" i="5"/>
  <c r="AJ295" i="5" s="1"/>
  <c r="AP295" i="5" s="1"/>
  <c r="AI293" i="5"/>
  <c r="AJ293" i="5" s="1"/>
  <c r="AP293" i="5" s="1"/>
  <c r="AI291" i="5"/>
  <c r="AJ291" i="5" s="1"/>
  <c r="AP291" i="5" s="1"/>
  <c r="AI289" i="5"/>
  <c r="AJ289" i="5" s="1"/>
  <c r="AP289" i="5" s="1"/>
  <c r="AI287" i="5"/>
  <c r="AJ287" i="5" s="1"/>
  <c r="AP287" i="5" s="1"/>
  <c r="AI285" i="5"/>
  <c r="AJ285" i="5" s="1"/>
  <c r="AP285" i="5" s="1"/>
  <c r="AI283" i="5"/>
  <c r="AJ283" i="5" s="1"/>
  <c r="AP283" i="5" s="1"/>
  <c r="AI281" i="5"/>
  <c r="AJ281" i="5" s="1"/>
  <c r="AP281" i="5" s="1"/>
  <c r="AI279" i="5"/>
  <c r="AJ279" i="5" s="1"/>
  <c r="AP279" i="5" s="1"/>
  <c r="AI277" i="5"/>
  <c r="AJ277" i="5" s="1"/>
  <c r="AP277" i="5" s="1"/>
  <c r="AI275" i="5"/>
  <c r="AJ275" i="5" s="1"/>
  <c r="AP275" i="5" s="1"/>
  <c r="AI273" i="5"/>
  <c r="AJ273" i="5" s="1"/>
  <c r="AP273" i="5" s="1"/>
  <c r="AI271" i="5"/>
  <c r="AJ271" i="5" s="1"/>
  <c r="AP271" i="5" s="1"/>
  <c r="AI269" i="5"/>
  <c r="AJ269" i="5" s="1"/>
  <c r="AP269" i="5" s="1"/>
  <c r="AI267" i="5"/>
  <c r="AJ267" i="5" s="1"/>
  <c r="AP267" i="5" s="1"/>
  <c r="AI265" i="5"/>
  <c r="AJ265" i="5" s="1"/>
  <c r="AP265" i="5" s="1"/>
  <c r="AI263" i="5"/>
  <c r="AJ263" i="5" s="1"/>
  <c r="AP263" i="5" s="1"/>
  <c r="AI261" i="5"/>
  <c r="AJ261" i="5" s="1"/>
  <c r="AP261" i="5" s="1"/>
  <c r="AI259" i="5"/>
  <c r="AJ259" i="5" s="1"/>
  <c r="AP259" i="5" s="1"/>
  <c r="AI257" i="5"/>
  <c r="AJ257" i="5" s="1"/>
  <c r="AP257" i="5" s="1"/>
  <c r="AI255" i="5"/>
  <c r="AJ255" i="5" s="1"/>
  <c r="AP255" i="5" s="1"/>
  <c r="AI253" i="5"/>
  <c r="AJ253" i="5" s="1"/>
  <c r="AP253" i="5" s="1"/>
  <c r="AI251" i="5"/>
  <c r="AJ251" i="5" s="1"/>
  <c r="AP251" i="5" s="1"/>
  <c r="AI249" i="5"/>
  <c r="AJ249" i="5" s="1"/>
  <c r="AP249" i="5" s="1"/>
  <c r="AI247" i="5"/>
  <c r="AJ247" i="5" s="1"/>
  <c r="AP247" i="5" s="1"/>
  <c r="AI245" i="5"/>
  <c r="AJ245" i="5" s="1"/>
  <c r="AP245" i="5" s="1"/>
  <c r="AI243" i="5"/>
  <c r="AJ243" i="5" s="1"/>
  <c r="AP243" i="5" s="1"/>
  <c r="AI241" i="5"/>
  <c r="AJ241" i="5" s="1"/>
  <c r="AP241" i="5" s="1"/>
  <c r="AI239" i="5"/>
  <c r="AJ239" i="5" s="1"/>
  <c r="AP239" i="5" s="1"/>
  <c r="AI237" i="5"/>
  <c r="AJ237" i="5" s="1"/>
  <c r="AP237" i="5" s="1"/>
  <c r="AI235" i="5"/>
  <c r="AJ235" i="5" s="1"/>
  <c r="AP235" i="5" s="1"/>
  <c r="AI233" i="5"/>
  <c r="AJ233" i="5" s="1"/>
  <c r="AP233" i="5" s="1"/>
  <c r="AI230" i="5"/>
  <c r="AJ230" i="5" s="1"/>
  <c r="AP230" i="5" s="1"/>
  <c r="AI228" i="5"/>
  <c r="AJ228" i="5" s="1"/>
  <c r="AP228" i="5" s="1"/>
  <c r="AI226" i="5"/>
  <c r="AJ226" i="5" s="1"/>
  <c r="AP226" i="5" s="1"/>
  <c r="AI224" i="5"/>
  <c r="AJ224" i="5" s="1"/>
  <c r="AP224" i="5" s="1"/>
  <c r="AI222" i="5"/>
  <c r="AJ222" i="5" s="1"/>
  <c r="AP222" i="5" s="1"/>
  <c r="AI220" i="5"/>
  <c r="AJ220" i="5" s="1"/>
  <c r="AP220" i="5" s="1"/>
  <c r="AI218" i="5"/>
  <c r="AJ218" i="5" s="1"/>
  <c r="AP218" i="5" s="1"/>
  <c r="AI216" i="5"/>
  <c r="AJ216" i="5" s="1"/>
  <c r="AP216" i="5" s="1"/>
  <c r="AI214" i="5"/>
  <c r="AJ214" i="5" s="1"/>
  <c r="AP214" i="5" s="1"/>
  <c r="AI212" i="5"/>
  <c r="AJ212" i="5" s="1"/>
  <c r="AP212" i="5" s="1"/>
  <c r="AI210" i="5"/>
  <c r="AJ210" i="5" s="1"/>
  <c r="AP210" i="5" s="1"/>
  <c r="AI208" i="5"/>
  <c r="AJ208" i="5" s="1"/>
  <c r="AP208" i="5" s="1"/>
  <c r="AI206" i="5"/>
  <c r="AJ206" i="5" s="1"/>
  <c r="AP206" i="5" s="1"/>
  <c r="AI204" i="5"/>
  <c r="AJ204" i="5" s="1"/>
  <c r="AP204" i="5" s="1"/>
  <c r="AI202" i="5"/>
  <c r="AJ202" i="5" s="1"/>
  <c r="AP202" i="5" s="1"/>
  <c r="AI200" i="5"/>
  <c r="AJ200" i="5" s="1"/>
  <c r="AP200" i="5" s="1"/>
  <c r="AI198" i="5"/>
  <c r="AJ198" i="5" s="1"/>
  <c r="AP198" i="5" s="1"/>
  <c r="AI196" i="5"/>
  <c r="AJ196" i="5" s="1"/>
  <c r="AP196" i="5" s="1"/>
  <c r="AI194" i="5"/>
  <c r="AJ194" i="5" s="1"/>
  <c r="AP194" i="5" s="1"/>
  <c r="AI231" i="5"/>
  <c r="AJ231" i="5" s="1"/>
  <c r="AP231" i="5" s="1"/>
  <c r="AI191" i="5"/>
  <c r="AJ191" i="5" s="1"/>
  <c r="AP191" i="5" s="1"/>
  <c r="AI189" i="5"/>
  <c r="AJ189" i="5" s="1"/>
  <c r="AP189" i="5" s="1"/>
  <c r="AI187" i="5"/>
  <c r="AJ187" i="5" s="1"/>
  <c r="AP187" i="5" s="1"/>
  <c r="AI185" i="5"/>
  <c r="AJ185" i="5" s="1"/>
  <c r="AP185" i="5" s="1"/>
  <c r="AI183" i="5"/>
  <c r="AJ183" i="5" s="1"/>
  <c r="AP183" i="5" s="1"/>
  <c r="AI181" i="5"/>
  <c r="AJ181" i="5" s="1"/>
  <c r="AP181" i="5" s="1"/>
  <c r="AI179" i="5"/>
  <c r="AJ179" i="5" s="1"/>
  <c r="AP179" i="5" s="1"/>
  <c r="AI177" i="5"/>
  <c r="AJ177" i="5" s="1"/>
  <c r="AP177" i="5" s="1"/>
  <c r="AI175" i="5"/>
  <c r="AJ175" i="5" s="1"/>
  <c r="AP175" i="5" s="1"/>
  <c r="AI173" i="5"/>
  <c r="AJ173" i="5" s="1"/>
  <c r="AP173" i="5" s="1"/>
  <c r="AI171" i="5"/>
  <c r="AJ171" i="5" s="1"/>
  <c r="AP171" i="5" s="1"/>
  <c r="AI169" i="5"/>
  <c r="AJ169" i="5" s="1"/>
  <c r="AP169" i="5" s="1"/>
  <c r="AI167" i="5"/>
  <c r="AJ167" i="5" s="1"/>
  <c r="AP167" i="5" s="1"/>
  <c r="AI165" i="5"/>
  <c r="AJ165" i="5" s="1"/>
  <c r="AP165" i="5" s="1"/>
  <c r="AI163" i="5"/>
  <c r="AJ163" i="5" s="1"/>
  <c r="AP163" i="5" s="1"/>
  <c r="AI161" i="5"/>
  <c r="AJ161" i="5" s="1"/>
  <c r="AP161" i="5" s="1"/>
  <c r="AI159" i="5"/>
  <c r="AJ159" i="5" s="1"/>
  <c r="AP159" i="5" s="1"/>
  <c r="AI157" i="5"/>
  <c r="AJ157" i="5" s="1"/>
  <c r="AP157" i="5" s="1"/>
  <c r="AI155" i="5"/>
  <c r="AJ155" i="5" s="1"/>
  <c r="AP155" i="5" s="1"/>
  <c r="AI153" i="5"/>
  <c r="AJ153" i="5" s="1"/>
  <c r="AP153" i="5" s="1"/>
  <c r="AI151" i="5"/>
  <c r="AJ151" i="5" s="1"/>
  <c r="AP151" i="5" s="1"/>
  <c r="AI149" i="5"/>
  <c r="AJ149" i="5" s="1"/>
  <c r="AP149" i="5" s="1"/>
  <c r="AI147" i="5"/>
  <c r="AJ147" i="5" s="1"/>
  <c r="AP147" i="5" s="1"/>
  <c r="AI145" i="5"/>
  <c r="AJ145" i="5" s="1"/>
  <c r="AP145" i="5" s="1"/>
  <c r="AI143" i="5"/>
  <c r="AJ143" i="5" s="1"/>
  <c r="AP143" i="5" s="1"/>
  <c r="AI141" i="5"/>
  <c r="AJ141" i="5" s="1"/>
  <c r="AP141" i="5" s="1"/>
  <c r="AI139" i="5"/>
  <c r="AJ139" i="5" s="1"/>
  <c r="AP139" i="5" s="1"/>
  <c r="AI137" i="5"/>
  <c r="AJ137" i="5" s="1"/>
  <c r="AP137" i="5" s="1"/>
  <c r="AI135" i="5"/>
  <c r="AJ135" i="5" s="1"/>
  <c r="AP135" i="5" s="1"/>
  <c r="AI133" i="5"/>
  <c r="AJ133" i="5" s="1"/>
  <c r="AP133" i="5" s="1"/>
  <c r="AI131" i="5"/>
  <c r="AJ131" i="5" s="1"/>
  <c r="AP131" i="5" s="1"/>
  <c r="AI129" i="5"/>
  <c r="AJ129" i="5" s="1"/>
  <c r="AP129" i="5" s="1"/>
  <c r="AI127" i="5"/>
  <c r="AJ127" i="5" s="1"/>
  <c r="AP127" i="5" s="1"/>
  <c r="AI125" i="5"/>
  <c r="AJ125" i="5" s="1"/>
  <c r="AP125" i="5" s="1"/>
  <c r="AI123" i="5"/>
  <c r="AJ123" i="5" s="1"/>
  <c r="AP123" i="5" s="1"/>
  <c r="AI121" i="5"/>
  <c r="AJ121" i="5" s="1"/>
  <c r="AP121" i="5" s="1"/>
  <c r="AI119" i="5"/>
  <c r="AJ119" i="5" s="1"/>
  <c r="AP119" i="5" s="1"/>
  <c r="AI117" i="5"/>
  <c r="AJ117" i="5" s="1"/>
  <c r="AP117" i="5" s="1"/>
  <c r="AI115" i="5"/>
  <c r="AJ115" i="5" s="1"/>
  <c r="AP115" i="5" s="1"/>
  <c r="AI113" i="5"/>
  <c r="AJ113" i="5" s="1"/>
  <c r="AP113" i="5" s="1"/>
  <c r="AI111" i="5"/>
  <c r="AJ111" i="5" s="1"/>
  <c r="AP111" i="5" s="1"/>
  <c r="AI109" i="5"/>
  <c r="AJ109" i="5" s="1"/>
  <c r="AP109" i="5" s="1"/>
  <c r="AI107" i="5"/>
  <c r="AJ107" i="5" s="1"/>
  <c r="AP107" i="5" s="1"/>
  <c r="AI105" i="5"/>
  <c r="AJ105" i="5" s="1"/>
  <c r="AP105" i="5" s="1"/>
  <c r="AI103" i="5"/>
  <c r="AJ103" i="5" s="1"/>
  <c r="AP103" i="5" s="1"/>
  <c r="AI101" i="5"/>
  <c r="AJ101" i="5" s="1"/>
  <c r="AP101" i="5" s="1"/>
  <c r="AI99" i="5"/>
  <c r="AJ99" i="5" s="1"/>
  <c r="AP99" i="5" s="1"/>
  <c r="AI97" i="5"/>
  <c r="AJ97" i="5" s="1"/>
  <c r="AP97" i="5" s="1"/>
  <c r="AI95" i="5"/>
  <c r="AJ95" i="5" s="1"/>
  <c r="AP95" i="5" s="1"/>
  <c r="AI93" i="5"/>
  <c r="AJ93" i="5" s="1"/>
  <c r="AP93" i="5" s="1"/>
  <c r="AI91" i="5"/>
  <c r="AJ91" i="5" s="1"/>
  <c r="AP91" i="5" s="1"/>
  <c r="AI89" i="5"/>
  <c r="AJ89" i="5" s="1"/>
  <c r="AP89" i="5" s="1"/>
  <c r="AI87" i="5"/>
  <c r="AJ87" i="5" s="1"/>
  <c r="AP87" i="5" s="1"/>
  <c r="AI85" i="5"/>
  <c r="AJ85" i="5" s="1"/>
  <c r="AP85" i="5" s="1"/>
  <c r="AI83" i="5"/>
  <c r="AJ83" i="5" s="1"/>
  <c r="AP83" i="5" s="1"/>
  <c r="AI81" i="5"/>
  <c r="AJ81" i="5" s="1"/>
  <c r="AP81" i="5" s="1"/>
  <c r="AI79" i="5"/>
  <c r="AJ79" i="5" s="1"/>
  <c r="AP79" i="5" s="1"/>
  <c r="AI77" i="5"/>
  <c r="AJ77" i="5" s="1"/>
  <c r="AP77" i="5" s="1"/>
  <c r="AI75" i="5"/>
  <c r="AJ75" i="5" s="1"/>
  <c r="AP75" i="5" s="1"/>
  <c r="AI73" i="5"/>
  <c r="AJ73" i="5" s="1"/>
  <c r="AP73" i="5" s="1"/>
  <c r="AI71" i="5"/>
  <c r="AJ71" i="5" s="1"/>
  <c r="AP71" i="5" s="1"/>
  <c r="AI69" i="5"/>
  <c r="AJ69" i="5" s="1"/>
  <c r="AP69" i="5" s="1"/>
  <c r="AI67" i="5"/>
  <c r="AJ67" i="5" s="1"/>
  <c r="AP67" i="5" s="1"/>
  <c r="AI65" i="5"/>
  <c r="AJ65" i="5" s="1"/>
  <c r="AP65" i="5" s="1"/>
  <c r="AI63" i="5"/>
  <c r="AJ63" i="5" s="1"/>
  <c r="AP63" i="5" s="1"/>
  <c r="AI61" i="5"/>
  <c r="AJ61" i="5" s="1"/>
  <c r="AP61" i="5" s="1"/>
  <c r="AI59" i="5"/>
  <c r="AJ59" i="5" s="1"/>
  <c r="AP59" i="5" s="1"/>
  <c r="AI57" i="5"/>
  <c r="AJ57" i="5" s="1"/>
  <c r="AP57" i="5" s="1"/>
  <c r="AI55" i="5"/>
  <c r="AJ55" i="5" s="1"/>
  <c r="AP55" i="5" s="1"/>
  <c r="AI53" i="5"/>
  <c r="AJ53" i="5" s="1"/>
  <c r="AP53" i="5" s="1"/>
  <c r="AI51" i="5"/>
  <c r="AJ51" i="5" s="1"/>
  <c r="AP51" i="5" s="1"/>
  <c r="AI49" i="5"/>
  <c r="AJ49" i="5" s="1"/>
  <c r="AP49" i="5" s="1"/>
  <c r="AI47" i="5"/>
  <c r="AJ47" i="5" s="1"/>
  <c r="AP47" i="5" s="1"/>
  <c r="AI6" i="5"/>
  <c r="AJ6" i="5" s="1"/>
  <c r="AP6" i="5" s="1"/>
  <c r="AI9" i="5"/>
  <c r="AJ9" i="5" s="1"/>
  <c r="AP9" i="5" s="1"/>
  <c r="AI10" i="5"/>
  <c r="AJ10" i="5" s="1"/>
  <c r="AP10" i="5" s="1"/>
  <c r="AI13" i="5"/>
  <c r="AJ13" i="5" s="1"/>
  <c r="AP13" i="5" s="1"/>
  <c r="AI14" i="5"/>
  <c r="AJ14" i="5" s="1"/>
  <c r="AP14" i="5" s="1"/>
  <c r="AI17" i="5"/>
  <c r="AJ17" i="5" s="1"/>
  <c r="AP17" i="5" s="1"/>
  <c r="AI18" i="5"/>
  <c r="AJ18" i="5" s="1"/>
  <c r="AP18" i="5" s="1"/>
  <c r="AI21" i="5"/>
  <c r="AJ21" i="5" s="1"/>
  <c r="AP21" i="5" s="1"/>
  <c r="AI22" i="5"/>
  <c r="AJ22" i="5" s="1"/>
  <c r="AP22" i="5" s="1"/>
  <c r="AI25" i="5"/>
  <c r="AJ25" i="5" s="1"/>
  <c r="AP25" i="5" s="1"/>
  <c r="AI26" i="5"/>
  <c r="AJ26" i="5" s="1"/>
  <c r="AP26" i="5" s="1"/>
  <c r="AI29" i="5"/>
  <c r="AJ29" i="5" s="1"/>
  <c r="AP29" i="5" s="1"/>
  <c r="AI30" i="5"/>
  <c r="AJ30" i="5" s="1"/>
  <c r="AP30" i="5" s="1"/>
  <c r="AI33" i="5"/>
  <c r="AJ33" i="5" s="1"/>
  <c r="AP33" i="5" s="1"/>
  <c r="AI34" i="5"/>
  <c r="AJ34" i="5" s="1"/>
  <c r="AP34" i="5" s="1"/>
  <c r="AI37" i="5"/>
  <c r="AJ37" i="5" s="1"/>
  <c r="AP37" i="5" s="1"/>
  <c r="AI38" i="5"/>
  <c r="AJ38" i="5" s="1"/>
  <c r="AP38" i="5" s="1"/>
  <c r="AI41" i="5"/>
  <c r="AJ41" i="5" s="1"/>
  <c r="AP41" i="5" s="1"/>
  <c r="AI42" i="5"/>
  <c r="AJ42" i="5" s="1"/>
  <c r="AP42" i="5" s="1"/>
  <c r="AI44" i="5"/>
  <c r="AJ44" i="5" s="1"/>
  <c r="AP44" i="5" s="1"/>
  <c r="AI5" i="5"/>
  <c r="AI318" i="5"/>
  <c r="AJ318" i="5" s="1"/>
  <c r="AP318" i="5" s="1"/>
  <c r="AI317" i="5"/>
  <c r="AJ317" i="5" s="1"/>
  <c r="AP317" i="5" s="1"/>
  <c r="AI314" i="5"/>
  <c r="AJ314" i="5" s="1"/>
  <c r="AP314" i="5" s="1"/>
  <c r="AI312" i="5"/>
  <c r="AJ312" i="5" s="1"/>
  <c r="AP312" i="5" s="1"/>
  <c r="AI310" i="5"/>
  <c r="AJ310" i="5" s="1"/>
  <c r="AP310" i="5" s="1"/>
  <c r="AI308" i="5"/>
  <c r="AJ308" i="5" s="1"/>
  <c r="AP308" i="5" s="1"/>
  <c r="AI306" i="5"/>
  <c r="AJ306" i="5" s="1"/>
  <c r="AP306" i="5" s="1"/>
  <c r="AI304" i="5"/>
  <c r="AJ304" i="5" s="1"/>
  <c r="AP304" i="5" s="1"/>
  <c r="AI302" i="5"/>
  <c r="AJ302" i="5" s="1"/>
  <c r="AP302" i="5" s="1"/>
  <c r="AI300" i="5"/>
  <c r="AJ300" i="5" s="1"/>
  <c r="AP300" i="5" s="1"/>
  <c r="AI298" i="5"/>
  <c r="AJ298" i="5" s="1"/>
  <c r="AP298" i="5" s="1"/>
  <c r="AI296" i="5"/>
  <c r="AJ296" i="5" s="1"/>
  <c r="AP296" i="5" s="1"/>
  <c r="AI294" i="5"/>
  <c r="AJ294" i="5" s="1"/>
  <c r="AP294" i="5" s="1"/>
  <c r="AI292" i="5"/>
  <c r="AJ292" i="5" s="1"/>
  <c r="AP292" i="5" s="1"/>
  <c r="AI290" i="5"/>
  <c r="AJ290" i="5" s="1"/>
  <c r="AP290" i="5" s="1"/>
  <c r="AI288" i="5"/>
  <c r="AJ288" i="5" s="1"/>
  <c r="AP288" i="5" s="1"/>
  <c r="AI286" i="5"/>
  <c r="AJ286" i="5" s="1"/>
  <c r="AP286" i="5" s="1"/>
  <c r="AI284" i="5"/>
  <c r="AJ284" i="5" s="1"/>
  <c r="AP284" i="5" s="1"/>
  <c r="AI282" i="5"/>
  <c r="AJ282" i="5" s="1"/>
  <c r="AP282" i="5" s="1"/>
  <c r="AI280" i="5"/>
  <c r="AJ280" i="5" s="1"/>
  <c r="AP280" i="5" s="1"/>
  <c r="AI278" i="5"/>
  <c r="AJ278" i="5" s="1"/>
  <c r="AP278" i="5" s="1"/>
  <c r="AI276" i="5"/>
  <c r="AJ276" i="5" s="1"/>
  <c r="AP276" i="5" s="1"/>
  <c r="AI274" i="5"/>
  <c r="AJ274" i="5" s="1"/>
  <c r="AP274" i="5" s="1"/>
  <c r="AI272" i="5"/>
  <c r="AJ272" i="5" s="1"/>
  <c r="AP272" i="5" s="1"/>
  <c r="AI270" i="5"/>
  <c r="AJ270" i="5" s="1"/>
  <c r="AP270" i="5" s="1"/>
  <c r="AI268" i="5"/>
  <c r="AJ268" i="5" s="1"/>
  <c r="AP268" i="5" s="1"/>
  <c r="AI266" i="5"/>
  <c r="AJ266" i="5" s="1"/>
  <c r="AP266" i="5" s="1"/>
  <c r="AI264" i="5"/>
  <c r="AJ264" i="5" s="1"/>
  <c r="AP264" i="5" s="1"/>
  <c r="AI262" i="5"/>
  <c r="AJ262" i="5" s="1"/>
  <c r="AP262" i="5" s="1"/>
  <c r="AI260" i="5"/>
  <c r="AJ260" i="5" s="1"/>
  <c r="AP260" i="5" s="1"/>
  <c r="AI258" i="5"/>
  <c r="AJ258" i="5" s="1"/>
  <c r="AP258" i="5" s="1"/>
  <c r="AI256" i="5"/>
  <c r="AJ256" i="5" s="1"/>
  <c r="AP256" i="5" s="1"/>
  <c r="AI254" i="5"/>
  <c r="AJ254" i="5" s="1"/>
  <c r="AP254" i="5" s="1"/>
  <c r="AI252" i="5"/>
  <c r="AJ252" i="5" s="1"/>
  <c r="AP252" i="5" s="1"/>
  <c r="AI250" i="5"/>
  <c r="AJ250" i="5" s="1"/>
  <c r="AP250" i="5" s="1"/>
  <c r="AI248" i="5"/>
  <c r="AJ248" i="5" s="1"/>
  <c r="AP248" i="5" s="1"/>
  <c r="AI246" i="5"/>
  <c r="AJ246" i="5" s="1"/>
  <c r="AP246" i="5" s="1"/>
  <c r="AI244" i="5"/>
  <c r="AJ244" i="5" s="1"/>
  <c r="AP244" i="5" s="1"/>
  <c r="AI242" i="5"/>
  <c r="AJ242" i="5" s="1"/>
  <c r="AP242" i="5" s="1"/>
  <c r="AI240" i="5"/>
  <c r="AJ240" i="5" s="1"/>
  <c r="AP240" i="5" s="1"/>
  <c r="AI238" i="5"/>
  <c r="AJ238" i="5" s="1"/>
  <c r="AP238" i="5" s="1"/>
  <c r="AI236" i="5"/>
  <c r="AJ236" i="5" s="1"/>
  <c r="AP236" i="5" s="1"/>
  <c r="AI234" i="5"/>
  <c r="AJ234" i="5" s="1"/>
  <c r="AP234" i="5" s="1"/>
  <c r="AI232" i="5"/>
  <c r="AJ232" i="5" s="1"/>
  <c r="AP232" i="5" s="1"/>
  <c r="AI229" i="5"/>
  <c r="AJ229" i="5" s="1"/>
  <c r="AP229" i="5" s="1"/>
  <c r="AI227" i="5"/>
  <c r="AJ227" i="5" s="1"/>
  <c r="AP227" i="5" s="1"/>
  <c r="AI225" i="5"/>
  <c r="AJ225" i="5" s="1"/>
  <c r="AP225" i="5" s="1"/>
  <c r="AI223" i="5"/>
  <c r="AJ223" i="5" s="1"/>
  <c r="AP223" i="5" s="1"/>
  <c r="AI221" i="5"/>
  <c r="AJ221" i="5" s="1"/>
  <c r="AP221" i="5" s="1"/>
  <c r="AI219" i="5"/>
  <c r="AJ219" i="5" s="1"/>
  <c r="AP219" i="5" s="1"/>
  <c r="AI217" i="5"/>
  <c r="AJ217" i="5" s="1"/>
  <c r="AP217" i="5" s="1"/>
  <c r="AI215" i="5"/>
  <c r="AJ215" i="5" s="1"/>
  <c r="AP215" i="5" s="1"/>
  <c r="AI213" i="5"/>
  <c r="AJ213" i="5" s="1"/>
  <c r="AP213" i="5" s="1"/>
  <c r="AI211" i="5"/>
  <c r="AJ211" i="5" s="1"/>
  <c r="AP211" i="5" s="1"/>
  <c r="AI209" i="5"/>
  <c r="AJ209" i="5" s="1"/>
  <c r="AP209" i="5" s="1"/>
  <c r="AI207" i="5"/>
  <c r="AJ207" i="5" s="1"/>
  <c r="AP207" i="5" s="1"/>
  <c r="AI205" i="5"/>
  <c r="AJ205" i="5" s="1"/>
  <c r="AP205" i="5" s="1"/>
  <c r="AI203" i="5"/>
  <c r="AJ203" i="5" s="1"/>
  <c r="AP203" i="5" s="1"/>
  <c r="AI201" i="5"/>
  <c r="AJ201" i="5" s="1"/>
  <c r="AP201" i="5" s="1"/>
  <c r="AI199" i="5"/>
  <c r="AJ199" i="5" s="1"/>
  <c r="AP199" i="5" s="1"/>
  <c r="AI197" i="5"/>
  <c r="AJ197" i="5" s="1"/>
  <c r="AP197" i="5" s="1"/>
  <c r="AI195" i="5"/>
  <c r="AJ195" i="5" s="1"/>
  <c r="AP195" i="5" s="1"/>
  <c r="AI193" i="5"/>
  <c r="AJ193" i="5" s="1"/>
  <c r="AP193" i="5" s="1"/>
  <c r="AI192" i="5"/>
  <c r="AJ192" i="5" s="1"/>
  <c r="AP192" i="5" s="1"/>
  <c r="AI190" i="5"/>
  <c r="AJ190" i="5" s="1"/>
  <c r="AP190" i="5" s="1"/>
  <c r="AI188" i="5"/>
  <c r="AJ188" i="5" s="1"/>
  <c r="AP188" i="5" s="1"/>
  <c r="AI186" i="5"/>
  <c r="AJ186" i="5" s="1"/>
  <c r="AP186" i="5" s="1"/>
  <c r="AI184" i="5"/>
  <c r="AJ184" i="5" s="1"/>
  <c r="AP184" i="5" s="1"/>
  <c r="AI182" i="5"/>
  <c r="AJ182" i="5" s="1"/>
  <c r="AP182" i="5" s="1"/>
  <c r="AI180" i="5"/>
  <c r="AJ180" i="5" s="1"/>
  <c r="AP180" i="5" s="1"/>
  <c r="AI178" i="5"/>
  <c r="AJ178" i="5" s="1"/>
  <c r="AP178" i="5" s="1"/>
  <c r="AI176" i="5"/>
  <c r="AJ176" i="5" s="1"/>
  <c r="AP176" i="5" s="1"/>
  <c r="AI174" i="5"/>
  <c r="AJ174" i="5" s="1"/>
  <c r="AP174" i="5" s="1"/>
  <c r="AI172" i="5"/>
  <c r="AJ172" i="5" s="1"/>
  <c r="AP172" i="5" s="1"/>
  <c r="AI170" i="5"/>
  <c r="AJ170" i="5" s="1"/>
  <c r="AP170" i="5" s="1"/>
  <c r="AI168" i="5"/>
  <c r="AJ168" i="5" s="1"/>
  <c r="AP168" i="5" s="1"/>
  <c r="AI166" i="5"/>
  <c r="AJ166" i="5" s="1"/>
  <c r="AP166" i="5" s="1"/>
  <c r="AI164" i="5"/>
  <c r="AJ164" i="5" s="1"/>
  <c r="AP164" i="5" s="1"/>
  <c r="AI162" i="5"/>
  <c r="AJ162" i="5" s="1"/>
  <c r="AP162" i="5" s="1"/>
  <c r="AI160" i="5"/>
  <c r="AJ160" i="5" s="1"/>
  <c r="AP160" i="5" s="1"/>
  <c r="AI158" i="5"/>
  <c r="AJ158" i="5" s="1"/>
  <c r="AP158" i="5" s="1"/>
  <c r="AI156" i="5"/>
  <c r="AJ156" i="5" s="1"/>
  <c r="AP156" i="5" s="1"/>
  <c r="AI154" i="5"/>
  <c r="AJ154" i="5" s="1"/>
  <c r="AP154" i="5" s="1"/>
  <c r="AI152" i="5"/>
  <c r="AJ152" i="5" s="1"/>
  <c r="AP152" i="5" s="1"/>
  <c r="AI150" i="5"/>
  <c r="AJ150" i="5" s="1"/>
  <c r="AP150" i="5" s="1"/>
  <c r="AI148" i="5"/>
  <c r="AJ148" i="5" s="1"/>
  <c r="AP148" i="5" s="1"/>
  <c r="AI146" i="5"/>
  <c r="AJ146" i="5" s="1"/>
  <c r="AP146" i="5" s="1"/>
  <c r="AI144" i="5"/>
  <c r="AJ144" i="5" s="1"/>
  <c r="AP144" i="5" s="1"/>
  <c r="AI142" i="5"/>
  <c r="AJ142" i="5" s="1"/>
  <c r="AP142" i="5" s="1"/>
  <c r="AI140" i="5"/>
  <c r="AJ140" i="5" s="1"/>
  <c r="AP140" i="5" s="1"/>
  <c r="AI138" i="5"/>
  <c r="AJ138" i="5" s="1"/>
  <c r="AP138" i="5" s="1"/>
  <c r="AI136" i="5"/>
  <c r="AJ136" i="5" s="1"/>
  <c r="AP136" i="5" s="1"/>
  <c r="AI134" i="5"/>
  <c r="AJ134" i="5" s="1"/>
  <c r="AP134" i="5" s="1"/>
  <c r="AI132" i="5"/>
  <c r="AJ132" i="5" s="1"/>
  <c r="AP132" i="5" s="1"/>
  <c r="AI130" i="5"/>
  <c r="AJ130" i="5" s="1"/>
  <c r="AP130" i="5" s="1"/>
  <c r="AI128" i="5"/>
  <c r="AJ128" i="5" s="1"/>
  <c r="AP128" i="5" s="1"/>
  <c r="AI126" i="5"/>
  <c r="AJ126" i="5" s="1"/>
  <c r="AP126" i="5" s="1"/>
  <c r="AI124" i="5"/>
  <c r="AJ124" i="5" s="1"/>
  <c r="AP124" i="5" s="1"/>
  <c r="AI122" i="5"/>
  <c r="AJ122" i="5" s="1"/>
  <c r="AP122" i="5" s="1"/>
  <c r="AI120" i="5"/>
  <c r="AJ120" i="5" s="1"/>
  <c r="AP120" i="5" s="1"/>
  <c r="AI118" i="5"/>
  <c r="AJ118" i="5" s="1"/>
  <c r="AP118" i="5" s="1"/>
  <c r="AI116" i="5"/>
  <c r="AJ116" i="5" s="1"/>
  <c r="AP116" i="5" s="1"/>
  <c r="AI114" i="5"/>
  <c r="AJ114" i="5" s="1"/>
  <c r="AP114" i="5" s="1"/>
  <c r="AI112" i="5"/>
  <c r="AJ112" i="5" s="1"/>
  <c r="AP112" i="5" s="1"/>
  <c r="AI110" i="5"/>
  <c r="AJ110" i="5" s="1"/>
  <c r="AP110" i="5" s="1"/>
  <c r="AI108" i="5"/>
  <c r="AJ108" i="5" s="1"/>
  <c r="AP108" i="5" s="1"/>
  <c r="AI106" i="5"/>
  <c r="AJ106" i="5" s="1"/>
  <c r="AP106" i="5" s="1"/>
  <c r="AI104" i="5"/>
  <c r="AJ104" i="5" s="1"/>
  <c r="AP104" i="5" s="1"/>
  <c r="AI102" i="5"/>
  <c r="AJ102" i="5" s="1"/>
  <c r="AP102" i="5" s="1"/>
  <c r="AI100" i="5"/>
  <c r="AJ100" i="5" s="1"/>
  <c r="AP100" i="5" s="1"/>
  <c r="AI98" i="5"/>
  <c r="AJ98" i="5" s="1"/>
  <c r="AP98" i="5" s="1"/>
  <c r="AI96" i="5"/>
  <c r="AJ96" i="5" s="1"/>
  <c r="AP96" i="5" s="1"/>
  <c r="AI94" i="5"/>
  <c r="AJ94" i="5" s="1"/>
  <c r="AP94" i="5" s="1"/>
  <c r="AI92" i="5"/>
  <c r="AJ92" i="5" s="1"/>
  <c r="AP92" i="5" s="1"/>
  <c r="AI90" i="5"/>
  <c r="AJ90" i="5" s="1"/>
  <c r="AP90" i="5" s="1"/>
  <c r="AI88" i="5"/>
  <c r="AJ88" i="5" s="1"/>
  <c r="AP88" i="5" s="1"/>
  <c r="AI86" i="5"/>
  <c r="AJ86" i="5" s="1"/>
  <c r="AP86" i="5" s="1"/>
  <c r="AI84" i="5"/>
  <c r="AJ84" i="5" s="1"/>
  <c r="AP84" i="5" s="1"/>
  <c r="AI82" i="5"/>
  <c r="AJ82" i="5" s="1"/>
  <c r="AP82" i="5" s="1"/>
  <c r="AI80" i="5"/>
  <c r="AJ80" i="5" s="1"/>
  <c r="AP80" i="5" s="1"/>
  <c r="AI78" i="5"/>
  <c r="AJ78" i="5" s="1"/>
  <c r="AP78" i="5" s="1"/>
  <c r="AI76" i="5"/>
  <c r="AJ76" i="5" s="1"/>
  <c r="AP76" i="5" s="1"/>
  <c r="AI74" i="5"/>
  <c r="AJ74" i="5" s="1"/>
  <c r="AP74" i="5" s="1"/>
  <c r="AI72" i="5"/>
  <c r="AJ72" i="5" s="1"/>
  <c r="AP72" i="5" s="1"/>
  <c r="AI70" i="5"/>
  <c r="AJ70" i="5" s="1"/>
  <c r="AP70" i="5" s="1"/>
  <c r="AI68" i="5"/>
  <c r="AJ68" i="5" s="1"/>
  <c r="AP68" i="5" s="1"/>
  <c r="AI66" i="5"/>
  <c r="AJ66" i="5" s="1"/>
  <c r="AP66" i="5" s="1"/>
  <c r="AI64" i="5"/>
  <c r="AJ64" i="5" s="1"/>
  <c r="AP64" i="5" s="1"/>
  <c r="AI62" i="5"/>
  <c r="AJ62" i="5" s="1"/>
  <c r="AP62" i="5" s="1"/>
  <c r="AI60" i="5"/>
  <c r="AJ60" i="5" s="1"/>
  <c r="AP60" i="5" s="1"/>
  <c r="AI58" i="5"/>
  <c r="AJ58" i="5" s="1"/>
  <c r="AP58" i="5" s="1"/>
  <c r="AI56" i="5"/>
  <c r="AJ56" i="5" s="1"/>
  <c r="AP56" i="5" s="1"/>
  <c r="AI54" i="5"/>
  <c r="AJ54" i="5" s="1"/>
  <c r="AP54" i="5" s="1"/>
  <c r="AI52" i="5"/>
  <c r="AJ52" i="5" s="1"/>
  <c r="AP52" i="5" s="1"/>
  <c r="AI50" i="5"/>
  <c r="AJ50" i="5" s="1"/>
  <c r="AP50" i="5" s="1"/>
  <c r="AI48" i="5"/>
  <c r="AJ48" i="5" s="1"/>
  <c r="AP48" i="5" s="1"/>
  <c r="AI46" i="5"/>
  <c r="AJ46" i="5" s="1"/>
  <c r="AP46" i="5" s="1"/>
  <c r="AI7" i="5"/>
  <c r="AJ7" i="5" s="1"/>
  <c r="AP7" i="5" s="1"/>
  <c r="AI8" i="5"/>
  <c r="AJ8" i="5" s="1"/>
  <c r="AP8" i="5" s="1"/>
  <c r="AI11" i="5"/>
  <c r="AJ11" i="5" s="1"/>
  <c r="AP11" i="5" s="1"/>
  <c r="AI12" i="5"/>
  <c r="AJ12" i="5" s="1"/>
  <c r="AP12" i="5" s="1"/>
  <c r="AI15" i="5"/>
  <c r="AJ15" i="5" s="1"/>
  <c r="AP15" i="5" s="1"/>
  <c r="AI16" i="5"/>
  <c r="AJ16" i="5" s="1"/>
  <c r="AP16" i="5" s="1"/>
  <c r="AI19" i="5"/>
  <c r="AJ19" i="5" s="1"/>
  <c r="AP19" i="5" s="1"/>
  <c r="AI20" i="5"/>
  <c r="AJ20" i="5" s="1"/>
  <c r="AP20" i="5" s="1"/>
  <c r="AI23" i="5"/>
  <c r="AJ23" i="5" s="1"/>
  <c r="AP23" i="5" s="1"/>
  <c r="AI24" i="5"/>
  <c r="AJ24" i="5" s="1"/>
  <c r="AP24" i="5" s="1"/>
  <c r="AI27" i="5"/>
  <c r="AJ27" i="5" s="1"/>
  <c r="AP27" i="5" s="1"/>
  <c r="AI28" i="5"/>
  <c r="AJ28" i="5" s="1"/>
  <c r="AP28" i="5" s="1"/>
  <c r="AI31" i="5"/>
  <c r="AJ31" i="5" s="1"/>
  <c r="AP31" i="5" s="1"/>
  <c r="AI32" i="5"/>
  <c r="AJ32" i="5" s="1"/>
  <c r="AP32" i="5" s="1"/>
  <c r="AI35" i="5"/>
  <c r="AJ35" i="5" s="1"/>
  <c r="AP35" i="5" s="1"/>
  <c r="AI36" i="5"/>
  <c r="AJ36" i="5" s="1"/>
  <c r="AP36" i="5" s="1"/>
  <c r="AI39" i="5"/>
  <c r="AJ39" i="5" s="1"/>
  <c r="AP39" i="5" s="1"/>
  <c r="AI40" i="5"/>
  <c r="AJ40" i="5" s="1"/>
  <c r="AP40" i="5" s="1"/>
  <c r="AI43" i="5"/>
  <c r="AJ43" i="5" s="1"/>
  <c r="AP43" i="5" s="1"/>
  <c r="AI45" i="5"/>
  <c r="AJ45" i="5" s="1"/>
  <c r="AP45" i="5" s="1"/>
  <c r="AU302" i="5"/>
  <c r="AU182" i="5"/>
  <c r="AU166" i="5"/>
  <c r="AU150" i="5"/>
  <c r="AX30" i="5"/>
  <c r="AE329" i="5"/>
  <c r="AA5" i="5"/>
  <c r="Z320" i="5"/>
  <c r="AX76" i="5"/>
  <c r="AX69" i="5"/>
  <c r="AX45" i="5"/>
  <c r="AX162" i="5"/>
  <c r="AX77" i="5"/>
  <c r="AX257" i="5"/>
  <c r="AX112" i="5"/>
  <c r="AX122" i="5"/>
  <c r="AX100" i="5"/>
  <c r="AX60" i="5"/>
  <c r="AX104" i="5"/>
  <c r="AZ43" i="5"/>
  <c r="AW298" i="5"/>
  <c r="AW290" i="5"/>
  <c r="BE290" i="5" s="1"/>
  <c r="AW109" i="5"/>
  <c r="AW101" i="5"/>
  <c r="BE101" i="5" s="1"/>
  <c r="AW93" i="5"/>
  <c r="AW85" i="5"/>
  <c r="BE85" i="5" s="1"/>
  <c r="AW77" i="5"/>
  <c r="AW69" i="5"/>
  <c r="BE69" i="5" s="1"/>
  <c r="AW61" i="5"/>
  <c r="AW53" i="5"/>
  <c r="BE53" i="5" s="1"/>
  <c r="AW45" i="5"/>
  <c r="AW68" i="5"/>
  <c r="BE68" i="5" s="1"/>
  <c r="AW52" i="5"/>
  <c r="AZ124" i="5"/>
  <c r="AW116" i="5"/>
  <c r="AW112" i="5"/>
  <c r="AW108" i="5"/>
  <c r="AW104" i="5"/>
  <c r="BE104" i="5" s="1"/>
  <c r="AW100" i="5"/>
  <c r="AW96" i="5"/>
  <c r="BE96" i="5" s="1"/>
  <c r="AW92" i="5"/>
  <c r="AW88" i="5"/>
  <c r="BE88" i="5" s="1"/>
  <c r="AW84" i="5"/>
  <c r="AW80" i="5"/>
  <c r="BE80" i="5" s="1"/>
  <c r="BF80" i="5" s="1"/>
  <c r="AW64" i="5"/>
  <c r="AW48" i="5"/>
  <c r="BE48" i="5" s="1"/>
  <c r="AZ265" i="5"/>
  <c r="AZ257" i="5"/>
  <c r="AZ249" i="5"/>
  <c r="AZ241" i="5"/>
  <c r="AZ233" i="5"/>
  <c r="AW226" i="5"/>
  <c r="BE226" i="5" s="1"/>
  <c r="AW218" i="5"/>
  <c r="AW210" i="5"/>
  <c r="BE210" i="5" s="1"/>
  <c r="AW202" i="5"/>
  <c r="AW194" i="5"/>
  <c r="BE194" i="5" s="1"/>
  <c r="AZ186" i="5"/>
  <c r="AZ178" i="5"/>
  <c r="AZ170" i="5"/>
  <c r="AZ162" i="5"/>
  <c r="AZ154" i="5"/>
  <c r="AZ146" i="5"/>
  <c r="AZ138" i="5"/>
  <c r="AZ130" i="5"/>
  <c r="AZ122" i="5"/>
  <c r="AW72" i="5"/>
  <c r="BE72" i="5" s="1"/>
  <c r="AW56" i="5"/>
  <c r="AZ128" i="5"/>
  <c r="AW76" i="5"/>
  <c r="AW60" i="5"/>
  <c r="BE60" i="5" s="1"/>
  <c r="AW40" i="5"/>
  <c r="AU40" i="5"/>
  <c r="AU187" i="5"/>
  <c r="AU281" i="5"/>
  <c r="BE319" i="5"/>
  <c r="BD319" i="5" s="1"/>
  <c r="BE317" i="5"/>
  <c r="BD317" i="5" s="1"/>
  <c r="BC314" i="5"/>
  <c r="BC313" i="5"/>
  <c r="BE312" i="5"/>
  <c r="BE311" i="5"/>
  <c r="BC310" i="5"/>
  <c r="BC309" i="5"/>
  <c r="BE308" i="5"/>
  <c r="BF308" i="5" s="1"/>
  <c r="BE307" i="5"/>
  <c r="BC306" i="5"/>
  <c r="BC305" i="5"/>
  <c r="BE304" i="5"/>
  <c r="BG304" i="5" s="1"/>
  <c r="BE303" i="5"/>
  <c r="BC302" i="5"/>
  <c r="BC301" i="5"/>
  <c r="BE316" i="5"/>
  <c r="BD316" i="5" s="1"/>
  <c r="BF312" i="5"/>
  <c r="BF304" i="5"/>
  <c r="BC300" i="5"/>
  <c r="BC299" i="5"/>
  <c r="BE298" i="5"/>
  <c r="BI298" i="5" s="1"/>
  <c r="BE297" i="5"/>
  <c r="BC296" i="5"/>
  <c r="BC295" i="5"/>
  <c r="BE294" i="5"/>
  <c r="BD294" i="5" s="1"/>
  <c r="BE293" i="5"/>
  <c r="BG293" i="5" s="1"/>
  <c r="BC292" i="5"/>
  <c r="BC291" i="5"/>
  <c r="BE289" i="5"/>
  <c r="BD289" i="5" s="1"/>
  <c r="BC288" i="5"/>
  <c r="BC287" i="5"/>
  <c r="BE286" i="5"/>
  <c r="BD286" i="5" s="1"/>
  <c r="BE285" i="5"/>
  <c r="BD285" i="5" s="1"/>
  <c r="BC284" i="5"/>
  <c r="BC283" i="5"/>
  <c r="BE282" i="5"/>
  <c r="BG282" i="5" s="1"/>
  <c r="BE281" i="5"/>
  <c r="BC280" i="5"/>
  <c r="BC279" i="5"/>
  <c r="BE278" i="5"/>
  <c r="BD278" i="5" s="1"/>
  <c r="BE277" i="5"/>
  <c r="BI319" i="5"/>
  <c r="BC318" i="5"/>
  <c r="BC316" i="5"/>
  <c r="BE315" i="5"/>
  <c r="BE314" i="5"/>
  <c r="BD314" i="5" s="1"/>
  <c r="BE313" i="5"/>
  <c r="BD313" i="5" s="1"/>
  <c r="BI312" i="5"/>
  <c r="BC312" i="5"/>
  <c r="BC311" i="5"/>
  <c r="BE310" i="5"/>
  <c r="BE309" i="5"/>
  <c r="BC308" i="5"/>
  <c r="BC307" i="5"/>
  <c r="BE306" i="5"/>
  <c r="BD306" i="5" s="1"/>
  <c r="BE305" i="5"/>
  <c r="BI304" i="5"/>
  <c r="BC304" i="5"/>
  <c r="BC303" i="5"/>
  <c r="BE302" i="5"/>
  <c r="BD302" i="5" s="1"/>
  <c r="BE301" i="5"/>
  <c r="BC317" i="5"/>
  <c r="BF310" i="5"/>
  <c r="BF302" i="5"/>
  <c r="BE300" i="5"/>
  <c r="BD300" i="5" s="1"/>
  <c r="BE299" i="5"/>
  <c r="BD299" i="5" s="1"/>
  <c r="BC298" i="5"/>
  <c r="BC297" i="5"/>
  <c r="BE296" i="5"/>
  <c r="BD296" i="5" s="1"/>
  <c r="BE295" i="5"/>
  <c r="BD295" i="5" s="1"/>
  <c r="BC294" i="5"/>
  <c r="BC293" i="5"/>
  <c r="BE292" i="5"/>
  <c r="BE291" i="5"/>
  <c r="BF291" i="5" s="1"/>
  <c r="BC290" i="5"/>
  <c r="BC289" i="5"/>
  <c r="BE288" i="5"/>
  <c r="BD288" i="5" s="1"/>
  <c r="BE287" i="5"/>
  <c r="BD287" i="5" s="1"/>
  <c r="BI286" i="5"/>
  <c r="BC286" i="5"/>
  <c r="BC285" i="5"/>
  <c r="BE284" i="5"/>
  <c r="BD284" i="5" s="1"/>
  <c r="BE283" i="5"/>
  <c r="BD283" i="5" s="1"/>
  <c r="BC282" i="5"/>
  <c r="BC281" i="5"/>
  <c r="BE280" i="5"/>
  <c r="BD280" i="5" s="1"/>
  <c r="BE279" i="5"/>
  <c r="BD279" i="5" s="1"/>
  <c r="BI278" i="5"/>
  <c r="BC278" i="5"/>
  <c r="BC277" i="5"/>
  <c r="BE276" i="5"/>
  <c r="BD276" i="5" s="1"/>
  <c r="BC276" i="5"/>
  <c r="BC275" i="5"/>
  <c r="BE274" i="5"/>
  <c r="BE273" i="5"/>
  <c r="BC272" i="5"/>
  <c r="BE318" i="5"/>
  <c r="BD318" i="5" s="1"/>
  <c r="BF295" i="5"/>
  <c r="BF279" i="5"/>
  <c r="BF280" i="5"/>
  <c r="BE271" i="5"/>
  <c r="BD271" i="5" s="1"/>
  <c r="BE269" i="5"/>
  <c r="BD269" i="5" s="1"/>
  <c r="BC266" i="5"/>
  <c r="BC264" i="5"/>
  <c r="BE263" i="5"/>
  <c r="BG263" i="5" s="1"/>
  <c r="BE261" i="5"/>
  <c r="BD261" i="5" s="1"/>
  <c r="BC258" i="5"/>
  <c r="BC256" i="5"/>
  <c r="BE255" i="5"/>
  <c r="BE253" i="5"/>
  <c r="BD253" i="5" s="1"/>
  <c r="BC250" i="5"/>
  <c r="BC248" i="5"/>
  <c r="BE247" i="5"/>
  <c r="BD247" i="5" s="1"/>
  <c r="BE245" i="5"/>
  <c r="BD245" i="5" s="1"/>
  <c r="BC242" i="5"/>
  <c r="BC240" i="5"/>
  <c r="BE239" i="5"/>
  <c r="BD239" i="5" s="1"/>
  <c r="BE237" i="5"/>
  <c r="BD237" i="5" s="1"/>
  <c r="BC234" i="5"/>
  <c r="BC232" i="5"/>
  <c r="BE231" i="5"/>
  <c r="BD231" i="5" s="1"/>
  <c r="BE229" i="5"/>
  <c r="BC226" i="5"/>
  <c r="BC224" i="5"/>
  <c r="BE223" i="5"/>
  <c r="BD223" i="5" s="1"/>
  <c r="BE221" i="5"/>
  <c r="BD221" i="5" s="1"/>
  <c r="BC218" i="5"/>
  <c r="BC216" i="5"/>
  <c r="BE215" i="5"/>
  <c r="BD215" i="5" s="1"/>
  <c r="BC271" i="5"/>
  <c r="BC267" i="5"/>
  <c r="BC263" i="5"/>
  <c r="BC259" i="5"/>
  <c r="BC255" i="5"/>
  <c r="BC251" i="5"/>
  <c r="BC247" i="5"/>
  <c r="BC243" i="5"/>
  <c r="BC239" i="5"/>
  <c r="BC235" i="5"/>
  <c r="BC231" i="5"/>
  <c r="BC227" i="5"/>
  <c r="BC223" i="5"/>
  <c r="BC219" i="5"/>
  <c r="BC215" i="5"/>
  <c r="BE214" i="5"/>
  <c r="BD214" i="5" s="1"/>
  <c r="BE212" i="5"/>
  <c r="BD212" i="5" s="1"/>
  <c r="BC209" i="5"/>
  <c r="BC207" i="5"/>
  <c r="BE206" i="5"/>
  <c r="BD206" i="5" s="1"/>
  <c r="BE204" i="5"/>
  <c r="BD204" i="5" s="1"/>
  <c r="BC201" i="5"/>
  <c r="BC199" i="5"/>
  <c r="BE198" i="5"/>
  <c r="BF198" i="5" s="1"/>
  <c r="BE196" i="5"/>
  <c r="BD196" i="5" s="1"/>
  <c r="BC193" i="5"/>
  <c r="BC191" i="5"/>
  <c r="BE190" i="5"/>
  <c r="BE188" i="5"/>
  <c r="BD188" i="5" s="1"/>
  <c r="BC185" i="5"/>
  <c r="BC183" i="5"/>
  <c r="BE182" i="5"/>
  <c r="BG182" i="5" s="1"/>
  <c r="BE180" i="5"/>
  <c r="BC177" i="5"/>
  <c r="BC175" i="5"/>
  <c r="BE174" i="5"/>
  <c r="BE172" i="5"/>
  <c r="BG172" i="5" s="1"/>
  <c r="BC169" i="5"/>
  <c r="BC167" i="5"/>
  <c r="BE166" i="5"/>
  <c r="BG166" i="5" s="1"/>
  <c r="BE164" i="5"/>
  <c r="BC161" i="5"/>
  <c r="BC159" i="5"/>
  <c r="BE158" i="5"/>
  <c r="BE156" i="5"/>
  <c r="BC153" i="5"/>
  <c r="BC151" i="5"/>
  <c r="BE150" i="5"/>
  <c r="BF150" i="5" s="1"/>
  <c r="BE148" i="5"/>
  <c r="BC145" i="5"/>
  <c r="BC143" i="5"/>
  <c r="BE142" i="5"/>
  <c r="BE140" i="5"/>
  <c r="BC137" i="5"/>
  <c r="BC135" i="5"/>
  <c r="BE134" i="5"/>
  <c r="BG134" i="5" s="1"/>
  <c r="BE132" i="5"/>
  <c r="BC129" i="5"/>
  <c r="BC127" i="5"/>
  <c r="BE126" i="5"/>
  <c r="BE124" i="5"/>
  <c r="BC121" i="5"/>
  <c r="BC119" i="5"/>
  <c r="BE118" i="5"/>
  <c r="BI118" i="5" s="1"/>
  <c r="BE116" i="5"/>
  <c r="BD116" i="5" s="1"/>
  <c r="BC113" i="5"/>
  <c r="BC111" i="5"/>
  <c r="BE110" i="5"/>
  <c r="BE108" i="5"/>
  <c r="BC105" i="5"/>
  <c r="BC103" i="5"/>
  <c r="BE102" i="5"/>
  <c r="BD102" i="5" s="1"/>
  <c r="BC101" i="5"/>
  <c r="BE100" i="5"/>
  <c r="BD100" i="5" s="1"/>
  <c r="BE99" i="5"/>
  <c r="BD99" i="5" s="1"/>
  <c r="BC98" i="5"/>
  <c r="BC97" i="5"/>
  <c r="BE95" i="5"/>
  <c r="BD95" i="5" s="1"/>
  <c r="BC94" i="5"/>
  <c r="BC93" i="5"/>
  <c r="BE92" i="5"/>
  <c r="BD92" i="5" s="1"/>
  <c r="BE91" i="5"/>
  <c r="BD91" i="5" s="1"/>
  <c r="BC90" i="5"/>
  <c r="BC89" i="5"/>
  <c r="BE87" i="5"/>
  <c r="BD87" i="5" s="1"/>
  <c r="BC86" i="5"/>
  <c r="BC85" i="5"/>
  <c r="BE84" i="5"/>
  <c r="BD84" i="5" s="1"/>
  <c r="BE83" i="5"/>
  <c r="BD83" i="5" s="1"/>
  <c r="BC82" i="5"/>
  <c r="BC81" i="5"/>
  <c r="BE79" i="5"/>
  <c r="BC78" i="5"/>
  <c r="BC77" i="5"/>
  <c r="BE76" i="5"/>
  <c r="BD76" i="5" s="1"/>
  <c r="BE75" i="5"/>
  <c r="BD75" i="5" s="1"/>
  <c r="BC74" i="5"/>
  <c r="BC73" i="5"/>
  <c r="BE71" i="5"/>
  <c r="BD71" i="5" s="1"/>
  <c r="BC70" i="5"/>
  <c r="BC69" i="5"/>
  <c r="BE67" i="5"/>
  <c r="BD67" i="5" s="1"/>
  <c r="BC66" i="5"/>
  <c r="BC65" i="5"/>
  <c r="BE64" i="5"/>
  <c r="BD64" i="5" s="1"/>
  <c r="BE63" i="5"/>
  <c r="BD63" i="5" s="1"/>
  <c r="BC62" i="5"/>
  <c r="BC61" i="5"/>
  <c r="BE59" i="5"/>
  <c r="BC58" i="5"/>
  <c r="BC57" i="5"/>
  <c r="BE56" i="5"/>
  <c r="BD56" i="5" s="1"/>
  <c r="BE55" i="5"/>
  <c r="BC54" i="5"/>
  <c r="BC53" i="5"/>
  <c r="BE52" i="5"/>
  <c r="BG52" i="5" s="1"/>
  <c r="BE51" i="5"/>
  <c r="BC50" i="5"/>
  <c r="BC49" i="5"/>
  <c r="BE47" i="5"/>
  <c r="BD47" i="5" s="1"/>
  <c r="BC46" i="5"/>
  <c r="BC45" i="5"/>
  <c r="BE44" i="5"/>
  <c r="BD44" i="5" s="1"/>
  <c r="BE43" i="5"/>
  <c r="BD43" i="5" s="1"/>
  <c r="BC42" i="5"/>
  <c r="BC41" i="5"/>
  <c r="BE40" i="5"/>
  <c r="BE39" i="5"/>
  <c r="BD39" i="5" s="1"/>
  <c r="BC38" i="5"/>
  <c r="BC37" i="5"/>
  <c r="BE36" i="5"/>
  <c r="BD36" i="5" s="1"/>
  <c r="BE35" i="5"/>
  <c r="BD35" i="5" s="1"/>
  <c r="BC34" i="5"/>
  <c r="BC33" i="5"/>
  <c r="BE32" i="5"/>
  <c r="BD32" i="5" s="1"/>
  <c r="BE31" i="5"/>
  <c r="BD31" i="5" s="1"/>
  <c r="BC30" i="5"/>
  <c r="BC29" i="5"/>
  <c r="BE28" i="5"/>
  <c r="BD28" i="5" s="1"/>
  <c r="BE27" i="5"/>
  <c r="BD27" i="5" s="1"/>
  <c r="BC26" i="5"/>
  <c r="BC25" i="5"/>
  <c r="BE24" i="5"/>
  <c r="BD24" i="5" s="1"/>
  <c r="BE23" i="5"/>
  <c r="BD23" i="5" s="1"/>
  <c r="BC22" i="5"/>
  <c r="BC21" i="5"/>
  <c r="BE20" i="5"/>
  <c r="BD20" i="5" s="1"/>
  <c r="BE19" i="5"/>
  <c r="BD19" i="5" s="1"/>
  <c r="BC18" i="5"/>
  <c r="BC17" i="5"/>
  <c r="BE16" i="5"/>
  <c r="BD16" i="5" s="1"/>
  <c r="BE15" i="5"/>
  <c r="BD15" i="5" s="1"/>
  <c r="BC14" i="5"/>
  <c r="BC13" i="5"/>
  <c r="BE12" i="5"/>
  <c r="BD12" i="5" s="1"/>
  <c r="BE11" i="5"/>
  <c r="BD11" i="5" s="1"/>
  <c r="BC10" i="5"/>
  <c r="BC9" i="5"/>
  <c r="BE8" i="5"/>
  <c r="BD8" i="5" s="1"/>
  <c r="BE7" i="5"/>
  <c r="BD7" i="5" s="1"/>
  <c r="BC6" i="5"/>
  <c r="BC5" i="5"/>
  <c r="BI4" i="5"/>
  <c r="BE4" i="5"/>
  <c r="BC269" i="5"/>
  <c r="BE264" i="5"/>
  <c r="BD264" i="5" s="1"/>
  <c r="BE260" i="5"/>
  <c r="BD260" i="5" s="1"/>
  <c r="BC257" i="5"/>
  <c r="BC253" i="5"/>
  <c r="BE248" i="5"/>
  <c r="BD248" i="5" s="1"/>
  <c r="BE244" i="5"/>
  <c r="BD244" i="5" s="1"/>
  <c r="BC241" i="5"/>
  <c r="BC237" i="5"/>
  <c r="BE232" i="5"/>
  <c r="BD232" i="5" s="1"/>
  <c r="BE228" i="5"/>
  <c r="BD228" i="5" s="1"/>
  <c r="BC225" i="5"/>
  <c r="BC221" i="5"/>
  <c r="BE216" i="5"/>
  <c r="BD216" i="5" s="1"/>
  <c r="BC212" i="5"/>
  <c r="BC210" i="5"/>
  <c r="BE209" i="5"/>
  <c r="BD209" i="5" s="1"/>
  <c r="BE207" i="5"/>
  <c r="BD207" i="5" s="1"/>
  <c r="BC204" i="5"/>
  <c r="BC202" i="5"/>
  <c r="BE201" i="5"/>
  <c r="BD201" i="5" s="1"/>
  <c r="BE199" i="5"/>
  <c r="BC196" i="5"/>
  <c r="BC194" i="5"/>
  <c r="BE193" i="5"/>
  <c r="BD193" i="5" s="1"/>
  <c r="BE191" i="5"/>
  <c r="BC188" i="5"/>
  <c r="BC186" i="5"/>
  <c r="BE185" i="5"/>
  <c r="BD185" i="5" s="1"/>
  <c r="BE183" i="5"/>
  <c r="BC180" i="5"/>
  <c r="BC178" i="5"/>
  <c r="BE177" i="5"/>
  <c r="BD177" i="5" s="1"/>
  <c r="BE175" i="5"/>
  <c r="BC172" i="5"/>
  <c r="BC170" i="5"/>
  <c r="BE169" i="5"/>
  <c r="BD169" i="5" s="1"/>
  <c r="BE167" i="5"/>
  <c r="BC164" i="5"/>
  <c r="BC162" i="5"/>
  <c r="BE161" i="5"/>
  <c r="BD161" i="5" s="1"/>
  <c r="BE159" i="5"/>
  <c r="BC156" i="5"/>
  <c r="BE275" i="5"/>
  <c r="BD275" i="5" s="1"/>
  <c r="BC274" i="5"/>
  <c r="BC273" i="5"/>
  <c r="BE272" i="5"/>
  <c r="BD272" i="5" s="1"/>
  <c r="BC319" i="5"/>
  <c r="BF313" i="5"/>
  <c r="BC315" i="5"/>
  <c r="BF300" i="5"/>
  <c r="BF292" i="5"/>
  <c r="BF276" i="5"/>
  <c r="BC270" i="5"/>
  <c r="BC268" i="5"/>
  <c r="BE267" i="5"/>
  <c r="BD267" i="5" s="1"/>
  <c r="BE265" i="5"/>
  <c r="BD265" i="5" s="1"/>
  <c r="BI263" i="5"/>
  <c r="BC262" i="5"/>
  <c r="BC260" i="5"/>
  <c r="BE259" i="5"/>
  <c r="BD259" i="5" s="1"/>
  <c r="BE257" i="5"/>
  <c r="BD257" i="5" s="1"/>
  <c r="BC254" i="5"/>
  <c r="BC252" i="5"/>
  <c r="BE251" i="5"/>
  <c r="BD251" i="5" s="1"/>
  <c r="BE249" i="5"/>
  <c r="BD249" i="5" s="1"/>
  <c r="BI247" i="5"/>
  <c r="BC246" i="5"/>
  <c r="BC244" i="5"/>
  <c r="BE243" i="5"/>
  <c r="BD243" i="5" s="1"/>
  <c r="BE241" i="5"/>
  <c r="BD241" i="5" s="1"/>
  <c r="BC238" i="5"/>
  <c r="BC236" i="5"/>
  <c r="BE235" i="5"/>
  <c r="BE233" i="5"/>
  <c r="BD233" i="5" s="1"/>
  <c r="BI231" i="5"/>
  <c r="BC230" i="5"/>
  <c r="BC228" i="5"/>
  <c r="BE227" i="5"/>
  <c r="BD227" i="5" s="1"/>
  <c r="BE225" i="5"/>
  <c r="BD225" i="5" s="1"/>
  <c r="BC222" i="5"/>
  <c r="BC220" i="5"/>
  <c r="BE219" i="5"/>
  <c r="BD219" i="5" s="1"/>
  <c r="BE217" i="5"/>
  <c r="BD217" i="5" s="1"/>
  <c r="BI215" i="5"/>
  <c r="BF206" i="5"/>
  <c r="BF190" i="5"/>
  <c r="BF174" i="5"/>
  <c r="BF158" i="5"/>
  <c r="BF142" i="5"/>
  <c r="BF126" i="5"/>
  <c r="BF294" i="5"/>
  <c r="BE270" i="5"/>
  <c r="BD270" i="5" s="1"/>
  <c r="BE266" i="5"/>
  <c r="BD266" i="5" s="1"/>
  <c r="BE262" i="5"/>
  <c r="BD262" i="5" s="1"/>
  <c r="BE258" i="5"/>
  <c r="BE254" i="5"/>
  <c r="BD254" i="5" s="1"/>
  <c r="BE250" i="5"/>
  <c r="BD250" i="5" s="1"/>
  <c r="BE246" i="5"/>
  <c r="BD246" i="5" s="1"/>
  <c r="BE242" i="5"/>
  <c r="BD242" i="5" s="1"/>
  <c r="BE238" i="5"/>
  <c r="BD238" i="5" s="1"/>
  <c r="BE234" i="5"/>
  <c r="BD234" i="5" s="1"/>
  <c r="BE230" i="5"/>
  <c r="BI230" i="5" s="1"/>
  <c r="BE222" i="5"/>
  <c r="BE218" i="5"/>
  <c r="BD218" i="5" s="1"/>
  <c r="BC213" i="5"/>
  <c r="BC211" i="5"/>
  <c r="BE208" i="5"/>
  <c r="BD208" i="5" s="1"/>
  <c r="BC205" i="5"/>
  <c r="BC203" i="5"/>
  <c r="BE202" i="5"/>
  <c r="BD202" i="5" s="1"/>
  <c r="BE200" i="5"/>
  <c r="BF200" i="5" s="1"/>
  <c r="BC197" i="5"/>
  <c r="BC195" i="5"/>
  <c r="BE192" i="5"/>
  <c r="BD192" i="5" s="1"/>
  <c r="BC189" i="5"/>
  <c r="BC187" i="5"/>
  <c r="BE186" i="5"/>
  <c r="BD186" i="5" s="1"/>
  <c r="BE184" i="5"/>
  <c r="BC181" i="5"/>
  <c r="BC179" i="5"/>
  <c r="BE178" i="5"/>
  <c r="BD178" i="5" s="1"/>
  <c r="BE176" i="5"/>
  <c r="BI176" i="5" s="1"/>
  <c r="BC173" i="5"/>
  <c r="BC171" i="5"/>
  <c r="BE170" i="5"/>
  <c r="BD170" i="5" s="1"/>
  <c r="BE168" i="5"/>
  <c r="BF168" i="5" s="1"/>
  <c r="BI166" i="5"/>
  <c r="BC165" i="5"/>
  <c r="BC163" i="5"/>
  <c r="BE162" i="5"/>
  <c r="BD162" i="5" s="1"/>
  <c r="BE160" i="5"/>
  <c r="BI160" i="5" s="1"/>
  <c r="BC157" i="5"/>
  <c r="BC155" i="5"/>
  <c r="BE154" i="5"/>
  <c r="BE152" i="5"/>
  <c r="BC149" i="5"/>
  <c r="BC147" i="5"/>
  <c r="BE146" i="5"/>
  <c r="BD146" i="5" s="1"/>
  <c r="BE144" i="5"/>
  <c r="BC141" i="5"/>
  <c r="BC139" i="5"/>
  <c r="BE138" i="5"/>
  <c r="BE136" i="5"/>
  <c r="BG136" i="5" s="1"/>
  <c r="BI134" i="5"/>
  <c r="BC133" i="5"/>
  <c r="BC131" i="5"/>
  <c r="BE130" i="5"/>
  <c r="BF130" i="5" s="1"/>
  <c r="BE128" i="5"/>
  <c r="BI128" i="5" s="1"/>
  <c r="BC125" i="5"/>
  <c r="BC123" i="5"/>
  <c r="BE122" i="5"/>
  <c r="BE120" i="5"/>
  <c r="BG120" i="5" s="1"/>
  <c r="BC117" i="5"/>
  <c r="BC115" i="5"/>
  <c r="BE114" i="5"/>
  <c r="BD114" i="5" s="1"/>
  <c r="BE112" i="5"/>
  <c r="BD112" i="5" s="1"/>
  <c r="BC109" i="5"/>
  <c r="BC107" i="5"/>
  <c r="BE106" i="5"/>
  <c r="BD106" i="5" s="1"/>
  <c r="BI100" i="5"/>
  <c r="BC100" i="5"/>
  <c r="BC99" i="5"/>
  <c r="BE98" i="5"/>
  <c r="BD98" i="5" s="1"/>
  <c r="BE97" i="5"/>
  <c r="BD97" i="5" s="1"/>
  <c r="BC96" i="5"/>
  <c r="BC95" i="5"/>
  <c r="BE94" i="5"/>
  <c r="BD94" i="5" s="1"/>
  <c r="BE93" i="5"/>
  <c r="BD93" i="5" s="1"/>
  <c r="BC92" i="5"/>
  <c r="BC91" i="5"/>
  <c r="BE90" i="5"/>
  <c r="BD90" i="5" s="1"/>
  <c r="BE89" i="5"/>
  <c r="BD89" i="5" s="1"/>
  <c r="BC88" i="5"/>
  <c r="BC87" i="5"/>
  <c r="BE86" i="5"/>
  <c r="BD86" i="5" s="1"/>
  <c r="BC84" i="5"/>
  <c r="BC83" i="5"/>
  <c r="BE82" i="5"/>
  <c r="BD82" i="5" s="1"/>
  <c r="BE81" i="5"/>
  <c r="BC80" i="5"/>
  <c r="BC79" i="5"/>
  <c r="BE78" i="5"/>
  <c r="BD78" i="5" s="1"/>
  <c r="BE77" i="5"/>
  <c r="BD77" i="5" s="1"/>
  <c r="BI76" i="5"/>
  <c r="BC76" i="5"/>
  <c r="BC75" i="5"/>
  <c r="BE74" i="5"/>
  <c r="BD74" i="5" s="1"/>
  <c r="BE73" i="5"/>
  <c r="BD73" i="5" s="1"/>
  <c r="BC72" i="5"/>
  <c r="BC71" i="5"/>
  <c r="BE70" i="5"/>
  <c r="BD70" i="5" s="1"/>
  <c r="BC68" i="5"/>
  <c r="BC67" i="5"/>
  <c r="BE66" i="5"/>
  <c r="BD66" i="5" s="1"/>
  <c r="BE65" i="5"/>
  <c r="BD65" i="5" s="1"/>
  <c r="BC64" i="5"/>
  <c r="BC63" i="5"/>
  <c r="BE62" i="5"/>
  <c r="BI62" i="5" s="1"/>
  <c r="BE61" i="5"/>
  <c r="BC60" i="5"/>
  <c r="BC59" i="5"/>
  <c r="BE58" i="5"/>
  <c r="BD58" i="5" s="1"/>
  <c r="BE57" i="5"/>
  <c r="BD57" i="5" s="1"/>
  <c r="BC56" i="5"/>
  <c r="BC55" i="5"/>
  <c r="BE54" i="5"/>
  <c r="BD54" i="5" s="1"/>
  <c r="BC52" i="5"/>
  <c r="BC51" i="5"/>
  <c r="BE50" i="5"/>
  <c r="BE49" i="5"/>
  <c r="BD49" i="5" s="1"/>
  <c r="BC48" i="5"/>
  <c r="BC47" i="5"/>
  <c r="BE46" i="5"/>
  <c r="BD46" i="5" s="1"/>
  <c r="BE45" i="5"/>
  <c r="BD45" i="5" s="1"/>
  <c r="BI44" i="5"/>
  <c r="BC44" i="5"/>
  <c r="BC43" i="5"/>
  <c r="BE42" i="5"/>
  <c r="BG42" i="5" s="1"/>
  <c r="BE41" i="5"/>
  <c r="BC40" i="5"/>
  <c r="BC39" i="5"/>
  <c r="BE38" i="5"/>
  <c r="BD38" i="5" s="1"/>
  <c r="BE37" i="5"/>
  <c r="BD37" i="5" s="1"/>
  <c r="BC36" i="5"/>
  <c r="BC35" i="5"/>
  <c r="BE34" i="5"/>
  <c r="BD34" i="5" s="1"/>
  <c r="BE33" i="5"/>
  <c r="BD33" i="5" s="1"/>
  <c r="BC32" i="5"/>
  <c r="BC31" i="5"/>
  <c r="BE30" i="5"/>
  <c r="BD30" i="5" s="1"/>
  <c r="BE29" i="5"/>
  <c r="BD29" i="5" s="1"/>
  <c r="BI28" i="5"/>
  <c r="BC28" i="5"/>
  <c r="BC27" i="5"/>
  <c r="BE26" i="5"/>
  <c r="BD26" i="5" s="1"/>
  <c r="BE25" i="5"/>
  <c r="BD25" i="5" s="1"/>
  <c r="BC24" i="5"/>
  <c r="BC23" i="5"/>
  <c r="BE22" i="5"/>
  <c r="BD22" i="5" s="1"/>
  <c r="BE21" i="5"/>
  <c r="BD21" i="5" s="1"/>
  <c r="BC20" i="5"/>
  <c r="BC19" i="5"/>
  <c r="BE18" i="5"/>
  <c r="BD18" i="5" s="1"/>
  <c r="BE17" i="5"/>
  <c r="BD17" i="5" s="1"/>
  <c r="BC16" i="5"/>
  <c r="BC15" i="5"/>
  <c r="BE14" i="5"/>
  <c r="BD14" i="5" s="1"/>
  <c r="BE13" i="5"/>
  <c r="BD13" i="5" s="1"/>
  <c r="BI12" i="5"/>
  <c r="BC12" i="5"/>
  <c r="BC11" i="5"/>
  <c r="BE10" i="5"/>
  <c r="BD10" i="5" s="1"/>
  <c r="BE9" i="5"/>
  <c r="BD9" i="5" s="1"/>
  <c r="BC8" i="5"/>
  <c r="BC7" i="5"/>
  <c r="BE6" i="5"/>
  <c r="BD6" i="5" s="1"/>
  <c r="BO4" i="5"/>
  <c r="BG4" i="5"/>
  <c r="BC4" i="5"/>
  <c r="BD4" i="5" s="1"/>
  <c r="BF274" i="5"/>
  <c r="BE268" i="5"/>
  <c r="BD268" i="5" s="1"/>
  <c r="BC265" i="5"/>
  <c r="BC261" i="5"/>
  <c r="BI258" i="5"/>
  <c r="BE256" i="5"/>
  <c r="BD256" i="5" s="1"/>
  <c r="BE252" i="5"/>
  <c r="BD252" i="5" s="1"/>
  <c r="BC249" i="5"/>
  <c r="BC245" i="5"/>
  <c r="BI242" i="5"/>
  <c r="BE240" i="5"/>
  <c r="BD240" i="5" s="1"/>
  <c r="BE236" i="5"/>
  <c r="BD236" i="5" s="1"/>
  <c r="BC233" i="5"/>
  <c r="BC229" i="5"/>
  <c r="BE224" i="5"/>
  <c r="BD224" i="5" s="1"/>
  <c r="BE220" i="5"/>
  <c r="BD220" i="5" s="1"/>
  <c r="BC217" i="5"/>
  <c r="BC214" i="5"/>
  <c r="BE213" i="5"/>
  <c r="BD213" i="5" s="1"/>
  <c r="BE211" i="5"/>
  <c r="BC208" i="5"/>
  <c r="BC206" i="5"/>
  <c r="BE205" i="5"/>
  <c r="BD205" i="5" s="1"/>
  <c r="BE203" i="5"/>
  <c r="BD203" i="5" s="1"/>
  <c r="BC200" i="5"/>
  <c r="BC198" i="5"/>
  <c r="BE197" i="5"/>
  <c r="BD197" i="5" s="1"/>
  <c r="BE195" i="5"/>
  <c r="BD195" i="5" s="1"/>
  <c r="BC192" i="5"/>
  <c r="BC190" i="5"/>
  <c r="BE189" i="5"/>
  <c r="BD189" i="5" s="1"/>
  <c r="BE187" i="5"/>
  <c r="BI185" i="5"/>
  <c r="BC184" i="5"/>
  <c r="BC182" i="5"/>
  <c r="BE181" i="5"/>
  <c r="BE179" i="5"/>
  <c r="BD179" i="5" s="1"/>
  <c r="BC176" i="5"/>
  <c r="BC174" i="5"/>
  <c r="BE173" i="5"/>
  <c r="BE171" i="5"/>
  <c r="BD171" i="5" s="1"/>
  <c r="BC168" i="5"/>
  <c r="BC166" i="5"/>
  <c r="BE165" i="5"/>
  <c r="BE163" i="5"/>
  <c r="BC160" i="5"/>
  <c r="BC158" i="5"/>
  <c r="BE157" i="5"/>
  <c r="BE155" i="5"/>
  <c r="BI155" i="5" s="1"/>
  <c r="BC152" i="5"/>
  <c r="BC150" i="5"/>
  <c r="BE149" i="5"/>
  <c r="BD149" i="5" s="1"/>
  <c r="BE147" i="5"/>
  <c r="BD147" i="5" s="1"/>
  <c r="BC144" i="5"/>
  <c r="BC142" i="5"/>
  <c r="BE141" i="5"/>
  <c r="BE139" i="5"/>
  <c r="BD139" i="5" s="1"/>
  <c r="BC136" i="5"/>
  <c r="BC134" i="5"/>
  <c r="BE133" i="5"/>
  <c r="BD133" i="5" s="1"/>
  <c r="BE131" i="5"/>
  <c r="BF131" i="5" s="1"/>
  <c r="BC128" i="5"/>
  <c r="BC126" i="5"/>
  <c r="BE125" i="5"/>
  <c r="BD125" i="5" s="1"/>
  <c r="BE123" i="5"/>
  <c r="BI123" i="5" s="1"/>
  <c r="BC120" i="5"/>
  <c r="BC118" i="5"/>
  <c r="BE117" i="5"/>
  <c r="BD117" i="5" s="1"/>
  <c r="BE115" i="5"/>
  <c r="BD115" i="5" s="1"/>
  <c r="BC112" i="5"/>
  <c r="BC110" i="5"/>
  <c r="BE109" i="5"/>
  <c r="BD109" i="5" s="1"/>
  <c r="BE107" i="5"/>
  <c r="BD107" i="5" s="1"/>
  <c r="BC104" i="5"/>
  <c r="BC102" i="5"/>
  <c r="BF100" i="5"/>
  <c r="BF92" i="5"/>
  <c r="BF84" i="5"/>
  <c r="BF76" i="5"/>
  <c r="BF64" i="5"/>
  <c r="BF56" i="5"/>
  <c r="BF52" i="5"/>
  <c r="BF12" i="5"/>
  <c r="BF20" i="5"/>
  <c r="BF28" i="5"/>
  <c r="BF36" i="5"/>
  <c r="BF44" i="5"/>
  <c r="BH4" i="5"/>
  <c r="BF9" i="5"/>
  <c r="BF41" i="5"/>
  <c r="BC154" i="5"/>
  <c r="BE153" i="5"/>
  <c r="BD153" i="5" s="1"/>
  <c r="BE151" i="5"/>
  <c r="BI149" i="5"/>
  <c r="BC148" i="5"/>
  <c r="BC146" i="5"/>
  <c r="BE145" i="5"/>
  <c r="BG145" i="5" s="1"/>
  <c r="BE143" i="5"/>
  <c r="BD143" i="5" s="1"/>
  <c r="BC140" i="5"/>
  <c r="BC138" i="5"/>
  <c r="BE137" i="5"/>
  <c r="BD137" i="5" s="1"/>
  <c r="BE135" i="5"/>
  <c r="BI135" i="5" s="1"/>
  <c r="BC132" i="5"/>
  <c r="BC130" i="5"/>
  <c r="BE129" i="5"/>
  <c r="BE127" i="5"/>
  <c r="BD127" i="5" s="1"/>
  <c r="BC124" i="5"/>
  <c r="BC122" i="5"/>
  <c r="BE121" i="5"/>
  <c r="BD121" i="5" s="1"/>
  <c r="BE119" i="5"/>
  <c r="BF119" i="5" s="1"/>
  <c r="BC116" i="5"/>
  <c r="BC114" i="5"/>
  <c r="BE113" i="5"/>
  <c r="BD113" i="5" s="1"/>
  <c r="BE111" i="5"/>
  <c r="BC108" i="5"/>
  <c r="BC106" i="5"/>
  <c r="BE105" i="5"/>
  <c r="BD105" i="5" s="1"/>
  <c r="BE103" i="5"/>
  <c r="BD103" i="5" s="1"/>
  <c r="BF98" i="5"/>
  <c r="BF94" i="5"/>
  <c r="BF90" i="5"/>
  <c r="BF82" i="5"/>
  <c r="BF74" i="5"/>
  <c r="BF70" i="5"/>
  <c r="BF58" i="5"/>
  <c r="BF50" i="5"/>
  <c r="BF6" i="5"/>
  <c r="BF18" i="5"/>
  <c r="BF22" i="5"/>
  <c r="BF26" i="5"/>
  <c r="BF38" i="5"/>
  <c r="BF13" i="5"/>
  <c r="BF29" i="5"/>
  <c r="BF45" i="5"/>
  <c r="BI232" i="5"/>
  <c r="BI264" i="5"/>
  <c r="BF108" i="5"/>
  <c r="BF116" i="5"/>
  <c r="BF136" i="5"/>
  <c r="BF152" i="5"/>
  <c r="BF184" i="5"/>
  <c r="BF217" i="5"/>
  <c r="BN217" i="5" s="1"/>
  <c r="BM217" i="5" s="1"/>
  <c r="BF249" i="5"/>
  <c r="BN249" i="5" s="1"/>
  <c r="BM249" i="5" s="1"/>
  <c r="BF318" i="5"/>
  <c r="BN318" i="5" s="1"/>
  <c r="BM318" i="5" s="1"/>
  <c r="BF39" i="5"/>
  <c r="BF31" i="5"/>
  <c r="BF23" i="5"/>
  <c r="BF15" i="5"/>
  <c r="BF7" i="5"/>
  <c r="BF57" i="5"/>
  <c r="BF61" i="5"/>
  <c r="BF65" i="5"/>
  <c r="BF77" i="5"/>
  <c r="BF81" i="5"/>
  <c r="BN81" i="5" s="1"/>
  <c r="BF89" i="5"/>
  <c r="BI107" i="5"/>
  <c r="BI139" i="5"/>
  <c r="BI171" i="5"/>
  <c r="BI187" i="5"/>
  <c r="BI203" i="5"/>
  <c r="BI262" i="5"/>
  <c r="BI13" i="5"/>
  <c r="BI21" i="5"/>
  <c r="BI29" i="5"/>
  <c r="BI33" i="5"/>
  <c r="BI37" i="5"/>
  <c r="BI45" i="5"/>
  <c r="BI57" i="5"/>
  <c r="BI61" i="5"/>
  <c r="BI65" i="5"/>
  <c r="BI77" i="5"/>
  <c r="BI81" i="5"/>
  <c r="BI97" i="5"/>
  <c r="BI120" i="5"/>
  <c r="BI136" i="5"/>
  <c r="BI144" i="5"/>
  <c r="BI152" i="5"/>
  <c r="BI168" i="5"/>
  <c r="BI184" i="5"/>
  <c r="BI200" i="5"/>
  <c r="BI236" i="5"/>
  <c r="BF107" i="5"/>
  <c r="BF123" i="5"/>
  <c r="BN123" i="5" s="1"/>
  <c r="BF135" i="5"/>
  <c r="BF147" i="5"/>
  <c r="BN147" i="5" s="1"/>
  <c r="BM147" i="5" s="1"/>
  <c r="BF151" i="5"/>
  <c r="BF155" i="5"/>
  <c r="BN155" i="5" s="1"/>
  <c r="BF159" i="5"/>
  <c r="BF163" i="5"/>
  <c r="BN163" i="5" s="1"/>
  <c r="BF175" i="5"/>
  <c r="BF187" i="5"/>
  <c r="BN187" i="5" s="1"/>
  <c r="BF191" i="5"/>
  <c r="BF195" i="5"/>
  <c r="BN195" i="5" s="1"/>
  <c r="BM195" i="5" s="1"/>
  <c r="BF207" i="5"/>
  <c r="BI217" i="5"/>
  <c r="BI225" i="5"/>
  <c r="BI233" i="5"/>
  <c r="BI241" i="5"/>
  <c r="BI249" i="5"/>
  <c r="BI257" i="5"/>
  <c r="BI265" i="5"/>
  <c r="BF303" i="5"/>
  <c r="BF218" i="5"/>
  <c r="BF222" i="5"/>
  <c r="BF230" i="5"/>
  <c r="BN230" i="5" s="1"/>
  <c r="BM230" i="5" s="1"/>
  <c r="BF234" i="5"/>
  <c r="BF238" i="5"/>
  <c r="BN238" i="5" s="1"/>
  <c r="BM238" i="5" s="1"/>
  <c r="BF242" i="5"/>
  <c r="BF246" i="5"/>
  <c r="BN246" i="5" s="1"/>
  <c r="BM246" i="5" s="1"/>
  <c r="BF250" i="5"/>
  <c r="BF254" i="5"/>
  <c r="BN254" i="5" s="1"/>
  <c r="BM254" i="5" s="1"/>
  <c r="BF258" i="5"/>
  <c r="BF262" i="5"/>
  <c r="BN262" i="5" s="1"/>
  <c r="BF266" i="5"/>
  <c r="BF270" i="5"/>
  <c r="BN270" i="5" s="1"/>
  <c r="BM270" i="5" s="1"/>
  <c r="BF277" i="5"/>
  <c r="BF285" i="5"/>
  <c r="BN285" i="5" s="1"/>
  <c r="BM285" i="5" s="1"/>
  <c r="BF293" i="5"/>
  <c r="BF301" i="5"/>
  <c r="BN301" i="5" s="1"/>
  <c r="BI316" i="5"/>
  <c r="BI275" i="5"/>
  <c r="BI279" i="5"/>
  <c r="BI283" i="5"/>
  <c r="BI287" i="5"/>
  <c r="BI291" i="5"/>
  <c r="BI295" i="5"/>
  <c r="BI299" i="5"/>
  <c r="BI303" i="5"/>
  <c r="BI307" i="5"/>
  <c r="BI311" i="5"/>
  <c r="BI317" i="5"/>
  <c r="BF317" i="5"/>
  <c r="BI224" i="5"/>
  <c r="BF124" i="5"/>
  <c r="BF132" i="5"/>
  <c r="BN132" i="5" s="1"/>
  <c r="BF140" i="5"/>
  <c r="BF148" i="5"/>
  <c r="BN148" i="5" s="1"/>
  <c r="BF156" i="5"/>
  <c r="BF164" i="5"/>
  <c r="BN164" i="5" s="1"/>
  <c r="BF172" i="5"/>
  <c r="BF180" i="5"/>
  <c r="BN180" i="5" s="1"/>
  <c r="BF188" i="5"/>
  <c r="BF196" i="5"/>
  <c r="BN196" i="5" s="1"/>
  <c r="BM196" i="5" s="1"/>
  <c r="BF204" i="5"/>
  <c r="BF212" i="5"/>
  <c r="BN212" i="5" s="1"/>
  <c r="BM212" i="5" s="1"/>
  <c r="BF221" i="5"/>
  <c r="BF229" i="5"/>
  <c r="BN229" i="5" s="1"/>
  <c r="BM229" i="5" s="1"/>
  <c r="BF237" i="5"/>
  <c r="BF245" i="5"/>
  <c r="BN245" i="5" s="1"/>
  <c r="BM245" i="5" s="1"/>
  <c r="BF253" i="5"/>
  <c r="BF261" i="5"/>
  <c r="BN261" i="5" s="1"/>
  <c r="BM261" i="5" s="1"/>
  <c r="BF269" i="5"/>
  <c r="BF316" i="5"/>
  <c r="BN316" i="5" s="1"/>
  <c r="BM316" i="5" s="1"/>
  <c r="BF35" i="5"/>
  <c r="BF19" i="5"/>
  <c r="BF47" i="5"/>
  <c r="BF55" i="5"/>
  <c r="BN55" i="5" s="1"/>
  <c r="BF63" i="5"/>
  <c r="BF71" i="5"/>
  <c r="BN71" i="5" s="1"/>
  <c r="BM71" i="5" s="1"/>
  <c r="BF79" i="5"/>
  <c r="BF87" i="5"/>
  <c r="BN87" i="5" s="1"/>
  <c r="BM87" i="5" s="1"/>
  <c r="BF95" i="5"/>
  <c r="BF99" i="5"/>
  <c r="BI103" i="5"/>
  <c r="BI151" i="5"/>
  <c r="BI159" i="5"/>
  <c r="BI167" i="5"/>
  <c r="BI175" i="5"/>
  <c r="BI183" i="5"/>
  <c r="BI191" i="5"/>
  <c r="BI199" i="5"/>
  <c r="BI207" i="5"/>
  <c r="BI222" i="5"/>
  <c r="BI254" i="5"/>
  <c r="BI7" i="5"/>
  <c r="BI15" i="5"/>
  <c r="BI23" i="5"/>
  <c r="BI31" i="5"/>
  <c r="BI39" i="5"/>
  <c r="BI47" i="5"/>
  <c r="BI55" i="5"/>
  <c r="BI63" i="5"/>
  <c r="BI71" i="5"/>
  <c r="BI79" i="5"/>
  <c r="BI87" i="5"/>
  <c r="BI91" i="5"/>
  <c r="BI95" i="5"/>
  <c r="BI99" i="5"/>
  <c r="BI108" i="5"/>
  <c r="BI116" i="5"/>
  <c r="BI124" i="5"/>
  <c r="BI132" i="5"/>
  <c r="BI140" i="5"/>
  <c r="BI148" i="5"/>
  <c r="BI156" i="5"/>
  <c r="BI164" i="5"/>
  <c r="BI172" i="5"/>
  <c r="BI180" i="5"/>
  <c r="BI188" i="5"/>
  <c r="BI196" i="5"/>
  <c r="BI204" i="5"/>
  <c r="BI212" i="5"/>
  <c r="BI228" i="5"/>
  <c r="BI244" i="5"/>
  <c r="BI260" i="5"/>
  <c r="BF307" i="5"/>
  <c r="BF105" i="5"/>
  <c r="BN105" i="5" s="1"/>
  <c r="BM105" i="5" s="1"/>
  <c r="BF117" i="5"/>
  <c r="BF121" i="5"/>
  <c r="BF129" i="5"/>
  <c r="BN129" i="5" s="1"/>
  <c r="BF137" i="5"/>
  <c r="BN137" i="5" s="1"/>
  <c r="BF145" i="5"/>
  <c r="BF149" i="5"/>
  <c r="BF161" i="5"/>
  <c r="BN161" i="5" s="1"/>
  <c r="BF169" i="5"/>
  <c r="BN169" i="5" s="1"/>
  <c r="BF177" i="5"/>
  <c r="BF181" i="5"/>
  <c r="BF185" i="5"/>
  <c r="BF193" i="5"/>
  <c r="BN193" i="5" s="1"/>
  <c r="BF201" i="5"/>
  <c r="BN201" i="5" s="1"/>
  <c r="BM201" i="5" s="1"/>
  <c r="BF209" i="5"/>
  <c r="BI221" i="5"/>
  <c r="BI229" i="5"/>
  <c r="BI237" i="5"/>
  <c r="BI245" i="5"/>
  <c r="BI253" i="5"/>
  <c r="BI261" i="5"/>
  <c r="BI269" i="5"/>
  <c r="BF220" i="5"/>
  <c r="BN220" i="5" s="1"/>
  <c r="BF224" i="5"/>
  <c r="BF228" i="5"/>
  <c r="BN228" i="5" s="1"/>
  <c r="BM228" i="5" s="1"/>
  <c r="BF232" i="5"/>
  <c r="BF236" i="5"/>
  <c r="BN236" i="5" s="1"/>
  <c r="BM236" i="5" s="1"/>
  <c r="BF244" i="5"/>
  <c r="BF252" i="5"/>
  <c r="BN252" i="5" s="1"/>
  <c r="BM252" i="5" s="1"/>
  <c r="BF260" i="5"/>
  <c r="BN260" i="5" s="1"/>
  <c r="BM260" i="5" s="1"/>
  <c r="BF264" i="5"/>
  <c r="BF268" i="5"/>
  <c r="BN268" i="5" s="1"/>
  <c r="BM268" i="5" s="1"/>
  <c r="BF273" i="5"/>
  <c r="BF281" i="5"/>
  <c r="BN281" i="5" s="1"/>
  <c r="BF289" i="5"/>
  <c r="BF297" i="5"/>
  <c r="BN297" i="5" s="1"/>
  <c r="BF309" i="5"/>
  <c r="BI273" i="5"/>
  <c r="BI277" i="5"/>
  <c r="BI281" i="5"/>
  <c r="BI285" i="5"/>
  <c r="BI289" i="5"/>
  <c r="BI293" i="5"/>
  <c r="BI297" i="5"/>
  <c r="BI301" i="5"/>
  <c r="BI305" i="5"/>
  <c r="BI309" i="5"/>
  <c r="BI313" i="5"/>
  <c r="BF315" i="5"/>
  <c r="BF319" i="5"/>
  <c r="BN319" i="5" s="1"/>
  <c r="BM319" i="5" s="1"/>
  <c r="AO332" i="5"/>
  <c r="AP330" i="5"/>
  <c r="AP328" i="5"/>
  <c r="AP331" i="5"/>
  <c r="AP329" i="5"/>
  <c r="AU190" i="5"/>
  <c r="AU174" i="5"/>
  <c r="AU158" i="5"/>
  <c r="AU142" i="5"/>
  <c r="AU132" i="5"/>
  <c r="AX104" i="19"/>
  <c r="AX79" i="19"/>
  <c r="BG70" i="19"/>
  <c r="BF56" i="19"/>
  <c r="BN56" i="19" s="1"/>
  <c r="BD48" i="19"/>
  <c r="BF61" i="19"/>
  <c r="BN61" i="19" s="1"/>
  <c r="BG99" i="19"/>
  <c r="J45" i="9"/>
  <c r="D29" i="26" s="1"/>
  <c r="BF37" i="19"/>
  <c r="BN37" i="19" s="1"/>
  <c r="BP37" i="19" s="1"/>
  <c r="BF25" i="19"/>
  <c r="BN25" i="19" s="1"/>
  <c r="BM25" i="19" s="1"/>
  <c r="BI25" i="19"/>
  <c r="BF48" i="19"/>
  <c r="BN48" i="19" s="1"/>
  <c r="BR48" i="19" s="1"/>
  <c r="BD58" i="19"/>
  <c r="AX87" i="19"/>
  <c r="AX90" i="19"/>
  <c r="AU43" i="19"/>
  <c r="AZ43" i="19"/>
  <c r="AW43" i="19"/>
  <c r="BE43" i="19" s="1"/>
  <c r="AU13" i="19"/>
  <c r="AW13" i="19"/>
  <c r="BE13" i="19" s="1"/>
  <c r="AZ13" i="19"/>
  <c r="AX39" i="19"/>
  <c r="AU11" i="19"/>
  <c r="AZ11" i="19"/>
  <c r="AW11" i="19"/>
  <c r="BE11" i="19" s="1"/>
  <c r="AU45" i="19"/>
  <c r="AZ45" i="19"/>
  <c r="AW45" i="19"/>
  <c r="BE45" i="19" s="1"/>
  <c r="AU24" i="19"/>
  <c r="AW24" i="19"/>
  <c r="BE24" i="19" s="1"/>
  <c r="BG24" i="19" s="1"/>
  <c r="AZ24" i="19"/>
  <c r="AU34" i="19"/>
  <c r="AW34" i="19"/>
  <c r="BE34" i="19" s="1"/>
  <c r="AZ34" i="19"/>
  <c r="AX13" i="19"/>
  <c r="AU31" i="19"/>
  <c r="AW31" i="19"/>
  <c r="BE31" i="19" s="1"/>
  <c r="AZ31" i="19"/>
  <c r="AU52" i="19"/>
  <c r="AZ52" i="19"/>
  <c r="AW52" i="19"/>
  <c r="BE52" i="19" s="1"/>
  <c r="AU44" i="19"/>
  <c r="AW44" i="19"/>
  <c r="BE44" i="19" s="1"/>
  <c r="AZ44" i="19"/>
  <c r="AU30" i="19"/>
  <c r="AW30" i="19"/>
  <c r="BE30" i="19" s="1"/>
  <c r="AZ30" i="19"/>
  <c r="AX30" i="19"/>
  <c r="AU36" i="19"/>
  <c r="AW36" i="19"/>
  <c r="BE36" i="19" s="1"/>
  <c r="AZ36" i="19"/>
  <c r="AU64" i="19"/>
  <c r="AZ64" i="19"/>
  <c r="AW64" i="19"/>
  <c r="BE64" i="19" s="1"/>
  <c r="BG64" i="19" s="1"/>
  <c r="AU6" i="19"/>
  <c r="AZ6" i="19"/>
  <c r="AW6" i="19"/>
  <c r="BE6" i="19" s="1"/>
  <c r="AU18" i="19"/>
  <c r="AZ18" i="19"/>
  <c r="AW18" i="19"/>
  <c r="BE18" i="19" s="1"/>
  <c r="BG18" i="19" s="1"/>
  <c r="AU65" i="19"/>
  <c r="AZ65" i="19"/>
  <c r="AW65" i="19"/>
  <c r="BE65" i="19" s="1"/>
  <c r="AU26" i="19"/>
  <c r="AW26" i="19"/>
  <c r="BE26" i="19" s="1"/>
  <c r="AZ26" i="19"/>
  <c r="BF21" i="19"/>
  <c r="BN21" i="19" s="1"/>
  <c r="BM21" i="19" s="1"/>
  <c r="BI21" i="19"/>
  <c r="BL106" i="19"/>
  <c r="BL104" i="19"/>
  <c r="BL102" i="19"/>
  <c r="BL100" i="19"/>
  <c r="BL98" i="19"/>
  <c r="BL96" i="19"/>
  <c r="BL94" i="19"/>
  <c r="BL65" i="19"/>
  <c r="BL64" i="19"/>
  <c r="BN62" i="19"/>
  <c r="BM62" i="19" s="1"/>
  <c r="BL61" i="19"/>
  <c r="BN59" i="19"/>
  <c r="BR59" i="19" s="1"/>
  <c r="BL58" i="19"/>
  <c r="BL57" i="19"/>
  <c r="BN55" i="19"/>
  <c r="BO55" i="19" s="1"/>
  <c r="BW55" i="19" s="1"/>
  <c r="BL54" i="19"/>
  <c r="BL53" i="19"/>
  <c r="BL50" i="19"/>
  <c r="BL49" i="19"/>
  <c r="BN47" i="19"/>
  <c r="BM47" i="19" s="1"/>
  <c r="BL46" i="19"/>
  <c r="BL45" i="19"/>
  <c r="BL42" i="19"/>
  <c r="BL40" i="19"/>
  <c r="BL38" i="19"/>
  <c r="BL36" i="19"/>
  <c r="BL34" i="19"/>
  <c r="BL32" i="19"/>
  <c r="BL30" i="19"/>
  <c r="BL28" i="19"/>
  <c r="BL26" i="19"/>
  <c r="BL24" i="19"/>
  <c r="BL22" i="19"/>
  <c r="BL20" i="19"/>
  <c r="BL18" i="19"/>
  <c r="BL16" i="19"/>
  <c r="BL14" i="19"/>
  <c r="BL12" i="19"/>
  <c r="BL11" i="19"/>
  <c r="BL9" i="19"/>
  <c r="BL6" i="19"/>
  <c r="BX4" i="19"/>
  <c r="BP4" i="19"/>
  <c r="BL4" i="19"/>
  <c r="BM4" i="19" s="1"/>
  <c r="BL105" i="19"/>
  <c r="BL103" i="19"/>
  <c r="BL101" i="19"/>
  <c r="BL99" i="19"/>
  <c r="BL97" i="19"/>
  <c r="BL95" i="19"/>
  <c r="BL93" i="19"/>
  <c r="BL66" i="19"/>
  <c r="BL63" i="19"/>
  <c r="BL62" i="19"/>
  <c r="BL60" i="19"/>
  <c r="BL59" i="19"/>
  <c r="BN57" i="19"/>
  <c r="BM57" i="19" s="1"/>
  <c r="BL56" i="19"/>
  <c r="BL55" i="19"/>
  <c r="BN53" i="19"/>
  <c r="BL52" i="19"/>
  <c r="BL51" i="19"/>
  <c r="BN49" i="19"/>
  <c r="BO49" i="19" s="1"/>
  <c r="BL48" i="19"/>
  <c r="BL47" i="19"/>
  <c r="BL44" i="19"/>
  <c r="BL43" i="19"/>
  <c r="BL41" i="19"/>
  <c r="BL39" i="19"/>
  <c r="BL37" i="19"/>
  <c r="BL35" i="19"/>
  <c r="BL33" i="19"/>
  <c r="BM33" i="19" s="1"/>
  <c r="BL31" i="19"/>
  <c r="BL29" i="19"/>
  <c r="BL27" i="19"/>
  <c r="BL25" i="19"/>
  <c r="BL23" i="19"/>
  <c r="BL21" i="19"/>
  <c r="BL19" i="19"/>
  <c r="BL17" i="19"/>
  <c r="BL15" i="19"/>
  <c r="BL13" i="19"/>
  <c r="BL10" i="19"/>
  <c r="BL8" i="19"/>
  <c r="BL7" i="19"/>
  <c r="BL5" i="19"/>
  <c r="BR4" i="19"/>
  <c r="BN4" i="19"/>
  <c r="BQ4" i="19"/>
  <c r="BO33" i="19"/>
  <c r="BR21" i="19"/>
  <c r="BR9" i="19"/>
  <c r="BO47" i="19"/>
  <c r="BW47" i="19" s="1"/>
  <c r="BV47" i="19" s="1"/>
  <c r="BO59" i="19"/>
  <c r="BO37" i="19"/>
  <c r="BR33" i="19"/>
  <c r="BO9" i="19"/>
  <c r="BO62" i="19"/>
  <c r="BR53" i="19"/>
  <c r="BR57" i="19"/>
  <c r="BR62" i="19"/>
  <c r="BL92" i="19"/>
  <c r="BL67" i="19"/>
  <c r="BL88" i="19"/>
  <c r="BL84" i="19"/>
  <c r="BL80" i="19"/>
  <c r="BL76" i="19"/>
  <c r="BL72" i="19"/>
  <c r="BL68" i="19"/>
  <c r="BL91" i="19"/>
  <c r="BL87" i="19"/>
  <c r="BL83" i="19"/>
  <c r="BL79" i="19"/>
  <c r="BL75" i="19"/>
  <c r="BL71" i="19"/>
  <c r="BL90" i="19"/>
  <c r="BL86" i="19"/>
  <c r="BL82" i="19"/>
  <c r="BL78" i="19"/>
  <c r="BL74" i="19"/>
  <c r="BL70" i="19"/>
  <c r="BL89" i="19"/>
  <c r="BL85" i="19"/>
  <c r="BL81" i="19"/>
  <c r="BL77" i="19"/>
  <c r="BL73" i="19"/>
  <c r="BL69" i="19"/>
  <c r="BD37" i="19"/>
  <c r="BF60" i="19"/>
  <c r="BN60" i="19" s="1"/>
  <c r="BA126" i="19"/>
  <c r="BB4" i="19"/>
  <c r="BA1" i="19" s="1"/>
  <c r="BA127" i="19"/>
  <c r="BE109" i="19"/>
  <c r="BA4" i="19"/>
  <c r="BC107" i="19"/>
  <c r="BF46" i="19"/>
  <c r="BN46" i="19" s="1"/>
  <c r="BI61" i="19"/>
  <c r="BG9" i="19"/>
  <c r="BP9" i="19" s="1"/>
  <c r="BG25" i="19"/>
  <c r="AU22" i="19"/>
  <c r="AW22" i="19"/>
  <c r="BE22" i="19" s="1"/>
  <c r="AZ22" i="19"/>
  <c r="AU28" i="19"/>
  <c r="AW28" i="19"/>
  <c r="BE28" i="19" s="1"/>
  <c r="AZ28" i="19"/>
  <c r="AU20" i="19"/>
  <c r="AZ20" i="19"/>
  <c r="AW20" i="19"/>
  <c r="BE20" i="19" s="1"/>
  <c r="BG20" i="19" s="1"/>
  <c r="AU10" i="19"/>
  <c r="AZ10" i="19"/>
  <c r="AW10" i="19"/>
  <c r="BE10" i="19" s="1"/>
  <c r="AA107" i="19"/>
  <c r="AE117" i="19"/>
  <c r="AG5" i="19"/>
  <c r="AG107" i="19" s="1"/>
  <c r="AE122" i="19" s="1"/>
  <c r="AD122" i="19" s="1"/>
  <c r="AN116" i="19"/>
  <c r="AI107" i="19"/>
  <c r="AJ5" i="19"/>
  <c r="AX10" i="19"/>
  <c r="AN5" i="19"/>
  <c r="AV5" i="19" s="1"/>
  <c r="AL5" i="19"/>
  <c r="AQ5" i="19"/>
  <c r="AX45" i="19"/>
  <c r="BG45" i="19" s="1"/>
  <c r="AX44" i="19"/>
  <c r="AU32" i="19"/>
  <c r="AW32" i="19"/>
  <c r="BE32" i="19" s="1"/>
  <c r="AZ32" i="19"/>
  <c r="BG11" i="19"/>
  <c r="BP55" i="19"/>
  <c r="BG52" i="19"/>
  <c r="AU12" i="19"/>
  <c r="AZ12" i="19"/>
  <c r="AW12" i="19"/>
  <c r="BE12" i="19" s="1"/>
  <c r="AU23" i="19"/>
  <c r="AW23" i="19"/>
  <c r="BE23" i="19" s="1"/>
  <c r="AZ23" i="19"/>
  <c r="AX117" i="19"/>
  <c r="AX119" i="19"/>
  <c r="AX118" i="19"/>
  <c r="AX116" i="19"/>
  <c r="AX115" i="19"/>
  <c r="AR105" i="19"/>
  <c r="AS105" i="19" s="1"/>
  <c r="AY105" i="19" s="1"/>
  <c r="AR103" i="19"/>
  <c r="AS103" i="19" s="1"/>
  <c r="AY103" i="19" s="1"/>
  <c r="AR101" i="19"/>
  <c r="AS101" i="19" s="1"/>
  <c r="AY101" i="19" s="1"/>
  <c r="AR99" i="19"/>
  <c r="AS99" i="19" s="1"/>
  <c r="AY99" i="19" s="1"/>
  <c r="AR97" i="19"/>
  <c r="AS97" i="19" s="1"/>
  <c r="AY97" i="19" s="1"/>
  <c r="AR95" i="19"/>
  <c r="AS95" i="19" s="1"/>
  <c r="AY95" i="19" s="1"/>
  <c r="AR93" i="19"/>
  <c r="AS93" i="19" s="1"/>
  <c r="AY93" i="19" s="1"/>
  <c r="AR91" i="19"/>
  <c r="AS91" i="19" s="1"/>
  <c r="AY91" i="19" s="1"/>
  <c r="AR89" i="19"/>
  <c r="AS89" i="19" s="1"/>
  <c r="AY89" i="19" s="1"/>
  <c r="AR87" i="19"/>
  <c r="AS87" i="19" s="1"/>
  <c r="AY87" i="19" s="1"/>
  <c r="AR85" i="19"/>
  <c r="AS85" i="19" s="1"/>
  <c r="AY85" i="19" s="1"/>
  <c r="AR83" i="19"/>
  <c r="AS83" i="19" s="1"/>
  <c r="AY83" i="19" s="1"/>
  <c r="AR81" i="19"/>
  <c r="AS81" i="19" s="1"/>
  <c r="AY81" i="19" s="1"/>
  <c r="AR79" i="19"/>
  <c r="AS79" i="19" s="1"/>
  <c r="AY79" i="19" s="1"/>
  <c r="AR77" i="19"/>
  <c r="AS77" i="19" s="1"/>
  <c r="AY77" i="19" s="1"/>
  <c r="AR75" i="19"/>
  <c r="AS75" i="19" s="1"/>
  <c r="AY75" i="19" s="1"/>
  <c r="AR73" i="19"/>
  <c r="AS73" i="19" s="1"/>
  <c r="AY73" i="19" s="1"/>
  <c r="AR71" i="19"/>
  <c r="AS71" i="19" s="1"/>
  <c r="AY71" i="19" s="1"/>
  <c r="AR69" i="19"/>
  <c r="AS69" i="19" s="1"/>
  <c r="AY69" i="19" s="1"/>
  <c r="AR67" i="19"/>
  <c r="AS67" i="19" s="1"/>
  <c r="AY67" i="19" s="1"/>
  <c r="AR65" i="19"/>
  <c r="AS65" i="19" s="1"/>
  <c r="AY65" i="19" s="1"/>
  <c r="AR63" i="19"/>
  <c r="AS63" i="19" s="1"/>
  <c r="AY63" i="19" s="1"/>
  <c r="AR61" i="19"/>
  <c r="AS61" i="19" s="1"/>
  <c r="AY61" i="19" s="1"/>
  <c r="AR59" i="19"/>
  <c r="AS59" i="19" s="1"/>
  <c r="AY59" i="19" s="1"/>
  <c r="AR57" i="19"/>
  <c r="AS57" i="19" s="1"/>
  <c r="AY57" i="19" s="1"/>
  <c r="AR55" i="19"/>
  <c r="AS55" i="19" s="1"/>
  <c r="AY55" i="19" s="1"/>
  <c r="AR53" i="19"/>
  <c r="AS53" i="19" s="1"/>
  <c r="AY53" i="19" s="1"/>
  <c r="AR51" i="19"/>
  <c r="AS51" i="19" s="1"/>
  <c r="AY51" i="19" s="1"/>
  <c r="AR49" i="19"/>
  <c r="AS49" i="19" s="1"/>
  <c r="AY49" i="19" s="1"/>
  <c r="AR47" i="19"/>
  <c r="AS47" i="19" s="1"/>
  <c r="AY47" i="19" s="1"/>
  <c r="AR45" i="19"/>
  <c r="AS45" i="19" s="1"/>
  <c r="AY45" i="19" s="1"/>
  <c r="AR43" i="19"/>
  <c r="AS43" i="19" s="1"/>
  <c r="AY43" i="19" s="1"/>
  <c r="AR41" i="19"/>
  <c r="AS41" i="19" s="1"/>
  <c r="AY41" i="19" s="1"/>
  <c r="AR39" i="19"/>
  <c r="AS39" i="19" s="1"/>
  <c r="AY39" i="19" s="1"/>
  <c r="AR37" i="19"/>
  <c r="AS37" i="19" s="1"/>
  <c r="AY37" i="19" s="1"/>
  <c r="AR35" i="19"/>
  <c r="AS35" i="19" s="1"/>
  <c r="AY35" i="19" s="1"/>
  <c r="AR33" i="19"/>
  <c r="AS33" i="19" s="1"/>
  <c r="AY33" i="19" s="1"/>
  <c r="AR31" i="19"/>
  <c r="AS31" i="19" s="1"/>
  <c r="AY31" i="19" s="1"/>
  <c r="AR29" i="19"/>
  <c r="AS29" i="19" s="1"/>
  <c r="AY29" i="19" s="1"/>
  <c r="AR27" i="19"/>
  <c r="AS27" i="19" s="1"/>
  <c r="AY27" i="19" s="1"/>
  <c r="AR25" i="19"/>
  <c r="AS25" i="19" s="1"/>
  <c r="AY25" i="19" s="1"/>
  <c r="AR23" i="19"/>
  <c r="AS23" i="19" s="1"/>
  <c r="AY23" i="19" s="1"/>
  <c r="AR21" i="19"/>
  <c r="AS21" i="19" s="1"/>
  <c r="AY21" i="19" s="1"/>
  <c r="AR19" i="19"/>
  <c r="AS19" i="19" s="1"/>
  <c r="AY19" i="19" s="1"/>
  <c r="AR17" i="19"/>
  <c r="AS17" i="19" s="1"/>
  <c r="AY17" i="19" s="1"/>
  <c r="AR15" i="19"/>
  <c r="AS15" i="19" s="1"/>
  <c r="AY15" i="19" s="1"/>
  <c r="AR13" i="19"/>
  <c r="AS13" i="19" s="1"/>
  <c r="AY13" i="19" s="1"/>
  <c r="AR11" i="19"/>
  <c r="AS11" i="19" s="1"/>
  <c r="AY11" i="19" s="1"/>
  <c r="AR9" i="19"/>
  <c r="AS9" i="19" s="1"/>
  <c r="AY9" i="19" s="1"/>
  <c r="AR7" i="19"/>
  <c r="AS7" i="19" s="1"/>
  <c r="AY7" i="19" s="1"/>
  <c r="AR5" i="19"/>
  <c r="AR106" i="19"/>
  <c r="AS106" i="19" s="1"/>
  <c r="AY106" i="19" s="1"/>
  <c r="AR104" i="19"/>
  <c r="AS104" i="19" s="1"/>
  <c r="AY104" i="19" s="1"/>
  <c r="AR102" i="19"/>
  <c r="AS102" i="19" s="1"/>
  <c r="AY102" i="19" s="1"/>
  <c r="AR100" i="19"/>
  <c r="AS100" i="19" s="1"/>
  <c r="AY100" i="19" s="1"/>
  <c r="AR98" i="19"/>
  <c r="AS98" i="19" s="1"/>
  <c r="AY98" i="19" s="1"/>
  <c r="AR96" i="19"/>
  <c r="AS96" i="19" s="1"/>
  <c r="AY96" i="19" s="1"/>
  <c r="AR94" i="19"/>
  <c r="AS94" i="19" s="1"/>
  <c r="AY94" i="19" s="1"/>
  <c r="AR92" i="19"/>
  <c r="AS92" i="19" s="1"/>
  <c r="AY92" i="19" s="1"/>
  <c r="AR90" i="19"/>
  <c r="AS90" i="19" s="1"/>
  <c r="AY90" i="19" s="1"/>
  <c r="AR88" i="19"/>
  <c r="AS88" i="19" s="1"/>
  <c r="AY88" i="19" s="1"/>
  <c r="AR86" i="19"/>
  <c r="AS86" i="19" s="1"/>
  <c r="AY86" i="19" s="1"/>
  <c r="AR84" i="19"/>
  <c r="AS84" i="19" s="1"/>
  <c r="AY84" i="19" s="1"/>
  <c r="AR82" i="19"/>
  <c r="AS82" i="19" s="1"/>
  <c r="AY82" i="19" s="1"/>
  <c r="AR80" i="19"/>
  <c r="AS80" i="19" s="1"/>
  <c r="AY80" i="19" s="1"/>
  <c r="AR78" i="19"/>
  <c r="AS78" i="19" s="1"/>
  <c r="AY78" i="19" s="1"/>
  <c r="AR76" i="19"/>
  <c r="AS76" i="19" s="1"/>
  <c r="AY76" i="19" s="1"/>
  <c r="AR74" i="19"/>
  <c r="AS74" i="19" s="1"/>
  <c r="AY74" i="19" s="1"/>
  <c r="AR72" i="19"/>
  <c r="AS72" i="19" s="1"/>
  <c r="AY72" i="19" s="1"/>
  <c r="AR70" i="19"/>
  <c r="AS70" i="19" s="1"/>
  <c r="AY70" i="19" s="1"/>
  <c r="AR68" i="19"/>
  <c r="AS68" i="19" s="1"/>
  <c r="AY68" i="19" s="1"/>
  <c r="AR66" i="19"/>
  <c r="AS66" i="19" s="1"/>
  <c r="AY66" i="19" s="1"/>
  <c r="AR64" i="19"/>
  <c r="AS64" i="19" s="1"/>
  <c r="AY64" i="19" s="1"/>
  <c r="AR62" i="19"/>
  <c r="AS62" i="19" s="1"/>
  <c r="AY62" i="19" s="1"/>
  <c r="AR60" i="19"/>
  <c r="AS60" i="19" s="1"/>
  <c r="AY60" i="19" s="1"/>
  <c r="AR58" i="19"/>
  <c r="AS58" i="19" s="1"/>
  <c r="AY58" i="19" s="1"/>
  <c r="AR56" i="19"/>
  <c r="AS56" i="19" s="1"/>
  <c r="AY56" i="19" s="1"/>
  <c r="AR54" i="19"/>
  <c r="AS54" i="19" s="1"/>
  <c r="AY54" i="19" s="1"/>
  <c r="AR52" i="19"/>
  <c r="AS52" i="19" s="1"/>
  <c r="AY52" i="19" s="1"/>
  <c r="AR50" i="19"/>
  <c r="AS50" i="19" s="1"/>
  <c r="AY50" i="19" s="1"/>
  <c r="AR48" i="19"/>
  <c r="AS48" i="19" s="1"/>
  <c r="AY48" i="19" s="1"/>
  <c r="AR46" i="19"/>
  <c r="AS46" i="19" s="1"/>
  <c r="AY46" i="19" s="1"/>
  <c r="AR44" i="19"/>
  <c r="AS44" i="19" s="1"/>
  <c r="AY44" i="19" s="1"/>
  <c r="AR42" i="19"/>
  <c r="AS42" i="19" s="1"/>
  <c r="AY42" i="19" s="1"/>
  <c r="AR40" i="19"/>
  <c r="AS40" i="19" s="1"/>
  <c r="AY40" i="19" s="1"/>
  <c r="AR38" i="19"/>
  <c r="AS38" i="19" s="1"/>
  <c r="AY38" i="19" s="1"/>
  <c r="AR36" i="19"/>
  <c r="AS36" i="19" s="1"/>
  <c r="AY36" i="19" s="1"/>
  <c r="AR34" i="19"/>
  <c r="AS34" i="19" s="1"/>
  <c r="AY34" i="19" s="1"/>
  <c r="AR32" i="19"/>
  <c r="AS32" i="19" s="1"/>
  <c r="AY32" i="19" s="1"/>
  <c r="AR30" i="19"/>
  <c r="AS30" i="19" s="1"/>
  <c r="AY30" i="19" s="1"/>
  <c r="AR28" i="19"/>
  <c r="AS28" i="19" s="1"/>
  <c r="AY28" i="19" s="1"/>
  <c r="AR26" i="19"/>
  <c r="AS26" i="19" s="1"/>
  <c r="AY26" i="19" s="1"/>
  <c r="AR24" i="19"/>
  <c r="AS24" i="19" s="1"/>
  <c r="AY24" i="19" s="1"/>
  <c r="AR22" i="19"/>
  <c r="AS22" i="19" s="1"/>
  <c r="AY22" i="19" s="1"/>
  <c r="AR20" i="19"/>
  <c r="AS20" i="19" s="1"/>
  <c r="AY20" i="19" s="1"/>
  <c r="AR18" i="19"/>
  <c r="AS18" i="19" s="1"/>
  <c r="AY18" i="19" s="1"/>
  <c r="AR16" i="19"/>
  <c r="AS16" i="19" s="1"/>
  <c r="AY16" i="19" s="1"/>
  <c r="AR14" i="19"/>
  <c r="AS14" i="19" s="1"/>
  <c r="AY14" i="19" s="1"/>
  <c r="AR12" i="19"/>
  <c r="AS12" i="19" s="1"/>
  <c r="AY12" i="19" s="1"/>
  <c r="AR10" i="19"/>
  <c r="AS10" i="19" s="1"/>
  <c r="AY10" i="19" s="1"/>
  <c r="AR8" i="19"/>
  <c r="AS8" i="19" s="1"/>
  <c r="AY8" i="19" s="1"/>
  <c r="AR6" i="19"/>
  <c r="AS6" i="19" s="1"/>
  <c r="AY6" i="19" s="1"/>
  <c r="AU39" i="19"/>
  <c r="AW39" i="19"/>
  <c r="BE39" i="19" s="1"/>
  <c r="AZ39" i="19"/>
  <c r="AU15" i="19"/>
  <c r="AW15" i="19"/>
  <c r="BE15" i="19" s="1"/>
  <c r="AZ15" i="19"/>
  <c r="AX43" i="19"/>
  <c r="BG36" i="19"/>
  <c r="AU63" i="19"/>
  <c r="AW63" i="19"/>
  <c r="BE63" i="19" s="1"/>
  <c r="AZ63" i="19"/>
  <c r="AU51" i="19"/>
  <c r="AZ51" i="19"/>
  <c r="AW51" i="19"/>
  <c r="BE51" i="19" s="1"/>
  <c r="BP62" i="19"/>
  <c r="AU38" i="19"/>
  <c r="AW38" i="19"/>
  <c r="BE38" i="19" s="1"/>
  <c r="AZ38" i="19"/>
  <c r="AU7" i="19"/>
  <c r="AW7" i="19"/>
  <c r="BE7" i="19" s="1"/>
  <c r="AZ7" i="19"/>
  <c r="AU14" i="19"/>
  <c r="AW14" i="19"/>
  <c r="BE14" i="19" s="1"/>
  <c r="BG14" i="19" s="1"/>
  <c r="AZ14" i="19"/>
  <c r="AU54" i="19"/>
  <c r="AW54" i="19"/>
  <c r="BE54" i="19" s="1"/>
  <c r="AZ54" i="19"/>
  <c r="AU8" i="19"/>
  <c r="AW8" i="19"/>
  <c r="BE8" i="19" s="1"/>
  <c r="AZ8" i="19"/>
  <c r="AX63" i="19"/>
  <c r="AU40" i="19"/>
  <c r="AW40" i="19"/>
  <c r="BE40" i="19" s="1"/>
  <c r="AZ40" i="19"/>
  <c r="BG42" i="19"/>
  <c r="BD42" i="19"/>
  <c r="BF42" i="19"/>
  <c r="BN42" i="19" s="1"/>
  <c r="BF58" i="19"/>
  <c r="BN58" i="19" s="1"/>
  <c r="BI42" i="19"/>
  <c r="BI46" i="19"/>
  <c r="BI48" i="19"/>
  <c r="BI56" i="19"/>
  <c r="BI58" i="19"/>
  <c r="BI60" i="19"/>
  <c r="BG56" i="19"/>
  <c r="AX32" i="19"/>
  <c r="AX27" i="19"/>
  <c r="AU27" i="19"/>
  <c r="AZ27" i="19"/>
  <c r="AW27" i="19"/>
  <c r="BE27" i="19" s="1"/>
  <c r="BG21" i="19"/>
  <c r="BP21" i="19" s="1"/>
  <c r="AX40" i="19"/>
  <c r="AU50" i="19"/>
  <c r="AW50" i="19"/>
  <c r="BE50" i="19" s="1"/>
  <c r="AZ50" i="19"/>
  <c r="AX35" i="19"/>
  <c r="AU35" i="19"/>
  <c r="AZ35" i="19"/>
  <c r="AW35" i="19"/>
  <c r="BE35" i="19" s="1"/>
  <c r="AU29" i="19"/>
  <c r="AW29" i="19"/>
  <c r="BE29" i="19" s="1"/>
  <c r="AZ29" i="19"/>
  <c r="AX6" i="19"/>
  <c r="BG6" i="19" s="1"/>
  <c r="AU17" i="19"/>
  <c r="AZ17" i="19"/>
  <c r="AW17" i="19"/>
  <c r="BE17" i="19" s="1"/>
  <c r="BG17" i="19" s="1"/>
  <c r="AU41" i="19"/>
  <c r="AZ41" i="19"/>
  <c r="AW41" i="19"/>
  <c r="BE41" i="19" s="1"/>
  <c r="AU16" i="19"/>
  <c r="AW16" i="19"/>
  <c r="BE16" i="19" s="1"/>
  <c r="AZ16" i="19"/>
  <c r="AU66" i="19"/>
  <c r="AW66" i="19"/>
  <c r="BE66" i="19" s="1"/>
  <c r="AZ66" i="19"/>
  <c r="AU19" i="19"/>
  <c r="AZ19" i="19"/>
  <c r="AW19" i="19"/>
  <c r="BE19" i="19" s="1"/>
  <c r="BG19" i="19" s="1"/>
  <c r="D41" i="2"/>
  <c r="AX31" i="19"/>
  <c r="BG31" i="19" s="1"/>
  <c r="AX34" i="19"/>
  <c r="BG34" i="19" s="1"/>
  <c r="K42" i="9"/>
  <c r="K45" i="9" s="1"/>
  <c r="E29" i="26" s="1"/>
  <c r="G42" i="2"/>
  <c r="F25" i="2"/>
  <c r="F27" i="2" s="1"/>
  <c r="AU101" i="19"/>
  <c r="AW101" i="19"/>
  <c r="BE101" i="19" s="1"/>
  <c r="AZ101" i="19"/>
  <c r="AU96" i="19"/>
  <c r="AZ96" i="19"/>
  <c r="AW96" i="19"/>
  <c r="BE96" i="19" s="1"/>
  <c r="BG96" i="19" s="1"/>
  <c r="AZ104" i="19"/>
  <c r="AU104" i="19"/>
  <c r="AW104" i="19"/>
  <c r="BE104" i="19" s="1"/>
  <c r="AX103" i="19"/>
  <c r="AU97" i="19"/>
  <c r="AW97" i="19"/>
  <c r="BE97" i="19" s="1"/>
  <c r="AZ97" i="19"/>
  <c r="AZ102" i="19"/>
  <c r="AU102" i="19"/>
  <c r="AW102" i="19"/>
  <c r="BE102" i="19" s="1"/>
  <c r="BG102" i="19" s="1"/>
  <c r="AX101" i="19"/>
  <c r="AU103" i="19"/>
  <c r="AZ103" i="19"/>
  <c r="AW103" i="19"/>
  <c r="BE103" i="19" s="1"/>
  <c r="AU95" i="19"/>
  <c r="AZ95" i="19"/>
  <c r="AW95" i="19"/>
  <c r="BE95" i="19" s="1"/>
  <c r="BD106" i="19"/>
  <c r="BF106" i="19"/>
  <c r="BN106" i="19" s="1"/>
  <c r="BI106" i="19"/>
  <c r="AU100" i="19"/>
  <c r="AZ100" i="19"/>
  <c r="AW100" i="19"/>
  <c r="BE100" i="19" s="1"/>
  <c r="AU105" i="19"/>
  <c r="AZ105" i="19"/>
  <c r="AW105" i="19"/>
  <c r="BE105" i="19" s="1"/>
  <c r="AU98" i="19"/>
  <c r="AZ98" i="19"/>
  <c r="AW98" i="19"/>
  <c r="BE98" i="19" s="1"/>
  <c r="BD94" i="19"/>
  <c r="BF94" i="19"/>
  <c r="BN94" i="19" s="1"/>
  <c r="BI94" i="19"/>
  <c r="BD99" i="19"/>
  <c r="BF99" i="19"/>
  <c r="BN99" i="19" s="1"/>
  <c r="BP99" i="19" s="1"/>
  <c r="BI99" i="19"/>
  <c r="AX95" i="19"/>
  <c r="AX69" i="19"/>
  <c r="BG83" i="19"/>
  <c r="AU72" i="19"/>
  <c r="AZ72" i="19"/>
  <c r="AW72" i="19"/>
  <c r="BE72" i="19" s="1"/>
  <c r="AU89" i="19"/>
  <c r="AW89" i="19"/>
  <c r="BE89" i="19" s="1"/>
  <c r="AZ89" i="19"/>
  <c r="BD73" i="19"/>
  <c r="BF73" i="19"/>
  <c r="BN73" i="19" s="1"/>
  <c r="BI73" i="19"/>
  <c r="AW69" i="19"/>
  <c r="BE69" i="19" s="1"/>
  <c r="AU69" i="19"/>
  <c r="AZ69" i="19"/>
  <c r="AU75" i="19"/>
  <c r="AW75" i="19"/>
  <c r="BE75" i="19" s="1"/>
  <c r="AZ75" i="19"/>
  <c r="AU91" i="19"/>
  <c r="AZ91" i="19"/>
  <c r="AW91" i="19"/>
  <c r="BE91" i="19" s="1"/>
  <c r="AU76" i="19"/>
  <c r="AW76" i="19"/>
  <c r="BE76" i="19" s="1"/>
  <c r="AZ76" i="19"/>
  <c r="AU82" i="19"/>
  <c r="AZ82" i="19"/>
  <c r="AW82" i="19"/>
  <c r="BE82" i="19" s="1"/>
  <c r="AX82" i="19"/>
  <c r="BD85" i="19"/>
  <c r="BF85" i="19"/>
  <c r="BN85" i="19" s="1"/>
  <c r="BI85" i="19"/>
  <c r="BD78" i="19"/>
  <c r="BF78" i="19"/>
  <c r="BN78" i="19" s="1"/>
  <c r="BI78" i="19"/>
  <c r="AU88" i="19"/>
  <c r="AW88" i="19"/>
  <c r="BE88" i="19" s="1"/>
  <c r="AZ88" i="19"/>
  <c r="BD92" i="19"/>
  <c r="BF92" i="19"/>
  <c r="BN92" i="19" s="1"/>
  <c r="BI92" i="19"/>
  <c r="AU87" i="19"/>
  <c r="AW87" i="19"/>
  <c r="BE87" i="19" s="1"/>
  <c r="AZ87" i="19"/>
  <c r="AX91" i="19"/>
  <c r="BG91" i="19" s="1"/>
  <c r="AX86" i="19"/>
  <c r="AU86" i="19"/>
  <c r="AZ86" i="19"/>
  <c r="AW86" i="19"/>
  <c r="BE86" i="19" s="1"/>
  <c r="AU77" i="19"/>
  <c r="AZ77" i="19"/>
  <c r="AW77" i="19"/>
  <c r="BE77" i="19" s="1"/>
  <c r="BG77" i="19" s="1"/>
  <c r="AX88" i="19"/>
  <c r="BD81" i="19"/>
  <c r="BI81" i="19"/>
  <c r="BF81" i="19"/>
  <c r="BN81" i="19" s="1"/>
  <c r="BD70" i="19"/>
  <c r="BF70" i="19"/>
  <c r="BN70" i="19" s="1"/>
  <c r="BI70" i="19"/>
  <c r="AX74" i="19"/>
  <c r="BG73" i="19"/>
  <c r="BP73" i="19" s="1"/>
  <c r="BG85" i="19"/>
  <c r="V93" i="19"/>
  <c r="Y93" i="19"/>
  <c r="Y107" i="19" s="1"/>
  <c r="V123" i="19" s="1"/>
  <c r="U123" i="19" s="1"/>
  <c r="T93" i="19"/>
  <c r="T107" i="19" s="1"/>
  <c r="U126" i="19" s="1"/>
  <c r="W93" i="19"/>
  <c r="U107" i="19"/>
  <c r="V118" i="19"/>
  <c r="AU74" i="19"/>
  <c r="AZ74" i="19"/>
  <c r="AW74" i="19"/>
  <c r="BE74" i="19" s="1"/>
  <c r="AX72" i="19"/>
  <c r="AX84" i="19"/>
  <c r="AU84" i="19"/>
  <c r="AW84" i="19"/>
  <c r="BE84" i="19" s="1"/>
  <c r="AZ84" i="19"/>
  <c r="AU79" i="19"/>
  <c r="AZ79" i="19"/>
  <c r="AW79" i="19"/>
  <c r="BE79" i="19" s="1"/>
  <c r="BG79" i="19" s="1"/>
  <c r="BD83" i="19"/>
  <c r="BF83" i="19"/>
  <c r="BN83" i="19" s="1"/>
  <c r="BI83" i="19"/>
  <c r="AV67" i="19"/>
  <c r="BD80" i="19"/>
  <c r="BI80" i="19"/>
  <c r="BF80" i="19"/>
  <c r="BN80" i="19" s="1"/>
  <c r="BP80" i="19" s="1"/>
  <c r="AU68" i="19"/>
  <c r="AW68" i="19"/>
  <c r="BE68" i="19" s="1"/>
  <c r="AZ68" i="19"/>
  <c r="AU71" i="19"/>
  <c r="AZ71" i="19"/>
  <c r="AW71" i="19"/>
  <c r="BE71" i="19" s="1"/>
  <c r="BG71" i="19" s="1"/>
  <c r="BG92" i="19"/>
  <c r="AU90" i="19"/>
  <c r="AZ90" i="19"/>
  <c r="AW90" i="19"/>
  <c r="BE90" i="19" s="1"/>
  <c r="BG81" i="19"/>
  <c r="AX89" i="19"/>
  <c r="BG78" i="19"/>
  <c r="AX76" i="19"/>
  <c r="G25" i="2"/>
  <c r="G27" i="2" s="1"/>
  <c r="B18" i="24"/>
  <c r="E23" i="26"/>
  <c r="E25" i="26" s="1"/>
  <c r="E27" i="26" s="1"/>
  <c r="C14" i="2"/>
  <c r="V121" i="23"/>
  <c r="V122" i="23"/>
  <c r="U122" i="23" s="1"/>
  <c r="U124" i="23" s="1"/>
  <c r="C25" i="26"/>
  <c r="C27" i="26" s="1"/>
  <c r="D25" i="26"/>
  <c r="D27" i="26" s="1"/>
  <c r="V330" i="5"/>
  <c r="V332" i="5" s="1"/>
  <c r="U332" i="5" s="1"/>
  <c r="C12" i="2" s="1"/>
  <c r="R320" i="5"/>
  <c r="X5" i="5"/>
  <c r="X5" i="19"/>
  <c r="X107" i="19" s="1"/>
  <c r="V117" i="19"/>
  <c r="R107" i="19"/>
  <c r="L56" i="9"/>
  <c r="L28" i="9"/>
  <c r="L27" i="9"/>
  <c r="F46" i="26" s="1"/>
  <c r="J34" i="24"/>
  <c r="L101" i="21"/>
  <c r="F24" i="26" s="1"/>
  <c r="L30" i="21"/>
  <c r="G5" i="27"/>
  <c r="G22" i="27" s="1"/>
  <c r="K22" i="27" s="1"/>
  <c r="K35" i="27"/>
  <c r="L42" i="9" s="1"/>
  <c r="L45" i="9" s="1"/>
  <c r="BM58" i="23" l="1"/>
  <c r="BR58" i="23"/>
  <c r="BO58" i="23"/>
  <c r="BW58" i="23" s="1"/>
  <c r="BV58" i="23" s="1"/>
  <c r="BM94" i="23"/>
  <c r="BR94" i="23"/>
  <c r="BO94" i="23"/>
  <c r="BW94" i="23" s="1"/>
  <c r="BV94" i="23" s="1"/>
  <c r="BM61" i="19"/>
  <c r="BP61" i="19"/>
  <c r="BO56" i="19"/>
  <c r="BW56" i="19" s="1"/>
  <c r="BR56" i="19"/>
  <c r="BD72" i="5"/>
  <c r="BF72" i="5"/>
  <c r="BD48" i="5"/>
  <c r="BF48" i="5"/>
  <c r="BD88" i="5"/>
  <c r="BF88" i="5"/>
  <c r="BD96" i="5"/>
  <c r="BF96" i="5"/>
  <c r="BM78" i="23"/>
  <c r="BR78" i="23"/>
  <c r="BO78" i="23"/>
  <c r="BW78" i="23" s="1"/>
  <c r="BV78" i="23" s="1"/>
  <c r="BP58" i="23"/>
  <c r="BY58" i="23" s="1"/>
  <c r="BD26" i="23"/>
  <c r="BF26" i="23"/>
  <c r="BN26" i="23" s="1"/>
  <c r="BI26" i="23"/>
  <c r="BD47" i="23"/>
  <c r="BI47" i="23"/>
  <c r="BF47" i="23"/>
  <c r="BN47" i="23" s="1"/>
  <c r="BD96" i="23"/>
  <c r="BF96" i="23"/>
  <c r="BN96" i="23" s="1"/>
  <c r="BI96" i="23"/>
  <c r="BP94" i="23"/>
  <c r="BY94" i="23" s="1"/>
  <c r="BD14" i="23"/>
  <c r="BI14" i="23"/>
  <c r="BF14" i="23"/>
  <c r="BN14" i="23" s="1"/>
  <c r="AE121" i="23"/>
  <c r="AE122" i="23"/>
  <c r="AD122" i="23" s="1"/>
  <c r="AD124" i="23" s="1"/>
  <c r="BD72" i="23"/>
  <c r="BF72" i="23"/>
  <c r="BN72" i="23" s="1"/>
  <c r="BI72" i="23"/>
  <c r="BD79" i="23"/>
  <c r="BI79" i="23"/>
  <c r="BF79" i="23"/>
  <c r="BN79" i="23" s="1"/>
  <c r="BD88" i="23"/>
  <c r="BI88" i="23"/>
  <c r="BF88" i="23"/>
  <c r="BN88" i="23" s="1"/>
  <c r="BD92" i="23"/>
  <c r="BF92" i="23"/>
  <c r="BN92" i="23" s="1"/>
  <c r="BI92" i="23"/>
  <c r="BD49" i="23"/>
  <c r="BF49" i="23"/>
  <c r="BN49" i="23" s="1"/>
  <c r="BI49" i="23"/>
  <c r="BD32" i="23"/>
  <c r="BF32" i="23"/>
  <c r="BN32" i="23" s="1"/>
  <c r="BI32" i="23"/>
  <c r="BD35" i="23"/>
  <c r="BI35" i="23"/>
  <c r="BF35" i="23"/>
  <c r="BN35" i="23" s="1"/>
  <c r="BD15" i="23"/>
  <c r="BI15" i="23"/>
  <c r="BF15" i="23"/>
  <c r="BN15" i="23" s="1"/>
  <c r="BD42" i="23"/>
  <c r="BI42" i="23"/>
  <c r="BF42" i="23"/>
  <c r="BN42" i="23" s="1"/>
  <c r="BD71" i="23"/>
  <c r="BI71" i="23"/>
  <c r="BF71" i="23"/>
  <c r="BN71" i="23" s="1"/>
  <c r="BD65" i="23"/>
  <c r="BI65" i="23"/>
  <c r="BF65" i="23"/>
  <c r="BN65" i="23" s="1"/>
  <c r="BD12" i="23"/>
  <c r="BF12" i="23"/>
  <c r="BN12" i="23" s="1"/>
  <c r="BI12" i="23"/>
  <c r="BD82" i="23"/>
  <c r="BF82" i="23"/>
  <c r="BN82" i="23" s="1"/>
  <c r="BI82" i="23"/>
  <c r="BG12" i="23"/>
  <c r="BP12" i="23" s="1"/>
  <c r="BG72" i="23"/>
  <c r="BD86" i="23"/>
  <c r="BF86" i="23"/>
  <c r="BN86" i="23" s="1"/>
  <c r="BI86" i="23"/>
  <c r="AN115" i="23"/>
  <c r="AN113" i="23"/>
  <c r="AM113" i="23" s="1"/>
  <c r="AN107" i="23"/>
  <c r="AV5" i="23"/>
  <c r="AM131" i="23"/>
  <c r="AM111" i="23"/>
  <c r="BD46" i="23"/>
  <c r="BI46" i="23"/>
  <c r="BF46" i="23"/>
  <c r="BN46" i="23" s="1"/>
  <c r="BP19" i="23"/>
  <c r="BD19" i="23"/>
  <c r="BI19" i="23"/>
  <c r="BF19" i="23"/>
  <c r="BN19" i="23" s="1"/>
  <c r="BD11" i="23"/>
  <c r="BF11" i="23"/>
  <c r="BN11" i="23" s="1"/>
  <c r="BI11" i="23"/>
  <c r="BD25" i="23"/>
  <c r="BI25" i="23"/>
  <c r="BF25" i="23"/>
  <c r="BN25" i="23" s="1"/>
  <c r="BG86" i="23"/>
  <c r="BP86" i="23" s="1"/>
  <c r="BG96" i="23"/>
  <c r="BP96" i="23" s="1"/>
  <c r="BD103" i="23"/>
  <c r="BF103" i="23"/>
  <c r="BN103" i="23" s="1"/>
  <c r="BI103" i="23"/>
  <c r="BD84" i="23"/>
  <c r="BI84" i="23"/>
  <c r="BF84" i="23"/>
  <c r="BN84" i="23" s="1"/>
  <c r="BD43" i="23"/>
  <c r="BF43" i="23"/>
  <c r="BN43" i="23" s="1"/>
  <c r="BI43" i="23"/>
  <c r="BD91" i="23"/>
  <c r="BI91" i="23"/>
  <c r="BF91" i="23"/>
  <c r="BN91" i="23" s="1"/>
  <c r="BG119" i="23"/>
  <c r="BG117" i="23"/>
  <c r="BG116" i="23"/>
  <c r="BA131" i="23"/>
  <c r="BG118" i="23"/>
  <c r="BG115" i="23"/>
  <c r="BF127" i="23"/>
  <c r="BM69" i="23"/>
  <c r="BP69" i="23"/>
  <c r="BY69" i="23" s="1"/>
  <c r="BM77" i="23"/>
  <c r="BP77" i="23"/>
  <c r="BY77" i="23" s="1"/>
  <c r="BO16" i="23"/>
  <c r="BR10" i="23"/>
  <c r="BM76" i="23"/>
  <c r="BP76" i="23"/>
  <c r="BY76" i="23" s="1"/>
  <c r="BM80" i="23"/>
  <c r="BP80" i="23"/>
  <c r="BY80" i="23" s="1"/>
  <c r="BM95" i="23"/>
  <c r="BP95" i="23"/>
  <c r="BY95" i="23" s="1"/>
  <c r="BD55" i="23"/>
  <c r="BF55" i="23"/>
  <c r="BN55" i="23" s="1"/>
  <c r="BI55" i="23"/>
  <c r="BD102" i="23"/>
  <c r="BF102" i="23"/>
  <c r="BN102" i="23" s="1"/>
  <c r="BI102" i="23"/>
  <c r="BD33" i="23"/>
  <c r="BF33" i="23"/>
  <c r="BN33" i="23" s="1"/>
  <c r="BI33" i="23"/>
  <c r="BD66" i="23"/>
  <c r="BI66" i="23"/>
  <c r="BF66" i="23"/>
  <c r="BN66" i="23" s="1"/>
  <c r="BY55" i="19"/>
  <c r="BG43" i="19"/>
  <c r="BP25" i="19"/>
  <c r="BP47" i="19"/>
  <c r="BR55" i="19"/>
  <c r="BR47" i="19"/>
  <c r="BO57" i="19"/>
  <c r="BW57" i="19" s="1"/>
  <c r="BO25" i="19"/>
  <c r="BR25" i="19"/>
  <c r="BW49" i="19"/>
  <c r="BG13" i="19"/>
  <c r="BF213" i="5"/>
  <c r="BI119" i="5"/>
  <c r="BF112" i="5"/>
  <c r="BN112" i="5" s="1"/>
  <c r="BM112" i="5" s="1"/>
  <c r="BF139" i="5"/>
  <c r="BF115" i="5"/>
  <c r="BN115" i="5" s="1"/>
  <c r="BM115" i="5" s="1"/>
  <c r="BF103" i="5"/>
  <c r="BI112" i="5"/>
  <c r="BI89" i="5"/>
  <c r="BI49" i="5"/>
  <c r="BI17" i="5"/>
  <c r="BF93" i="5"/>
  <c r="BF73" i="5"/>
  <c r="BN73" i="5" s="1"/>
  <c r="BM73" i="5" s="1"/>
  <c r="BF49" i="5"/>
  <c r="BN49" i="5" s="1"/>
  <c r="BM49" i="5" s="1"/>
  <c r="BF42" i="5"/>
  <c r="BF34" i="5"/>
  <c r="BF10" i="5"/>
  <c r="BF66" i="5"/>
  <c r="BD141" i="5"/>
  <c r="BD157" i="5"/>
  <c r="BD165" i="5"/>
  <c r="BD211" i="5"/>
  <c r="BD41" i="5"/>
  <c r="BD81" i="5"/>
  <c r="BF284" i="5"/>
  <c r="BD159" i="5"/>
  <c r="BD167" i="5"/>
  <c r="BD175" i="5"/>
  <c r="BD199" i="5"/>
  <c r="BF298" i="5"/>
  <c r="BF215" i="5"/>
  <c r="BF287" i="5"/>
  <c r="BD292" i="5"/>
  <c r="BF306" i="5"/>
  <c r="BD309" i="5"/>
  <c r="BG49" i="23"/>
  <c r="BP49" i="23" s="1"/>
  <c r="BG84" i="23"/>
  <c r="BP84" i="23" s="1"/>
  <c r="BG79" i="23"/>
  <c r="BP79" i="23" s="1"/>
  <c r="BD44" i="23"/>
  <c r="BF44" i="23"/>
  <c r="BN44" i="23" s="1"/>
  <c r="BI44" i="23"/>
  <c r="BD8" i="23"/>
  <c r="BF8" i="23"/>
  <c r="BN8" i="23" s="1"/>
  <c r="BI8" i="23"/>
  <c r="BD70" i="23"/>
  <c r="BF70" i="23"/>
  <c r="BN70" i="23" s="1"/>
  <c r="BP70" i="23" s="1"/>
  <c r="BI70" i="23"/>
  <c r="BD74" i="23"/>
  <c r="BI74" i="23"/>
  <c r="BF74" i="23"/>
  <c r="BN74" i="23" s="1"/>
  <c r="BD67" i="23"/>
  <c r="BI67" i="23"/>
  <c r="BF67" i="23"/>
  <c r="BN67" i="23" s="1"/>
  <c r="BG47" i="23"/>
  <c r="BP47" i="23" s="1"/>
  <c r="BG65" i="23"/>
  <c r="BP65" i="23" s="1"/>
  <c r="BG35" i="23"/>
  <c r="BP35" i="23" s="1"/>
  <c r="BG11" i="23"/>
  <c r="BP11" i="23" s="1"/>
  <c r="BG26" i="23"/>
  <c r="BP26" i="23" s="1"/>
  <c r="BD60" i="23"/>
  <c r="BF60" i="23"/>
  <c r="BN60" i="23" s="1"/>
  <c r="BI60" i="23"/>
  <c r="BD18" i="23"/>
  <c r="BI18" i="23"/>
  <c r="BF18" i="23"/>
  <c r="BN18" i="23" s="1"/>
  <c r="BD61" i="23"/>
  <c r="BI61" i="23"/>
  <c r="BF61" i="23"/>
  <c r="BN61" i="23" s="1"/>
  <c r="BG18" i="23"/>
  <c r="BP18" i="23" s="1"/>
  <c r="BG103" i="23"/>
  <c r="BP103" i="23" s="1"/>
  <c r="BY106" i="23"/>
  <c r="BD29" i="23"/>
  <c r="BI29" i="23"/>
  <c r="BF29" i="23"/>
  <c r="BN29" i="23" s="1"/>
  <c r="BD90" i="23"/>
  <c r="BF90" i="23"/>
  <c r="BN90" i="23" s="1"/>
  <c r="BI90" i="23"/>
  <c r="AM132" i="23"/>
  <c r="BD63" i="23"/>
  <c r="BI63" i="23"/>
  <c r="BF63" i="23"/>
  <c r="BN63" i="23" s="1"/>
  <c r="BG91" i="23"/>
  <c r="BP91" i="23" s="1"/>
  <c r="BP78" i="23"/>
  <c r="BY78" i="23" s="1"/>
  <c r="BD83" i="23"/>
  <c r="BI83" i="23"/>
  <c r="BF83" i="23"/>
  <c r="BN83" i="23" s="1"/>
  <c r="BP83" i="23" s="1"/>
  <c r="BD41" i="23"/>
  <c r="BF41" i="23"/>
  <c r="BN41" i="23" s="1"/>
  <c r="BP41" i="23" s="1"/>
  <c r="BI41" i="23"/>
  <c r="BG63" i="23"/>
  <c r="BP63" i="23" s="1"/>
  <c r="BD7" i="23"/>
  <c r="BF7" i="23"/>
  <c r="BN7" i="23" s="1"/>
  <c r="BI7" i="23"/>
  <c r="BG46" i="23"/>
  <c r="BP46" i="23" s="1"/>
  <c r="BD13" i="23"/>
  <c r="BF13" i="23"/>
  <c r="BN13" i="23" s="1"/>
  <c r="BP13" i="23" s="1"/>
  <c r="BI13" i="23"/>
  <c r="BD21" i="23"/>
  <c r="BI21" i="23"/>
  <c r="BF21" i="23"/>
  <c r="BN21" i="23" s="1"/>
  <c r="BD31" i="23"/>
  <c r="BI31" i="23"/>
  <c r="BF31" i="23"/>
  <c r="BN31" i="23" s="1"/>
  <c r="AD128" i="23"/>
  <c r="D10" i="2" s="1"/>
  <c r="BG7" i="23"/>
  <c r="BG74" i="23"/>
  <c r="BP74" i="23" s="1"/>
  <c r="BD39" i="23"/>
  <c r="BF39" i="23"/>
  <c r="BN39" i="23" s="1"/>
  <c r="BP39" i="23" s="1"/>
  <c r="BI39" i="23"/>
  <c r="BY99" i="23"/>
  <c r="AJ107" i="23"/>
  <c r="AN117" i="23"/>
  <c r="AP5" i="23"/>
  <c r="AP107" i="23" s="1"/>
  <c r="AR107" i="23"/>
  <c r="AS5" i="23"/>
  <c r="AW116" i="23"/>
  <c r="BA105" i="23"/>
  <c r="BB105" i="23" s="1"/>
  <c r="BH105" i="23" s="1"/>
  <c r="BA103" i="23"/>
  <c r="BB103" i="23" s="1"/>
  <c r="BH103" i="23" s="1"/>
  <c r="BA101" i="23"/>
  <c r="BB101" i="23" s="1"/>
  <c r="BH101" i="23" s="1"/>
  <c r="BA99" i="23"/>
  <c r="BB99" i="23" s="1"/>
  <c r="BH99" i="23" s="1"/>
  <c r="BA97" i="23"/>
  <c r="BB97" i="23" s="1"/>
  <c r="BH97" i="23" s="1"/>
  <c r="BA95" i="23"/>
  <c r="BB95" i="23" s="1"/>
  <c r="BH95" i="23" s="1"/>
  <c r="BA93" i="23"/>
  <c r="BB93" i="23" s="1"/>
  <c r="BH93" i="23" s="1"/>
  <c r="BA91" i="23"/>
  <c r="BB91" i="23" s="1"/>
  <c r="BH91" i="23" s="1"/>
  <c r="BA89" i="23"/>
  <c r="BB89" i="23" s="1"/>
  <c r="BH89" i="23" s="1"/>
  <c r="BA87" i="23"/>
  <c r="BB87" i="23" s="1"/>
  <c r="BH87" i="23" s="1"/>
  <c r="BA85" i="23"/>
  <c r="BB85" i="23" s="1"/>
  <c r="BH85" i="23" s="1"/>
  <c r="BA83" i="23"/>
  <c r="BB83" i="23" s="1"/>
  <c r="BH83" i="23" s="1"/>
  <c r="BA81" i="23"/>
  <c r="BB81" i="23" s="1"/>
  <c r="BH81" i="23" s="1"/>
  <c r="BA79" i="23"/>
  <c r="BB79" i="23" s="1"/>
  <c r="BH79" i="23" s="1"/>
  <c r="BA77" i="23"/>
  <c r="BB77" i="23" s="1"/>
  <c r="BH77" i="23" s="1"/>
  <c r="BA75" i="23"/>
  <c r="BB75" i="23" s="1"/>
  <c r="BH75" i="23" s="1"/>
  <c r="BA73" i="23"/>
  <c r="BB73" i="23" s="1"/>
  <c r="BH73" i="23" s="1"/>
  <c r="BA71" i="23"/>
  <c r="BB71" i="23" s="1"/>
  <c r="BH71" i="23" s="1"/>
  <c r="BA69" i="23"/>
  <c r="BB69" i="23" s="1"/>
  <c r="BH69" i="23" s="1"/>
  <c r="BA67" i="23"/>
  <c r="BB67" i="23" s="1"/>
  <c r="BH67" i="23" s="1"/>
  <c r="BA65" i="23"/>
  <c r="BB65" i="23" s="1"/>
  <c r="BH65" i="23" s="1"/>
  <c r="BA63" i="23"/>
  <c r="BB63" i="23" s="1"/>
  <c r="BH63" i="23" s="1"/>
  <c r="BA61" i="23"/>
  <c r="BB61" i="23" s="1"/>
  <c r="BH61" i="23" s="1"/>
  <c r="BA59" i="23"/>
  <c r="BB59" i="23" s="1"/>
  <c r="BH59" i="23" s="1"/>
  <c r="BA57" i="23"/>
  <c r="BB57" i="23" s="1"/>
  <c r="BH57" i="23" s="1"/>
  <c r="BA106" i="23"/>
  <c r="BB106" i="23" s="1"/>
  <c r="BH106" i="23" s="1"/>
  <c r="BA54" i="23"/>
  <c r="BB54" i="23" s="1"/>
  <c r="BH54" i="23" s="1"/>
  <c r="BA52" i="23"/>
  <c r="BB52" i="23" s="1"/>
  <c r="BH52" i="23" s="1"/>
  <c r="BA50" i="23"/>
  <c r="BB50" i="23" s="1"/>
  <c r="BH50" i="23" s="1"/>
  <c r="BA48" i="23"/>
  <c r="BB48" i="23" s="1"/>
  <c r="BH48" i="23" s="1"/>
  <c r="BA46" i="23"/>
  <c r="BB46" i="23" s="1"/>
  <c r="BH46" i="23" s="1"/>
  <c r="BA44" i="23"/>
  <c r="BB44" i="23" s="1"/>
  <c r="BH44" i="23" s="1"/>
  <c r="BA42" i="23"/>
  <c r="BB42" i="23" s="1"/>
  <c r="BH42" i="23" s="1"/>
  <c r="BA40" i="23"/>
  <c r="BB40" i="23" s="1"/>
  <c r="BH40" i="23" s="1"/>
  <c r="BA38" i="23"/>
  <c r="BB38" i="23" s="1"/>
  <c r="BH38" i="23" s="1"/>
  <c r="BA36" i="23"/>
  <c r="BB36" i="23" s="1"/>
  <c r="BH36" i="23" s="1"/>
  <c r="BA34" i="23"/>
  <c r="BB34" i="23" s="1"/>
  <c r="BH34" i="23" s="1"/>
  <c r="BA32" i="23"/>
  <c r="BB32" i="23" s="1"/>
  <c r="BH32" i="23" s="1"/>
  <c r="BA30" i="23"/>
  <c r="BB30" i="23" s="1"/>
  <c r="BH30" i="23" s="1"/>
  <c r="BA28" i="23"/>
  <c r="BB28" i="23" s="1"/>
  <c r="BH28" i="23" s="1"/>
  <c r="BA26" i="23"/>
  <c r="BB26" i="23" s="1"/>
  <c r="BH26" i="23" s="1"/>
  <c r="BA24" i="23"/>
  <c r="BB24" i="23" s="1"/>
  <c r="BH24" i="23" s="1"/>
  <c r="BA22" i="23"/>
  <c r="BB22" i="23" s="1"/>
  <c r="BH22" i="23" s="1"/>
  <c r="BA20" i="23"/>
  <c r="BB20" i="23" s="1"/>
  <c r="BH20" i="23" s="1"/>
  <c r="BA18" i="23"/>
  <c r="BB18" i="23" s="1"/>
  <c r="BH18" i="23" s="1"/>
  <c r="BA16" i="23"/>
  <c r="BB16" i="23" s="1"/>
  <c r="BH16" i="23" s="1"/>
  <c r="BA14" i="23"/>
  <c r="BB14" i="23" s="1"/>
  <c r="BH14" i="23" s="1"/>
  <c r="BA12" i="23"/>
  <c r="BB12" i="23" s="1"/>
  <c r="BH12" i="23" s="1"/>
  <c r="BA10" i="23"/>
  <c r="BB10" i="23" s="1"/>
  <c r="BH10" i="23" s="1"/>
  <c r="BA8" i="23"/>
  <c r="BB8" i="23" s="1"/>
  <c r="BH8" i="23" s="1"/>
  <c r="BA6" i="23"/>
  <c r="BB6" i="23" s="1"/>
  <c r="BH6" i="23" s="1"/>
  <c r="BA104" i="23"/>
  <c r="BB104" i="23" s="1"/>
  <c r="BH104" i="23" s="1"/>
  <c r="BA100" i="23"/>
  <c r="BB100" i="23" s="1"/>
  <c r="BH100" i="23" s="1"/>
  <c r="BA98" i="23"/>
  <c r="BB98" i="23" s="1"/>
  <c r="BH98" i="23" s="1"/>
  <c r="BA94" i="23"/>
  <c r="BB94" i="23" s="1"/>
  <c r="BH94" i="23" s="1"/>
  <c r="BA90" i="23"/>
  <c r="BB90" i="23" s="1"/>
  <c r="BH90" i="23" s="1"/>
  <c r="BA86" i="23"/>
  <c r="BB86" i="23" s="1"/>
  <c r="BH86" i="23" s="1"/>
  <c r="BA82" i="23"/>
  <c r="BB82" i="23" s="1"/>
  <c r="BH82" i="23" s="1"/>
  <c r="BA78" i="23"/>
  <c r="BB78" i="23" s="1"/>
  <c r="BH78" i="23" s="1"/>
  <c r="BA74" i="23"/>
  <c r="BB74" i="23" s="1"/>
  <c r="BH74" i="23" s="1"/>
  <c r="BA70" i="23"/>
  <c r="BB70" i="23" s="1"/>
  <c r="BH70" i="23" s="1"/>
  <c r="BA66" i="23"/>
  <c r="BB66" i="23" s="1"/>
  <c r="BH66" i="23" s="1"/>
  <c r="BA62" i="23"/>
  <c r="BB62" i="23" s="1"/>
  <c r="BH62" i="23" s="1"/>
  <c r="BA58" i="23"/>
  <c r="BB58" i="23" s="1"/>
  <c r="BH58" i="23" s="1"/>
  <c r="BA55" i="23"/>
  <c r="BB55" i="23" s="1"/>
  <c r="BH55" i="23" s="1"/>
  <c r="BA51" i="23"/>
  <c r="BB51" i="23" s="1"/>
  <c r="BH51" i="23" s="1"/>
  <c r="BA47" i="23"/>
  <c r="BB47" i="23" s="1"/>
  <c r="BH47" i="23" s="1"/>
  <c r="BA43" i="23"/>
  <c r="BB43" i="23" s="1"/>
  <c r="BH43" i="23" s="1"/>
  <c r="BA39" i="23"/>
  <c r="BB39" i="23" s="1"/>
  <c r="BH39" i="23" s="1"/>
  <c r="BA35" i="23"/>
  <c r="BB35" i="23" s="1"/>
  <c r="BH35" i="23" s="1"/>
  <c r="BA31" i="23"/>
  <c r="BB31" i="23" s="1"/>
  <c r="BH31" i="23" s="1"/>
  <c r="BA27" i="23"/>
  <c r="BB27" i="23" s="1"/>
  <c r="BH27" i="23" s="1"/>
  <c r="BA23" i="23"/>
  <c r="BB23" i="23" s="1"/>
  <c r="BH23" i="23" s="1"/>
  <c r="BA19" i="23"/>
  <c r="BB19" i="23" s="1"/>
  <c r="BH19" i="23" s="1"/>
  <c r="BA15" i="23"/>
  <c r="BB15" i="23" s="1"/>
  <c r="BH15" i="23" s="1"/>
  <c r="BA11" i="23"/>
  <c r="BB11" i="23" s="1"/>
  <c r="BH11" i="23" s="1"/>
  <c r="BA9" i="23"/>
  <c r="BB9" i="23" s="1"/>
  <c r="BH9" i="23" s="1"/>
  <c r="BA5" i="23"/>
  <c r="BA102" i="23"/>
  <c r="BB102" i="23" s="1"/>
  <c r="BH102" i="23" s="1"/>
  <c r="BA96" i="23"/>
  <c r="BB96" i="23" s="1"/>
  <c r="BH96" i="23" s="1"/>
  <c r="BA92" i="23"/>
  <c r="BB92" i="23" s="1"/>
  <c r="BH92" i="23" s="1"/>
  <c r="BA88" i="23"/>
  <c r="BB88" i="23" s="1"/>
  <c r="BH88" i="23" s="1"/>
  <c r="BA84" i="23"/>
  <c r="BB84" i="23" s="1"/>
  <c r="BH84" i="23" s="1"/>
  <c r="BA80" i="23"/>
  <c r="BB80" i="23" s="1"/>
  <c r="BH80" i="23" s="1"/>
  <c r="BA76" i="23"/>
  <c r="BB76" i="23" s="1"/>
  <c r="BH76" i="23" s="1"/>
  <c r="BA72" i="23"/>
  <c r="BB72" i="23" s="1"/>
  <c r="BH72" i="23" s="1"/>
  <c r="BA68" i="23"/>
  <c r="BB68" i="23" s="1"/>
  <c r="BH68" i="23" s="1"/>
  <c r="BA64" i="23"/>
  <c r="BB64" i="23" s="1"/>
  <c r="BH64" i="23" s="1"/>
  <c r="BA60" i="23"/>
  <c r="BB60" i="23" s="1"/>
  <c r="BH60" i="23" s="1"/>
  <c r="BA56" i="23"/>
  <c r="BB56" i="23" s="1"/>
  <c r="BH56" i="23" s="1"/>
  <c r="BA53" i="23"/>
  <c r="BB53" i="23" s="1"/>
  <c r="BH53" i="23" s="1"/>
  <c r="BA49" i="23"/>
  <c r="BB49" i="23" s="1"/>
  <c r="BH49" i="23" s="1"/>
  <c r="BA45" i="23"/>
  <c r="BB45" i="23" s="1"/>
  <c r="BH45" i="23" s="1"/>
  <c r="BA41" i="23"/>
  <c r="BB41" i="23" s="1"/>
  <c r="BH41" i="23" s="1"/>
  <c r="BA37" i="23"/>
  <c r="BB37" i="23" s="1"/>
  <c r="BH37" i="23" s="1"/>
  <c r="BA33" i="23"/>
  <c r="BB33" i="23" s="1"/>
  <c r="BH33" i="23" s="1"/>
  <c r="BA29" i="23"/>
  <c r="BB29" i="23" s="1"/>
  <c r="BH29" i="23" s="1"/>
  <c r="BA25" i="23"/>
  <c r="BB25" i="23" s="1"/>
  <c r="BH25" i="23" s="1"/>
  <c r="BA21" i="23"/>
  <c r="BB21" i="23" s="1"/>
  <c r="BH21" i="23" s="1"/>
  <c r="BA17" i="23"/>
  <c r="BB17" i="23" s="1"/>
  <c r="BH17" i="23" s="1"/>
  <c r="BA13" i="23"/>
  <c r="BB13" i="23" s="1"/>
  <c r="BH13" i="23" s="1"/>
  <c r="BA7" i="23"/>
  <c r="BB7" i="23" s="1"/>
  <c r="BH7" i="23" s="1"/>
  <c r="BY56" i="23"/>
  <c r="BV56" i="23"/>
  <c r="BM75" i="23"/>
  <c r="BP75" i="23"/>
  <c r="BY75" i="23" s="1"/>
  <c r="BU105" i="23"/>
  <c r="BU103" i="23"/>
  <c r="BU101" i="23"/>
  <c r="BU99" i="23"/>
  <c r="BU97" i="23"/>
  <c r="BU95" i="23"/>
  <c r="BW93" i="23"/>
  <c r="BV93" i="23" s="1"/>
  <c r="BU92" i="23"/>
  <c r="BU90" i="23"/>
  <c r="BU88" i="23"/>
  <c r="BU86" i="23"/>
  <c r="BU84" i="23"/>
  <c r="BU83" i="23"/>
  <c r="BU81" i="23"/>
  <c r="BU79" i="23"/>
  <c r="BU77" i="23"/>
  <c r="BU75" i="23"/>
  <c r="BU73" i="23"/>
  <c r="BU71" i="23"/>
  <c r="BU69" i="23"/>
  <c r="BU67" i="23"/>
  <c r="BU65" i="23"/>
  <c r="BU63" i="23"/>
  <c r="BU61" i="23"/>
  <c r="BU59" i="23"/>
  <c r="BU57" i="23"/>
  <c r="BW101" i="23"/>
  <c r="BV101" i="23" s="1"/>
  <c r="BW104" i="23"/>
  <c r="BV104" i="23" s="1"/>
  <c r="BW54" i="23"/>
  <c r="BV54" i="23" s="1"/>
  <c r="BW52" i="23"/>
  <c r="BV52" i="23" s="1"/>
  <c r="BW50" i="23"/>
  <c r="BV50" i="23" s="1"/>
  <c r="BW48" i="23"/>
  <c r="BV48" i="23" s="1"/>
  <c r="BW40" i="23"/>
  <c r="BV40" i="23" s="1"/>
  <c r="BW38" i="23"/>
  <c r="BV38" i="23" s="1"/>
  <c r="BW36" i="23"/>
  <c r="BV36" i="23" s="1"/>
  <c r="BW34" i="23"/>
  <c r="BV34" i="23" s="1"/>
  <c r="BW30" i="23"/>
  <c r="BV30" i="23" s="1"/>
  <c r="BW28" i="23"/>
  <c r="BV28" i="23" s="1"/>
  <c r="BW17" i="23"/>
  <c r="BV17" i="23" s="1"/>
  <c r="BW9" i="23"/>
  <c r="BV9" i="23" s="1"/>
  <c r="BW4" i="23"/>
  <c r="BU54" i="23"/>
  <c r="BU52" i="23"/>
  <c r="BU50" i="23"/>
  <c r="BU48" i="23"/>
  <c r="BU46" i="23"/>
  <c r="BU44" i="23"/>
  <c r="BU42" i="23"/>
  <c r="BU40" i="23"/>
  <c r="BU38" i="23"/>
  <c r="BU36" i="23"/>
  <c r="BU34" i="23"/>
  <c r="BU32" i="23"/>
  <c r="BU30" i="23"/>
  <c r="BU28" i="23"/>
  <c r="BU26" i="23"/>
  <c r="BU24" i="23"/>
  <c r="BU22" i="23"/>
  <c r="BU20" i="23"/>
  <c r="BU18" i="23"/>
  <c r="BU16" i="23"/>
  <c r="BU14" i="23"/>
  <c r="BU12" i="23"/>
  <c r="BU10" i="23"/>
  <c r="BU8" i="23"/>
  <c r="BU6" i="23"/>
  <c r="CG4" i="23"/>
  <c r="BU4" i="23"/>
  <c r="BV4" i="23" s="1"/>
  <c r="BU104" i="23"/>
  <c r="BU56" i="23"/>
  <c r="BW51" i="23"/>
  <c r="BV51" i="23" s="1"/>
  <c r="BW37" i="23"/>
  <c r="BV37" i="23" s="1"/>
  <c r="BW24" i="23"/>
  <c r="BV24" i="23" s="1"/>
  <c r="BW20" i="23"/>
  <c r="BV20" i="23" s="1"/>
  <c r="BW16" i="23"/>
  <c r="BV16" i="23" s="1"/>
  <c r="BW10" i="23"/>
  <c r="BV10" i="23" s="1"/>
  <c r="BW6" i="23"/>
  <c r="BV6" i="23" s="1"/>
  <c r="BU55" i="23"/>
  <c r="BU53" i="23"/>
  <c r="BU49" i="23"/>
  <c r="BU45" i="23"/>
  <c r="BU41" i="23"/>
  <c r="BU37" i="23"/>
  <c r="BU33" i="23"/>
  <c r="BU29" i="23"/>
  <c r="BU25" i="23"/>
  <c r="BU21" i="23"/>
  <c r="BU17" i="23"/>
  <c r="BU13" i="23"/>
  <c r="BU9" i="23"/>
  <c r="BU5" i="23"/>
  <c r="BU106" i="23"/>
  <c r="BU102" i="23"/>
  <c r="BU100" i="23"/>
  <c r="BU98" i="23"/>
  <c r="BU96" i="23"/>
  <c r="BU94" i="23"/>
  <c r="BU93" i="23"/>
  <c r="BU91" i="23"/>
  <c r="BU89" i="23"/>
  <c r="BU87" i="23"/>
  <c r="BU85" i="23"/>
  <c r="BX93" i="23"/>
  <c r="BU82" i="23"/>
  <c r="BU80" i="23"/>
  <c r="BU78" i="23"/>
  <c r="BU76" i="23"/>
  <c r="BU74" i="23"/>
  <c r="BU72" i="23"/>
  <c r="BU70" i="23"/>
  <c r="BU68" i="23"/>
  <c r="BU66" i="23"/>
  <c r="BU64" i="23"/>
  <c r="BU62" i="23"/>
  <c r="BU60" i="23"/>
  <c r="BU58" i="23"/>
  <c r="BZ4" i="23"/>
  <c r="BW53" i="23"/>
  <c r="BV53" i="23" s="1"/>
  <c r="BW45" i="23"/>
  <c r="BV45" i="23" s="1"/>
  <c r="BW27" i="23"/>
  <c r="BV27" i="23" s="1"/>
  <c r="BW22" i="23"/>
  <c r="BV22" i="23" s="1"/>
  <c r="CA4" i="23"/>
  <c r="BU51" i="23"/>
  <c r="BU47" i="23"/>
  <c r="BU43" i="23"/>
  <c r="BU39" i="23"/>
  <c r="BU35" i="23"/>
  <c r="BU31" i="23"/>
  <c r="BU27" i="23"/>
  <c r="BU23" i="23"/>
  <c r="BU19" i="23"/>
  <c r="BU15" i="23"/>
  <c r="BU11" i="23"/>
  <c r="BU7" i="23"/>
  <c r="BY4" i="23"/>
  <c r="CA105" i="23"/>
  <c r="BX105" i="23"/>
  <c r="CA81" i="23"/>
  <c r="BX77" i="23"/>
  <c r="CA73" i="23"/>
  <c r="BX69" i="23"/>
  <c r="BX97" i="23"/>
  <c r="CA85" i="23"/>
  <c r="CA106" i="23"/>
  <c r="CA78" i="23"/>
  <c r="CA95" i="23"/>
  <c r="BX87" i="23"/>
  <c r="CA75" i="23"/>
  <c r="CA99" i="23"/>
  <c r="CA89" i="23"/>
  <c r="BX80" i="23"/>
  <c r="CA76" i="23"/>
  <c r="CA68" i="23"/>
  <c r="BX64" i="23"/>
  <c r="BX62" i="23"/>
  <c r="BX59" i="23"/>
  <c r="CA58" i="23"/>
  <c r="CA57" i="23"/>
  <c r="BX9" i="23"/>
  <c r="BX17" i="23"/>
  <c r="BX37" i="23"/>
  <c r="BX45" i="23"/>
  <c r="BX53" i="23"/>
  <c r="BX101" i="23"/>
  <c r="CA6" i="23"/>
  <c r="CA10" i="23"/>
  <c r="CA16" i="23"/>
  <c r="CA20" i="23"/>
  <c r="CA22" i="23"/>
  <c r="CA24" i="23"/>
  <c r="CA27" i="23"/>
  <c r="CA37" i="23"/>
  <c r="CA45" i="23"/>
  <c r="CA51" i="23"/>
  <c r="CA53" i="23"/>
  <c r="BX6" i="23"/>
  <c r="CF6" i="23" s="1"/>
  <c r="CE6" i="23" s="1"/>
  <c r="BX10" i="23"/>
  <c r="CF10" i="23" s="1"/>
  <c r="CE10" i="23" s="1"/>
  <c r="BX22" i="23"/>
  <c r="CF22" i="23" s="1"/>
  <c r="BX28" i="23"/>
  <c r="CF28" i="23" s="1"/>
  <c r="CE28" i="23" s="1"/>
  <c r="BX36" i="23"/>
  <c r="CF36" i="23" s="1"/>
  <c r="CE36" i="23" s="1"/>
  <c r="BX40" i="23"/>
  <c r="CF40" i="23" s="1"/>
  <c r="CE40" i="23" s="1"/>
  <c r="BX48" i="23"/>
  <c r="CF48" i="23" s="1"/>
  <c r="CE48" i="23" s="1"/>
  <c r="BX52" i="23"/>
  <c r="CF52" i="23" s="1"/>
  <c r="CE52" i="23" s="1"/>
  <c r="CA104" i="23"/>
  <c r="BX104" i="23"/>
  <c r="CF104" i="23" s="1"/>
  <c r="CE104" i="23" s="1"/>
  <c r="CA9" i="23"/>
  <c r="CA17" i="23"/>
  <c r="CA28" i="23"/>
  <c r="CA30" i="23"/>
  <c r="CA34" i="23"/>
  <c r="CA36" i="23"/>
  <c r="CA38" i="23"/>
  <c r="CA40" i="23"/>
  <c r="CA48" i="23"/>
  <c r="CA50" i="23"/>
  <c r="CA52" i="23"/>
  <c r="CA54" i="23"/>
  <c r="BX16" i="23"/>
  <c r="CF16" i="23" s="1"/>
  <c r="CE16" i="23" s="1"/>
  <c r="BX20" i="23"/>
  <c r="CF20" i="23" s="1"/>
  <c r="CE20" i="23" s="1"/>
  <c r="BX24" i="23"/>
  <c r="CF24" i="23" s="1"/>
  <c r="BX30" i="23"/>
  <c r="CF30" i="23" s="1"/>
  <c r="CE30" i="23" s="1"/>
  <c r="BX34" i="23"/>
  <c r="CF34" i="23" s="1"/>
  <c r="CE34" i="23" s="1"/>
  <c r="BX38" i="23"/>
  <c r="CF38" i="23" s="1"/>
  <c r="CE38" i="23" s="1"/>
  <c r="BX50" i="23"/>
  <c r="CF50" i="23" s="1"/>
  <c r="CE50" i="23" s="1"/>
  <c r="BX54" i="23"/>
  <c r="CF54" i="23" s="1"/>
  <c r="CE54" i="23" s="1"/>
  <c r="CA93" i="23"/>
  <c r="BX94" i="23"/>
  <c r="CA94" i="23"/>
  <c r="BX81" i="23"/>
  <c r="CA77" i="23"/>
  <c r="BX73" i="23"/>
  <c r="CA69" i="23"/>
  <c r="CA97" i="23"/>
  <c r="BX85" i="23"/>
  <c r="BX106" i="23"/>
  <c r="BX78" i="23"/>
  <c r="BX95" i="23"/>
  <c r="CA87" i="23"/>
  <c r="BX75" i="23"/>
  <c r="BX99" i="23"/>
  <c r="BX89" i="23"/>
  <c r="CA80" i="23"/>
  <c r="BX76" i="23"/>
  <c r="BX68" i="23"/>
  <c r="CA64" i="23"/>
  <c r="CA62" i="23"/>
  <c r="CA59" i="23"/>
  <c r="BX58" i="23"/>
  <c r="BX57" i="23"/>
  <c r="BX27" i="23"/>
  <c r="BX51" i="23"/>
  <c r="CA101" i="23"/>
  <c r="CA56" i="23"/>
  <c r="BX56" i="23"/>
  <c r="CF56" i="23" s="1"/>
  <c r="CE56" i="23" s="1"/>
  <c r="BM73" i="23"/>
  <c r="BP73" i="23"/>
  <c r="BY73" i="23" s="1"/>
  <c r="BO23" i="23"/>
  <c r="BW23" i="23" s="1"/>
  <c r="BN109" i="23"/>
  <c r="BJ4" i="23"/>
  <c r="BJ130" i="23"/>
  <c r="BK4" i="23"/>
  <c r="BJ1" i="23" s="1"/>
  <c r="BL107" i="23"/>
  <c r="BR16" i="23"/>
  <c r="BM59" i="23"/>
  <c r="BP59" i="23"/>
  <c r="BY59" i="23" s="1"/>
  <c r="BM87" i="23"/>
  <c r="BP87" i="23"/>
  <c r="BY87" i="23" s="1"/>
  <c r="BO98" i="23"/>
  <c r="BW98" i="23" s="1"/>
  <c r="BG90" i="23"/>
  <c r="BP90" i="23" s="1"/>
  <c r="BG14" i="23"/>
  <c r="BP14" i="23" s="1"/>
  <c r="BG32" i="23"/>
  <c r="BP32" i="23" s="1"/>
  <c r="BG15" i="23"/>
  <c r="BP15" i="23" s="1"/>
  <c r="BD100" i="23"/>
  <c r="BF100" i="23"/>
  <c r="BN100" i="23" s="1"/>
  <c r="BI100" i="23"/>
  <c r="BG71" i="23"/>
  <c r="BP71" i="23" s="1"/>
  <c r="BG88" i="23"/>
  <c r="BP88" i="23" s="1"/>
  <c r="BG82" i="23"/>
  <c r="BP82" i="23" s="1"/>
  <c r="BF259" i="5"/>
  <c r="BF118" i="5"/>
  <c r="BP56" i="19"/>
  <c r="BY56" i="19" s="1"/>
  <c r="BG44" i="19"/>
  <c r="BO21" i="19"/>
  <c r="BR37" i="19"/>
  <c r="BM37" i="19"/>
  <c r="BF256" i="5"/>
  <c r="BN244" i="5"/>
  <c r="BM244" i="5" s="1"/>
  <c r="BN209" i="5"/>
  <c r="BF197" i="5"/>
  <c r="BN185" i="5"/>
  <c r="BN177" i="5"/>
  <c r="BF165" i="5"/>
  <c r="BF153" i="5"/>
  <c r="BN153" i="5" s="1"/>
  <c r="BN145" i="5"/>
  <c r="BF133" i="5"/>
  <c r="BN121" i="5"/>
  <c r="BF113" i="5"/>
  <c r="BN113" i="5" s="1"/>
  <c r="BM113" i="5" s="1"/>
  <c r="BN95" i="5"/>
  <c r="BM95" i="5" s="1"/>
  <c r="BN79" i="5"/>
  <c r="BN63" i="5"/>
  <c r="BM63" i="5" s="1"/>
  <c r="BN47" i="5"/>
  <c r="BM47" i="5" s="1"/>
  <c r="BI256" i="5"/>
  <c r="BN222" i="5"/>
  <c r="BM222" i="5" s="1"/>
  <c r="BN303" i="5"/>
  <c r="BF211" i="5"/>
  <c r="BN211" i="5" s="1"/>
  <c r="BF203" i="5"/>
  <c r="BN203" i="5" s="1"/>
  <c r="BM203" i="5" s="1"/>
  <c r="BF179" i="5"/>
  <c r="BN179" i="5" s="1"/>
  <c r="BF171" i="5"/>
  <c r="BN171" i="5" s="1"/>
  <c r="BN139" i="5"/>
  <c r="BN131" i="5"/>
  <c r="BN107" i="5"/>
  <c r="BM107" i="5" s="1"/>
  <c r="BI268" i="5"/>
  <c r="BI208" i="5"/>
  <c r="BI192" i="5"/>
  <c r="BI93" i="5"/>
  <c r="BI73" i="5"/>
  <c r="BI41" i="5"/>
  <c r="BI25" i="5"/>
  <c r="BI9" i="5"/>
  <c r="BF97" i="5"/>
  <c r="BN97" i="5" s="1"/>
  <c r="BM97" i="5" s="1"/>
  <c r="BN89" i="5"/>
  <c r="BM89" i="5" s="1"/>
  <c r="BN65" i="5"/>
  <c r="BM65" i="5" s="1"/>
  <c r="BN57" i="5"/>
  <c r="BM57" i="5" s="1"/>
  <c r="BF265" i="5"/>
  <c r="BN265" i="5" s="1"/>
  <c r="BM265" i="5" s="1"/>
  <c r="BF233" i="5"/>
  <c r="BN233" i="5" s="1"/>
  <c r="BM233" i="5" s="1"/>
  <c r="BF37" i="5"/>
  <c r="BF21" i="5"/>
  <c r="BF46" i="5"/>
  <c r="BF30" i="5"/>
  <c r="BF14" i="5"/>
  <c r="BF54" i="5"/>
  <c r="BF62" i="5"/>
  <c r="BF78" i="5"/>
  <c r="BF86" i="5"/>
  <c r="BI117" i="5"/>
  <c r="BF25" i="5"/>
  <c r="BD123" i="5"/>
  <c r="BD131" i="5"/>
  <c r="BD155" i="5"/>
  <c r="BD163" i="5"/>
  <c r="BI169" i="5"/>
  <c r="BD173" i="5"/>
  <c r="BD181" i="5"/>
  <c r="BD187" i="5"/>
  <c r="BI201" i="5"/>
  <c r="BI20" i="5"/>
  <c r="BI36" i="5"/>
  <c r="BI52" i="5"/>
  <c r="BI84" i="5"/>
  <c r="BI92" i="5"/>
  <c r="BI102" i="5"/>
  <c r="BI150" i="5"/>
  <c r="BI182" i="5"/>
  <c r="BI198" i="5"/>
  <c r="BI214" i="5"/>
  <c r="BF134" i="5"/>
  <c r="BF166" i="5"/>
  <c r="BF182" i="5"/>
  <c r="BF214" i="5"/>
  <c r="BD235" i="5"/>
  <c r="BF227" i="5"/>
  <c r="BF282" i="5"/>
  <c r="BF296" i="5"/>
  <c r="BF247" i="5"/>
  <c r="BI282" i="5"/>
  <c r="BF314" i="5"/>
  <c r="BD301" i="5"/>
  <c r="BD281" i="5"/>
  <c r="BI284" i="5"/>
  <c r="BI133" i="5"/>
  <c r="BP145" i="5"/>
  <c r="BD122" i="5"/>
  <c r="BD154" i="5"/>
  <c r="BF243" i="5"/>
  <c r="BF275" i="5"/>
  <c r="BI234" i="5"/>
  <c r="BD110" i="5"/>
  <c r="BD126" i="5"/>
  <c r="BD142" i="5"/>
  <c r="BD158" i="5"/>
  <c r="BD174" i="5"/>
  <c r="BD190" i="5"/>
  <c r="BF102" i="5"/>
  <c r="BF162" i="5"/>
  <c r="BF231" i="5"/>
  <c r="BF263" i="5"/>
  <c r="BD291" i="5"/>
  <c r="BI294" i="5"/>
  <c r="BI308" i="5"/>
  <c r="BD310" i="5"/>
  <c r="BI276" i="5"/>
  <c r="BD297" i="5"/>
  <c r="BI300" i="5"/>
  <c r="BD311" i="5"/>
  <c r="BI314" i="5"/>
  <c r="BG23" i="5"/>
  <c r="BG66" i="5"/>
  <c r="BG31" i="5"/>
  <c r="BG159" i="5"/>
  <c r="BG114" i="5"/>
  <c r="BG45" i="5"/>
  <c r="BG247" i="5"/>
  <c r="BG18" i="5"/>
  <c r="BG319" i="5"/>
  <c r="BG34" i="5"/>
  <c r="BG250" i="5"/>
  <c r="BG178" i="5"/>
  <c r="BG249" i="5"/>
  <c r="BG35" i="19"/>
  <c r="BR49" i="19"/>
  <c r="BO48" i="19"/>
  <c r="BW48" i="19" s="1"/>
  <c r="BD138" i="5"/>
  <c r="BF114" i="5"/>
  <c r="BI266" i="5"/>
  <c r="BD132" i="5"/>
  <c r="BD148" i="5"/>
  <c r="BF146" i="5"/>
  <c r="BN146" i="5" s="1"/>
  <c r="BF178" i="5"/>
  <c r="BD229" i="5"/>
  <c r="BI292" i="5"/>
  <c r="BD303" i="5"/>
  <c r="BI306" i="5"/>
  <c r="BD308" i="5"/>
  <c r="BG100" i="5"/>
  <c r="BG102" i="5"/>
  <c r="BG287" i="5"/>
  <c r="BG201" i="5"/>
  <c r="BG188" i="5"/>
  <c r="BG204" i="5"/>
  <c r="BG47" i="5"/>
  <c r="BG269" i="5"/>
  <c r="BG227" i="5"/>
  <c r="BG71" i="5"/>
  <c r="BD60" i="5"/>
  <c r="BF60" i="5"/>
  <c r="BI60" i="5"/>
  <c r="BD194" i="5"/>
  <c r="BI194" i="5"/>
  <c r="BF194" i="5"/>
  <c r="BD210" i="5"/>
  <c r="BI210" i="5"/>
  <c r="BF210" i="5"/>
  <c r="BD226" i="5"/>
  <c r="BF226" i="5"/>
  <c r="BN226" i="5" s="1"/>
  <c r="BM226" i="5" s="1"/>
  <c r="BI226" i="5"/>
  <c r="BD104" i="5"/>
  <c r="BI104" i="5"/>
  <c r="BF104" i="5"/>
  <c r="BD68" i="5"/>
  <c r="BF68" i="5"/>
  <c r="BI68" i="5"/>
  <c r="BD53" i="5"/>
  <c r="BF53" i="5"/>
  <c r="BN53" i="5" s="1"/>
  <c r="BI53" i="5"/>
  <c r="BG53" i="5"/>
  <c r="BP53" i="5" s="1"/>
  <c r="BD69" i="5"/>
  <c r="BF69" i="5"/>
  <c r="BN69" i="5" s="1"/>
  <c r="BM69" i="5" s="1"/>
  <c r="BI69" i="5"/>
  <c r="BD85" i="5"/>
  <c r="BF85" i="5"/>
  <c r="BN85" i="5" s="1"/>
  <c r="BM85" i="5" s="1"/>
  <c r="BI85" i="5"/>
  <c r="BG85" i="5"/>
  <c r="BP85" i="5" s="1"/>
  <c r="BD101" i="5"/>
  <c r="BF101" i="5"/>
  <c r="BN101" i="5" s="1"/>
  <c r="BM101" i="5" s="1"/>
  <c r="BI101" i="5"/>
  <c r="BD290" i="5"/>
  <c r="BI290" i="5"/>
  <c r="BF290" i="5"/>
  <c r="BG290" i="5"/>
  <c r="BR301" i="5"/>
  <c r="BX4" i="5"/>
  <c r="BL319" i="5"/>
  <c r="BL317" i="5"/>
  <c r="BL315" i="5"/>
  <c r="BL314" i="5"/>
  <c r="BN312" i="5"/>
  <c r="BL309" i="5"/>
  <c r="BL307" i="5"/>
  <c r="BN306" i="5"/>
  <c r="BN304" i="5"/>
  <c r="BL301" i="5"/>
  <c r="BM301" i="5" s="1"/>
  <c r="BL306" i="5"/>
  <c r="BL302" i="5"/>
  <c r="BL298" i="5"/>
  <c r="BL294" i="5"/>
  <c r="BL290" i="5"/>
  <c r="BL286" i="5"/>
  <c r="BL282" i="5"/>
  <c r="BL278" i="5"/>
  <c r="BL274" i="5"/>
  <c r="BL271" i="5"/>
  <c r="BL269" i="5"/>
  <c r="BL267" i="5"/>
  <c r="BL265" i="5"/>
  <c r="BL263" i="5"/>
  <c r="BL261" i="5"/>
  <c r="BL259" i="5"/>
  <c r="BL257" i="5"/>
  <c r="BL255" i="5"/>
  <c r="BL253" i="5"/>
  <c r="BL251" i="5"/>
  <c r="BL249" i="5"/>
  <c r="BL247" i="5"/>
  <c r="BL245" i="5"/>
  <c r="BL243" i="5"/>
  <c r="BL241" i="5"/>
  <c r="BL239" i="5"/>
  <c r="BL237" i="5"/>
  <c r="BL235" i="5"/>
  <c r="BL233" i="5"/>
  <c r="BL231" i="5"/>
  <c r="BL229" i="5"/>
  <c r="BL227" i="5"/>
  <c r="BL225" i="5"/>
  <c r="BL223" i="5"/>
  <c r="BL221" i="5"/>
  <c r="BL219" i="5"/>
  <c r="BL217" i="5"/>
  <c r="BL215" i="5"/>
  <c r="BL308" i="5"/>
  <c r="BN300" i="5"/>
  <c r="BM300" i="5" s="1"/>
  <c r="BN296" i="5"/>
  <c r="BM296" i="5" s="1"/>
  <c r="BN292" i="5"/>
  <c r="BR292" i="5" s="1"/>
  <c r="BL289" i="5"/>
  <c r="BL285" i="5"/>
  <c r="BL281" i="5"/>
  <c r="BM281" i="5" s="1"/>
  <c r="BL277" i="5"/>
  <c r="BL214" i="5"/>
  <c r="BL212" i="5"/>
  <c r="BN210" i="5"/>
  <c r="BL209" i="5"/>
  <c r="BL208" i="5"/>
  <c r="BN206" i="5"/>
  <c r="BM206" i="5" s="1"/>
  <c r="BL205" i="5"/>
  <c r="BL203" i="5"/>
  <c r="BL202" i="5"/>
  <c r="BN200" i="5"/>
  <c r="BL199" i="5"/>
  <c r="BL198" i="5"/>
  <c r="BL196" i="5"/>
  <c r="BN194" i="5"/>
  <c r="BM194" i="5" s="1"/>
  <c r="BL193" i="5"/>
  <c r="BL192" i="5"/>
  <c r="BN190" i="5"/>
  <c r="BL189" i="5"/>
  <c r="BL187" i="5"/>
  <c r="BL186" i="5"/>
  <c r="BN184" i="5"/>
  <c r="BL183" i="5"/>
  <c r="BL182" i="5"/>
  <c r="BL180" i="5"/>
  <c r="BN178" i="5"/>
  <c r="BL177" i="5"/>
  <c r="BL176" i="5"/>
  <c r="BN174" i="5"/>
  <c r="BL173" i="5"/>
  <c r="BL171" i="5"/>
  <c r="BL170" i="5"/>
  <c r="BN168" i="5"/>
  <c r="BL167" i="5"/>
  <c r="BL166" i="5"/>
  <c r="BL164" i="5"/>
  <c r="BM164" i="5" s="1"/>
  <c r="BN162" i="5"/>
  <c r="BO162" i="5" s="1"/>
  <c r="BL161" i="5"/>
  <c r="BL160" i="5"/>
  <c r="BN158" i="5"/>
  <c r="BL157" i="5"/>
  <c r="BL155" i="5"/>
  <c r="BL154" i="5"/>
  <c r="BN152" i="5"/>
  <c r="BL151" i="5"/>
  <c r="BL150" i="5"/>
  <c r="BL148" i="5"/>
  <c r="BL145" i="5"/>
  <c r="BL144" i="5"/>
  <c r="BN142" i="5"/>
  <c r="BL141" i="5"/>
  <c r="BL139" i="5"/>
  <c r="BL138" i="5"/>
  <c r="BN136" i="5"/>
  <c r="BL135" i="5"/>
  <c r="BL134" i="5"/>
  <c r="BL132" i="5"/>
  <c r="BN130" i="5"/>
  <c r="BO130" i="5" s="1"/>
  <c r="BL129" i="5"/>
  <c r="BL128" i="5"/>
  <c r="BN126" i="5"/>
  <c r="BL125" i="5"/>
  <c r="BL123" i="5"/>
  <c r="BL122" i="5"/>
  <c r="BL119" i="5"/>
  <c r="BL118" i="5"/>
  <c r="BN116" i="5"/>
  <c r="BM116" i="5" s="1"/>
  <c r="BL115" i="5"/>
  <c r="BL114" i="5"/>
  <c r="BL112" i="5"/>
  <c r="BL109" i="5"/>
  <c r="BL108" i="5"/>
  <c r="BL105" i="5"/>
  <c r="BL104" i="5"/>
  <c r="BN102" i="5"/>
  <c r="BL101" i="5"/>
  <c r="BL299" i="5"/>
  <c r="BL291" i="5"/>
  <c r="BN282" i="5"/>
  <c r="BM282" i="5" s="1"/>
  <c r="BN274" i="5"/>
  <c r="BM274" i="5" s="1"/>
  <c r="BL295" i="5"/>
  <c r="BL279" i="5"/>
  <c r="BO190" i="5"/>
  <c r="BO178" i="5"/>
  <c r="BN100" i="5"/>
  <c r="BL99" i="5"/>
  <c r="BL98" i="5"/>
  <c r="BN96" i="5"/>
  <c r="BL95" i="5"/>
  <c r="BL94" i="5"/>
  <c r="BN92" i="5"/>
  <c r="BL91" i="5"/>
  <c r="BL90" i="5"/>
  <c r="BN88" i="5"/>
  <c r="BL87" i="5"/>
  <c r="BL86" i="5"/>
  <c r="BN84" i="5"/>
  <c r="BL83" i="5"/>
  <c r="BL82" i="5"/>
  <c r="BN80" i="5"/>
  <c r="BL79" i="5"/>
  <c r="BL78" i="5"/>
  <c r="BN76" i="5"/>
  <c r="BL75" i="5"/>
  <c r="BL74" i="5"/>
  <c r="BN72" i="5"/>
  <c r="BR71" i="5"/>
  <c r="BN70" i="5"/>
  <c r="BM70" i="5" s="1"/>
  <c r="BL69" i="5"/>
  <c r="BL68" i="5"/>
  <c r="BL67" i="5"/>
  <c r="BL66" i="5"/>
  <c r="BN64" i="5"/>
  <c r="BR63" i="5"/>
  <c r="BN62" i="5"/>
  <c r="BM62" i="5" s="1"/>
  <c r="BL61" i="5"/>
  <c r="BL60" i="5"/>
  <c r="BL59" i="5"/>
  <c r="BL58" i="5"/>
  <c r="BN56" i="5"/>
  <c r="BR55" i="5"/>
  <c r="BN54" i="5"/>
  <c r="BM54" i="5" s="1"/>
  <c r="BL53" i="5"/>
  <c r="BL52" i="5"/>
  <c r="BL51" i="5"/>
  <c r="BL50" i="5"/>
  <c r="BN48" i="5"/>
  <c r="BR47" i="5"/>
  <c r="BL46" i="5"/>
  <c r="BN45" i="5"/>
  <c r="BM45" i="5" s="1"/>
  <c r="BL40" i="5"/>
  <c r="BL38" i="5"/>
  <c r="BN37" i="5"/>
  <c r="BM37" i="5" s="1"/>
  <c r="BN35" i="5"/>
  <c r="BM35" i="5" s="1"/>
  <c r="BL32" i="5"/>
  <c r="BL30" i="5"/>
  <c r="BN29" i="5"/>
  <c r="BM29" i="5" s="1"/>
  <c r="BL24" i="5"/>
  <c r="BL22" i="5"/>
  <c r="BN21" i="5"/>
  <c r="BM21" i="5" s="1"/>
  <c r="BN19" i="5"/>
  <c r="BM19" i="5" s="1"/>
  <c r="BL16" i="5"/>
  <c r="BL14" i="5"/>
  <c r="BN13" i="5"/>
  <c r="BM13" i="5" s="1"/>
  <c r="BL8" i="5"/>
  <c r="BL6" i="5"/>
  <c r="BL4" i="5"/>
  <c r="BM4" i="5" s="1"/>
  <c r="BN46" i="5"/>
  <c r="BM46" i="5" s="1"/>
  <c r="BN44" i="5"/>
  <c r="BL41" i="5"/>
  <c r="BL39" i="5"/>
  <c r="BN38" i="5"/>
  <c r="BM38" i="5" s="1"/>
  <c r="BN36" i="5"/>
  <c r="BL33" i="5"/>
  <c r="BL31" i="5"/>
  <c r="BN30" i="5"/>
  <c r="BM30" i="5" s="1"/>
  <c r="BN28" i="5"/>
  <c r="BL25" i="5"/>
  <c r="BL23" i="5"/>
  <c r="BN22" i="5"/>
  <c r="BM22" i="5" s="1"/>
  <c r="BN20" i="5"/>
  <c r="BL17" i="5"/>
  <c r="BL15" i="5"/>
  <c r="BN14" i="5"/>
  <c r="BM14" i="5" s="1"/>
  <c r="BN12" i="5"/>
  <c r="BL9" i="5"/>
  <c r="BL7" i="5"/>
  <c r="BN6" i="5"/>
  <c r="BM6" i="5" s="1"/>
  <c r="BR4" i="5"/>
  <c r="BL318" i="5"/>
  <c r="BL316" i="5"/>
  <c r="BN314" i="5"/>
  <c r="BM314" i="5" s="1"/>
  <c r="BO306" i="5"/>
  <c r="BL313" i="5"/>
  <c r="BL311" i="5"/>
  <c r="BN310" i="5"/>
  <c r="BO310" i="5" s="1"/>
  <c r="BN308" i="5"/>
  <c r="BM308" i="5" s="1"/>
  <c r="BR306" i="5"/>
  <c r="BL305" i="5"/>
  <c r="BL303" i="5"/>
  <c r="BN302" i="5"/>
  <c r="BM302" i="5" s="1"/>
  <c r="BO300" i="5"/>
  <c r="BO292" i="5"/>
  <c r="BN313" i="5"/>
  <c r="BM313" i="5" s="1"/>
  <c r="BL310" i="5"/>
  <c r="BL300" i="5"/>
  <c r="BL296" i="5"/>
  <c r="BN295" i="5"/>
  <c r="BM295" i="5" s="1"/>
  <c r="BL292" i="5"/>
  <c r="BN291" i="5"/>
  <c r="BL288" i="5"/>
  <c r="BN287" i="5"/>
  <c r="BM287" i="5" s="1"/>
  <c r="BL284" i="5"/>
  <c r="BN283" i="5"/>
  <c r="BL280" i="5"/>
  <c r="BN279" i="5"/>
  <c r="BM279" i="5" s="1"/>
  <c r="BL276" i="5"/>
  <c r="BN275" i="5"/>
  <c r="BL272" i="5"/>
  <c r="BL270" i="5"/>
  <c r="BL268" i="5"/>
  <c r="BL266" i="5"/>
  <c r="BL264" i="5"/>
  <c r="BN263" i="5"/>
  <c r="BM263" i="5" s="1"/>
  <c r="BL262" i="5"/>
  <c r="BL260" i="5"/>
  <c r="BN259" i="5"/>
  <c r="BM259" i="5" s="1"/>
  <c r="BL258" i="5"/>
  <c r="BL256" i="5"/>
  <c r="BL254" i="5"/>
  <c r="BL252" i="5"/>
  <c r="BL250" i="5"/>
  <c r="BL248" i="5"/>
  <c r="BN247" i="5"/>
  <c r="BM247" i="5" s="1"/>
  <c r="BL246" i="5"/>
  <c r="BL244" i="5"/>
  <c r="BN243" i="5"/>
  <c r="BM243" i="5" s="1"/>
  <c r="BL242" i="5"/>
  <c r="BL240" i="5"/>
  <c r="BL238" i="5"/>
  <c r="BL236" i="5"/>
  <c r="BL234" i="5"/>
  <c r="BL232" i="5"/>
  <c r="BN231" i="5"/>
  <c r="BM231" i="5" s="1"/>
  <c r="BL230" i="5"/>
  <c r="BL228" i="5"/>
  <c r="BN227" i="5"/>
  <c r="BM227" i="5" s="1"/>
  <c r="BL226" i="5"/>
  <c r="BL224" i="5"/>
  <c r="BL222" i="5"/>
  <c r="BL220" i="5"/>
  <c r="BL218" i="5"/>
  <c r="BL216" i="5"/>
  <c r="BN215" i="5"/>
  <c r="BM215" i="5" s="1"/>
  <c r="BR313" i="5"/>
  <c r="BL297" i="5"/>
  <c r="BM297" i="5" s="1"/>
  <c r="BL293" i="5"/>
  <c r="BN284" i="5"/>
  <c r="BM284" i="5" s="1"/>
  <c r="BN280" i="5"/>
  <c r="BM280" i="5" s="1"/>
  <c r="BN276" i="5"/>
  <c r="BM276" i="5" s="1"/>
  <c r="BL273" i="5"/>
  <c r="BN214" i="5"/>
  <c r="BM214" i="5" s="1"/>
  <c r="BL213" i="5"/>
  <c r="BL211" i="5"/>
  <c r="BM211" i="5" s="1"/>
  <c r="BL210" i="5"/>
  <c r="BL207" i="5"/>
  <c r="BL206" i="5"/>
  <c r="BL204" i="5"/>
  <c r="BL201" i="5"/>
  <c r="BL200" i="5"/>
  <c r="BN198" i="5"/>
  <c r="BM198" i="5" s="1"/>
  <c r="BL197" i="5"/>
  <c r="BL195" i="5"/>
  <c r="BL194" i="5"/>
  <c r="BL191" i="5"/>
  <c r="BL190" i="5"/>
  <c r="BL188" i="5"/>
  <c r="BL185" i="5"/>
  <c r="BM185" i="5" s="1"/>
  <c r="BL184" i="5"/>
  <c r="BN182" i="5"/>
  <c r="BL181" i="5"/>
  <c r="BL179" i="5"/>
  <c r="BM179" i="5" s="1"/>
  <c r="BL178" i="5"/>
  <c r="BL175" i="5"/>
  <c r="BL174" i="5"/>
  <c r="BL172" i="5"/>
  <c r="BL169" i="5"/>
  <c r="BM169" i="5" s="1"/>
  <c r="BL168" i="5"/>
  <c r="BN166" i="5"/>
  <c r="BL165" i="5"/>
  <c r="BL163" i="5"/>
  <c r="BM163" i="5" s="1"/>
  <c r="BL162" i="5"/>
  <c r="BL159" i="5"/>
  <c r="BL158" i="5"/>
  <c r="BL156" i="5"/>
  <c r="BL153" i="5"/>
  <c r="BM153" i="5" s="1"/>
  <c r="BL152" i="5"/>
  <c r="BN150" i="5"/>
  <c r="BL149" i="5"/>
  <c r="BL147" i="5"/>
  <c r="BL146" i="5"/>
  <c r="BL143" i="5"/>
  <c r="BL142" i="5"/>
  <c r="BL140" i="5"/>
  <c r="BL137" i="5"/>
  <c r="BM137" i="5" s="1"/>
  <c r="BL136" i="5"/>
  <c r="BN134" i="5"/>
  <c r="BP134" i="5" s="1"/>
  <c r="BL133" i="5"/>
  <c r="BL131" i="5"/>
  <c r="BM131" i="5" s="1"/>
  <c r="BL130" i="5"/>
  <c r="BL127" i="5"/>
  <c r="BL126" i="5"/>
  <c r="BL124" i="5"/>
  <c r="BL121" i="5"/>
  <c r="BM121" i="5" s="1"/>
  <c r="BL120" i="5"/>
  <c r="BN118" i="5"/>
  <c r="BL117" i="5"/>
  <c r="BL116" i="5"/>
  <c r="BN114" i="5"/>
  <c r="BM114" i="5" s="1"/>
  <c r="BL113" i="5"/>
  <c r="BL111" i="5"/>
  <c r="BL110" i="5"/>
  <c r="BN108" i="5"/>
  <c r="BM108" i="5" s="1"/>
  <c r="BL107" i="5"/>
  <c r="BL106" i="5"/>
  <c r="BN104" i="5"/>
  <c r="BM104" i="5" s="1"/>
  <c r="BL103" i="5"/>
  <c r="BL102" i="5"/>
  <c r="BL312" i="5"/>
  <c r="BN298" i="5"/>
  <c r="BM298" i="5" s="1"/>
  <c r="BN290" i="5"/>
  <c r="BM290" i="5" s="1"/>
  <c r="BL283" i="5"/>
  <c r="BL275" i="5"/>
  <c r="BQ4" i="5"/>
  <c r="BL304" i="5"/>
  <c r="BN294" i="5"/>
  <c r="BM294" i="5" s="1"/>
  <c r="BL287" i="5"/>
  <c r="BR284" i="5"/>
  <c r="BO263" i="5"/>
  <c r="BO247" i="5"/>
  <c r="BO231" i="5"/>
  <c r="BO215" i="5"/>
  <c r="BO210" i="5"/>
  <c r="BO194" i="5"/>
  <c r="BL100" i="5"/>
  <c r="BN98" i="5"/>
  <c r="BM98" i="5" s="1"/>
  <c r="BL97" i="5"/>
  <c r="BL96" i="5"/>
  <c r="BN94" i="5"/>
  <c r="BM94" i="5" s="1"/>
  <c r="BL93" i="5"/>
  <c r="BL92" i="5"/>
  <c r="BN90" i="5"/>
  <c r="BM90" i="5" s="1"/>
  <c r="BL89" i="5"/>
  <c r="BL88" i="5"/>
  <c r="BN86" i="5"/>
  <c r="BM86" i="5" s="1"/>
  <c r="BL85" i="5"/>
  <c r="BL84" i="5"/>
  <c r="BN82" i="5"/>
  <c r="BM82" i="5" s="1"/>
  <c r="BL81" i="5"/>
  <c r="BM81" i="5" s="1"/>
  <c r="BL80" i="5"/>
  <c r="BN78" i="5"/>
  <c r="BM78" i="5" s="1"/>
  <c r="BL77" i="5"/>
  <c r="BL76" i="5"/>
  <c r="BN74" i="5"/>
  <c r="BM74" i="5" s="1"/>
  <c r="BL73" i="5"/>
  <c r="BL72" i="5"/>
  <c r="BL71" i="5"/>
  <c r="BL70" i="5"/>
  <c r="BN68" i="5"/>
  <c r="BN66" i="5"/>
  <c r="BM66" i="5" s="1"/>
  <c r="BL65" i="5"/>
  <c r="BL64" i="5"/>
  <c r="BL63" i="5"/>
  <c r="BL62" i="5"/>
  <c r="BN60" i="5"/>
  <c r="BN58" i="5"/>
  <c r="BM58" i="5" s="1"/>
  <c r="BL57" i="5"/>
  <c r="BL56" i="5"/>
  <c r="BL55" i="5"/>
  <c r="BL54" i="5"/>
  <c r="BN52" i="5"/>
  <c r="BN50" i="5"/>
  <c r="BM50" i="5" s="1"/>
  <c r="BL49" i="5"/>
  <c r="BL48" i="5"/>
  <c r="BL47" i="5"/>
  <c r="BR45" i="5"/>
  <c r="BL44" i="5"/>
  <c r="BL42" i="5"/>
  <c r="BN41" i="5"/>
  <c r="BM41" i="5" s="1"/>
  <c r="BN39" i="5"/>
  <c r="BM39" i="5" s="1"/>
  <c r="BR37" i="5"/>
  <c r="BL36" i="5"/>
  <c r="BL34" i="5"/>
  <c r="BN31" i="5"/>
  <c r="BM31" i="5" s="1"/>
  <c r="BR29" i="5"/>
  <c r="BL28" i="5"/>
  <c r="BL26" i="5"/>
  <c r="BN25" i="5"/>
  <c r="BM25" i="5" s="1"/>
  <c r="BN23" i="5"/>
  <c r="BM23" i="5" s="1"/>
  <c r="BR21" i="5"/>
  <c r="BL20" i="5"/>
  <c r="BL18" i="5"/>
  <c r="BN15" i="5"/>
  <c r="BM15" i="5" s="1"/>
  <c r="BR13" i="5"/>
  <c r="BL12" i="5"/>
  <c r="BL10" i="5"/>
  <c r="BN9" i="5"/>
  <c r="BM9" i="5" s="1"/>
  <c r="BN7" i="5"/>
  <c r="BM7" i="5" s="1"/>
  <c r="BP4" i="5"/>
  <c r="BR46" i="5"/>
  <c r="BL45" i="5"/>
  <c r="BL43" i="5"/>
  <c r="BN42" i="5"/>
  <c r="BM42" i="5" s="1"/>
  <c r="BR38" i="5"/>
  <c r="BL37" i="5"/>
  <c r="BL35" i="5"/>
  <c r="BN34" i="5"/>
  <c r="BM34" i="5" s="1"/>
  <c r="BR30" i="5"/>
  <c r="BL29" i="5"/>
  <c r="BL27" i="5"/>
  <c r="BN26" i="5"/>
  <c r="BM26" i="5" s="1"/>
  <c r="BR22" i="5"/>
  <c r="BL21" i="5"/>
  <c r="BL19" i="5"/>
  <c r="BN18" i="5"/>
  <c r="BM18" i="5" s="1"/>
  <c r="BR14" i="5"/>
  <c r="BL13" i="5"/>
  <c r="BL11" i="5"/>
  <c r="BN10" i="5"/>
  <c r="BM10" i="5" s="1"/>
  <c r="BR6" i="5"/>
  <c r="BL5" i="5"/>
  <c r="BL320" i="5" s="1"/>
  <c r="BN4" i="5"/>
  <c r="BR212" i="5"/>
  <c r="BR196" i="5"/>
  <c r="BR180" i="5"/>
  <c r="BR164" i="5"/>
  <c r="BR148" i="5"/>
  <c r="BR132" i="5"/>
  <c r="BR112" i="5"/>
  <c r="BO319" i="5"/>
  <c r="BO297" i="5"/>
  <c r="BO281" i="5"/>
  <c r="BR268" i="5"/>
  <c r="BR260" i="5"/>
  <c r="BR252" i="5"/>
  <c r="BR244" i="5"/>
  <c r="BR236" i="5"/>
  <c r="BR228" i="5"/>
  <c r="BO316" i="5"/>
  <c r="BR261" i="5"/>
  <c r="BR245" i="5"/>
  <c r="BR229" i="5"/>
  <c r="BR7" i="5"/>
  <c r="BR23" i="5"/>
  <c r="BO31" i="5"/>
  <c r="BR39" i="5"/>
  <c r="BO107" i="5"/>
  <c r="BO123" i="5"/>
  <c r="BO139" i="5"/>
  <c r="BO155" i="5"/>
  <c r="BO171" i="5"/>
  <c r="BO187" i="5"/>
  <c r="BO203" i="5"/>
  <c r="BR298" i="5"/>
  <c r="BO285" i="5"/>
  <c r="BR270" i="5"/>
  <c r="BR262" i="5"/>
  <c r="BR254" i="5"/>
  <c r="BR246" i="5"/>
  <c r="BR238" i="5"/>
  <c r="BR230" i="5"/>
  <c r="BO226" i="5"/>
  <c r="BR222" i="5"/>
  <c r="BO303" i="5"/>
  <c r="BR318" i="5"/>
  <c r="BO19" i="5"/>
  <c r="BO35" i="5"/>
  <c r="BR48" i="5"/>
  <c r="BR53" i="5"/>
  <c r="BR54" i="5"/>
  <c r="BR56" i="5"/>
  <c r="BR62" i="5"/>
  <c r="BR64" i="5"/>
  <c r="BR69" i="5"/>
  <c r="BR70" i="5"/>
  <c r="BR72" i="5"/>
  <c r="BR76" i="5"/>
  <c r="BR79" i="5"/>
  <c r="BR80" i="5"/>
  <c r="BR84" i="5"/>
  <c r="BR87" i="5"/>
  <c r="BR88" i="5"/>
  <c r="BR92" i="5"/>
  <c r="BR95" i="5"/>
  <c r="BR96" i="5"/>
  <c r="BR100" i="5"/>
  <c r="BO54" i="5"/>
  <c r="BO62" i="5"/>
  <c r="BO70" i="5"/>
  <c r="BO78" i="5"/>
  <c r="BO86" i="5"/>
  <c r="BO94" i="5"/>
  <c r="BO217" i="5"/>
  <c r="BO249" i="5"/>
  <c r="BR282" i="5"/>
  <c r="BR104" i="5"/>
  <c r="BR105" i="5"/>
  <c r="BO108" i="5"/>
  <c r="BR115" i="5"/>
  <c r="BR116" i="5"/>
  <c r="BR118" i="5"/>
  <c r="BR123" i="5"/>
  <c r="BR129" i="5"/>
  <c r="BR130" i="5"/>
  <c r="BR134" i="5"/>
  <c r="BO136" i="5"/>
  <c r="BR139" i="5"/>
  <c r="BR145" i="5"/>
  <c r="BR150" i="5"/>
  <c r="BO152" i="5"/>
  <c r="BR155" i="5"/>
  <c r="BR161" i="5"/>
  <c r="BR162" i="5"/>
  <c r="BR166" i="5"/>
  <c r="BO168" i="5"/>
  <c r="BR171" i="5"/>
  <c r="BR177" i="5"/>
  <c r="BR178" i="5"/>
  <c r="BR182" i="5"/>
  <c r="BO184" i="5"/>
  <c r="BR187" i="5"/>
  <c r="BR193" i="5"/>
  <c r="BR194" i="5"/>
  <c r="BR198" i="5"/>
  <c r="BO200" i="5"/>
  <c r="BR203" i="5"/>
  <c r="BR209" i="5"/>
  <c r="BR210" i="5"/>
  <c r="BR214" i="5"/>
  <c r="BO304" i="5"/>
  <c r="BO312" i="5"/>
  <c r="BO13" i="5"/>
  <c r="BO21" i="5"/>
  <c r="BO29" i="5"/>
  <c r="BO37" i="5"/>
  <c r="BO45" i="5"/>
  <c r="BO279" i="5"/>
  <c r="BO287" i="5"/>
  <c r="BO295" i="5"/>
  <c r="BR300" i="5"/>
  <c r="BR304" i="5"/>
  <c r="BR308" i="5"/>
  <c r="BR312" i="5"/>
  <c r="BR314" i="5"/>
  <c r="BO212" i="5"/>
  <c r="BO196" i="5"/>
  <c r="BO180" i="5"/>
  <c r="BO164" i="5"/>
  <c r="BO148" i="5"/>
  <c r="BO132" i="5"/>
  <c r="BO112" i="5"/>
  <c r="BR319" i="5"/>
  <c r="BR297" i="5"/>
  <c r="BR281" i="5"/>
  <c r="BO268" i="5"/>
  <c r="BO260" i="5"/>
  <c r="BO252" i="5"/>
  <c r="BO244" i="5"/>
  <c r="BO236" i="5"/>
  <c r="BO228" i="5"/>
  <c r="BR220" i="5"/>
  <c r="BO209" i="5"/>
  <c r="BO201" i="5"/>
  <c r="BO193" i="5"/>
  <c r="BO185" i="5"/>
  <c r="BO177" i="5"/>
  <c r="BO169" i="5"/>
  <c r="BO161" i="5"/>
  <c r="BO153" i="5"/>
  <c r="BO145" i="5"/>
  <c r="BO137" i="5"/>
  <c r="BO129" i="5"/>
  <c r="BO121" i="5"/>
  <c r="BO113" i="5"/>
  <c r="BO105" i="5"/>
  <c r="BO95" i="5"/>
  <c r="BO87" i="5"/>
  <c r="BO79" i="5"/>
  <c r="BO71" i="5"/>
  <c r="BO63" i="5"/>
  <c r="BO55" i="5"/>
  <c r="BO47" i="5"/>
  <c r="BR316" i="5"/>
  <c r="BO261" i="5"/>
  <c r="BO245" i="5"/>
  <c r="BO229" i="5"/>
  <c r="BO7" i="5"/>
  <c r="BR15" i="5"/>
  <c r="BO23" i="5"/>
  <c r="BR31" i="5"/>
  <c r="BO39" i="5"/>
  <c r="BO115" i="5"/>
  <c r="BO131" i="5"/>
  <c r="BO147" i="5"/>
  <c r="BO163" i="5"/>
  <c r="BO179" i="5"/>
  <c r="BO195" i="5"/>
  <c r="BO211" i="5"/>
  <c r="BO298" i="5"/>
  <c r="BO301" i="5"/>
  <c r="BR285" i="5"/>
  <c r="BO270" i="5"/>
  <c r="BO262" i="5"/>
  <c r="BO254" i="5"/>
  <c r="BO246" i="5"/>
  <c r="BO238" i="5"/>
  <c r="BO230" i="5"/>
  <c r="BR226" i="5"/>
  <c r="BO222" i="5"/>
  <c r="BR303" i="5"/>
  <c r="BO101" i="5"/>
  <c r="BO97" i="5"/>
  <c r="BO89" i="5"/>
  <c r="BO85" i="5"/>
  <c r="BO81" i="5"/>
  <c r="BO73" i="5"/>
  <c r="BO69" i="5"/>
  <c r="BO65" i="5"/>
  <c r="BO57" i="5"/>
  <c r="BO53" i="5"/>
  <c r="BO49" i="5"/>
  <c r="BO318" i="5"/>
  <c r="BR265" i="5"/>
  <c r="BR249" i="5"/>
  <c r="BR233" i="5"/>
  <c r="BR217" i="5"/>
  <c r="BR12" i="5"/>
  <c r="BR20" i="5"/>
  <c r="BR28" i="5"/>
  <c r="BR36" i="5"/>
  <c r="BR44" i="5"/>
  <c r="BR19" i="5"/>
  <c r="BR35" i="5"/>
  <c r="BR49" i="5"/>
  <c r="BR50" i="5"/>
  <c r="BR52" i="5"/>
  <c r="BR57" i="5"/>
  <c r="BR58" i="5"/>
  <c r="BR60" i="5"/>
  <c r="BR65" i="5"/>
  <c r="BR66" i="5"/>
  <c r="BR68" i="5"/>
  <c r="BR73" i="5"/>
  <c r="BR74" i="5"/>
  <c r="BR78" i="5"/>
  <c r="BR81" i="5"/>
  <c r="BR82" i="5"/>
  <c r="BR85" i="5"/>
  <c r="BR86" i="5"/>
  <c r="BR89" i="5"/>
  <c r="BR90" i="5"/>
  <c r="BR94" i="5"/>
  <c r="BR97" i="5"/>
  <c r="BR98" i="5"/>
  <c r="BO50" i="5"/>
  <c r="BO58" i="5"/>
  <c r="BO66" i="5"/>
  <c r="BO74" i="5"/>
  <c r="BO82" i="5"/>
  <c r="BO90" i="5"/>
  <c r="BO98" i="5"/>
  <c r="BO233" i="5"/>
  <c r="BO265" i="5"/>
  <c r="BO282" i="5"/>
  <c r="BR101" i="5"/>
  <c r="BR102" i="5"/>
  <c r="BO104" i="5"/>
  <c r="BR107" i="5"/>
  <c r="BR108" i="5"/>
  <c r="BR113" i="5"/>
  <c r="BR114" i="5"/>
  <c r="BO116" i="5"/>
  <c r="BR121" i="5"/>
  <c r="BR126" i="5"/>
  <c r="BR131" i="5"/>
  <c r="BR136" i="5"/>
  <c r="BR137" i="5"/>
  <c r="BR142" i="5"/>
  <c r="BR147" i="5"/>
  <c r="BR152" i="5"/>
  <c r="BR153" i="5"/>
  <c r="BR158" i="5"/>
  <c r="BR163" i="5"/>
  <c r="BR168" i="5"/>
  <c r="BR169" i="5"/>
  <c r="BR174" i="5"/>
  <c r="BR179" i="5"/>
  <c r="BR184" i="5"/>
  <c r="BR185" i="5"/>
  <c r="BR190" i="5"/>
  <c r="BR195" i="5"/>
  <c r="BR200" i="5"/>
  <c r="BR201" i="5"/>
  <c r="BR206" i="5"/>
  <c r="BR211" i="5"/>
  <c r="BO220" i="5"/>
  <c r="BO280" i="5"/>
  <c r="BO296" i="5"/>
  <c r="BO308" i="5"/>
  <c r="BO9" i="5"/>
  <c r="BO25" i="5"/>
  <c r="BO41" i="5"/>
  <c r="BR280" i="5"/>
  <c r="BR296" i="5"/>
  <c r="BR294" i="5"/>
  <c r="BO275" i="5"/>
  <c r="BO283" i="5"/>
  <c r="BO291" i="5"/>
  <c r="BO313" i="5"/>
  <c r="BD128" i="5"/>
  <c r="BD144" i="5"/>
  <c r="BG144" i="5"/>
  <c r="BD160" i="5"/>
  <c r="BD176" i="5"/>
  <c r="BD222" i="5"/>
  <c r="BG222" i="5"/>
  <c r="BP222" i="5" s="1"/>
  <c r="BD230" i="5"/>
  <c r="BG230" i="5"/>
  <c r="BP230" i="5" s="1"/>
  <c r="BI157" i="5"/>
  <c r="BI173" i="5"/>
  <c r="BD183" i="5"/>
  <c r="BG183" i="5"/>
  <c r="BI189" i="5"/>
  <c r="BI205" i="5"/>
  <c r="BE322" i="5"/>
  <c r="BA338" i="5"/>
  <c r="BA4" i="5"/>
  <c r="BB4" i="5"/>
  <c r="BA340" i="5"/>
  <c r="BA339" i="5"/>
  <c r="BA1" i="5"/>
  <c r="BC320" i="5"/>
  <c r="BI6" i="5"/>
  <c r="BI14" i="5"/>
  <c r="BI22" i="5"/>
  <c r="BI30" i="5"/>
  <c r="BI38" i="5"/>
  <c r="BD40" i="5"/>
  <c r="BI46" i="5"/>
  <c r="BD51" i="5"/>
  <c r="BI54" i="5"/>
  <c r="BD59" i="5"/>
  <c r="BI70" i="5"/>
  <c r="BI78" i="5"/>
  <c r="BD80" i="5"/>
  <c r="BI86" i="5"/>
  <c r="BI94" i="5"/>
  <c r="BI106" i="5"/>
  <c r="BI122" i="5"/>
  <c r="BI138" i="5"/>
  <c r="BI154" i="5"/>
  <c r="BD164" i="5"/>
  <c r="BI170" i="5"/>
  <c r="BD180" i="5"/>
  <c r="BI186" i="5"/>
  <c r="BI202" i="5"/>
  <c r="BI219" i="5"/>
  <c r="BI235" i="5"/>
  <c r="BI251" i="5"/>
  <c r="BD255" i="5"/>
  <c r="BG255" i="5"/>
  <c r="BI267" i="5"/>
  <c r="BI272" i="5"/>
  <c r="BD274" i="5"/>
  <c r="BD305" i="5"/>
  <c r="BG305" i="5"/>
  <c r="BD315" i="5"/>
  <c r="BG245" i="5"/>
  <c r="BP245" i="5" s="1"/>
  <c r="BG297" i="5"/>
  <c r="BP297" i="5" s="1"/>
  <c r="BG33" i="5"/>
  <c r="BG196" i="5"/>
  <c r="BP196" i="5" s="1"/>
  <c r="BG67" i="5"/>
  <c r="BP23" i="5"/>
  <c r="BG252" i="5"/>
  <c r="BP252" i="5" s="1"/>
  <c r="BP66" i="5"/>
  <c r="BG60" i="5"/>
  <c r="BP60" i="5" s="1"/>
  <c r="BG123" i="5"/>
  <c r="BP123" i="5" s="1"/>
  <c r="BP31" i="5"/>
  <c r="BP100" i="5"/>
  <c r="BG205" i="5"/>
  <c r="BP102" i="5"/>
  <c r="BG256" i="5"/>
  <c r="BG122" i="5"/>
  <c r="BG112" i="5"/>
  <c r="BP112" i="5" s="1"/>
  <c r="BG257" i="5"/>
  <c r="BG32" i="5"/>
  <c r="BG78" i="5"/>
  <c r="BP78" i="5" s="1"/>
  <c r="BG49" i="5"/>
  <c r="BP49" i="5" s="1"/>
  <c r="BG54" i="5"/>
  <c r="BP54" i="5" s="1"/>
  <c r="BP114" i="5"/>
  <c r="BP287" i="5"/>
  <c r="BP201" i="5"/>
  <c r="BP45" i="5"/>
  <c r="BG240" i="5"/>
  <c r="BG160" i="5"/>
  <c r="BG69" i="5"/>
  <c r="BP69" i="5" s="1"/>
  <c r="BP263" i="5"/>
  <c r="BP47" i="5"/>
  <c r="BP247" i="5"/>
  <c r="BG211" i="5"/>
  <c r="BP211" i="5" s="1"/>
  <c r="BP166" i="5"/>
  <c r="BG24" i="5"/>
  <c r="BP18" i="5"/>
  <c r="BP282" i="5"/>
  <c r="BP319" i="5"/>
  <c r="BG197" i="5"/>
  <c r="BP227" i="5"/>
  <c r="BG209" i="5"/>
  <c r="BP209" i="5" s="1"/>
  <c r="BG161" i="5"/>
  <c r="BP161" i="5" s="1"/>
  <c r="BG115" i="5"/>
  <c r="BP115" i="5" s="1"/>
  <c r="BG228" i="5"/>
  <c r="BP228" i="5" s="1"/>
  <c r="BG224" i="5"/>
  <c r="BP34" i="5"/>
  <c r="BG155" i="5"/>
  <c r="BP155" i="5" s="1"/>
  <c r="BG220" i="5"/>
  <c r="BP220" i="5" s="1"/>
  <c r="BG163" i="5"/>
  <c r="BP163" i="5" s="1"/>
  <c r="BG283" i="5"/>
  <c r="BP283" i="5" s="1"/>
  <c r="BG170" i="5"/>
  <c r="BG89" i="5"/>
  <c r="BP89" i="5" s="1"/>
  <c r="BG143" i="5"/>
  <c r="BG149" i="5"/>
  <c r="BP52" i="5"/>
  <c r="BG148" i="5"/>
  <c r="BP148" i="5" s="1"/>
  <c r="BP178" i="5"/>
  <c r="BP71" i="5"/>
  <c r="BG103" i="5"/>
  <c r="BG116" i="5"/>
  <c r="BP116" i="5" s="1"/>
  <c r="BG137" i="5"/>
  <c r="BP137" i="5" s="1"/>
  <c r="BG318" i="5"/>
  <c r="BP318" i="5" s="1"/>
  <c r="BG181" i="5"/>
  <c r="BP249" i="5"/>
  <c r="BG310" i="5"/>
  <c r="BP310" i="5" s="1"/>
  <c r="BG308" i="5"/>
  <c r="BP308" i="5" s="1"/>
  <c r="BG281" i="5"/>
  <c r="BP281" i="5" s="1"/>
  <c r="BG43" i="5"/>
  <c r="AR319" i="5"/>
  <c r="AS319" i="5" s="1"/>
  <c r="AY319" i="5" s="1"/>
  <c r="AR317" i="5"/>
  <c r="AS317" i="5" s="1"/>
  <c r="AY317" i="5" s="1"/>
  <c r="AR315" i="5"/>
  <c r="AS315" i="5" s="1"/>
  <c r="AY315" i="5" s="1"/>
  <c r="AR313" i="5"/>
  <c r="AS313" i="5" s="1"/>
  <c r="AY313" i="5" s="1"/>
  <c r="AR311" i="5"/>
  <c r="AS311" i="5" s="1"/>
  <c r="AY311" i="5" s="1"/>
  <c r="AR309" i="5"/>
  <c r="AS309" i="5" s="1"/>
  <c r="AY309" i="5" s="1"/>
  <c r="AR307" i="5"/>
  <c r="AS307" i="5" s="1"/>
  <c r="AY307" i="5" s="1"/>
  <c r="AR305" i="5"/>
  <c r="AS305" i="5" s="1"/>
  <c r="AY305" i="5" s="1"/>
  <c r="AR303" i="5"/>
  <c r="AS303" i="5" s="1"/>
  <c r="AY303" i="5" s="1"/>
  <c r="AR301" i="5"/>
  <c r="AS301" i="5" s="1"/>
  <c r="AY301" i="5" s="1"/>
  <c r="AR299" i="5"/>
  <c r="AS299" i="5" s="1"/>
  <c r="AY299" i="5" s="1"/>
  <c r="AR297" i="5"/>
  <c r="AS297" i="5" s="1"/>
  <c r="AY297" i="5" s="1"/>
  <c r="AR295" i="5"/>
  <c r="AS295" i="5" s="1"/>
  <c r="AY295" i="5" s="1"/>
  <c r="AR293" i="5"/>
  <c r="AS293" i="5" s="1"/>
  <c r="AY293" i="5" s="1"/>
  <c r="AR291" i="5"/>
  <c r="AS291" i="5" s="1"/>
  <c r="AY291" i="5" s="1"/>
  <c r="AR289" i="5"/>
  <c r="AS289" i="5" s="1"/>
  <c r="AY289" i="5" s="1"/>
  <c r="AR287" i="5"/>
  <c r="AS287" i="5" s="1"/>
  <c r="AY287" i="5" s="1"/>
  <c r="AR285" i="5"/>
  <c r="AS285" i="5" s="1"/>
  <c r="AY285" i="5" s="1"/>
  <c r="AR283" i="5"/>
  <c r="AS283" i="5" s="1"/>
  <c r="AY283" i="5" s="1"/>
  <c r="AR281" i="5"/>
  <c r="AS281" i="5" s="1"/>
  <c r="AY281" i="5" s="1"/>
  <c r="AR279" i="5"/>
  <c r="AS279" i="5" s="1"/>
  <c r="AY279" i="5" s="1"/>
  <c r="AR277" i="5"/>
  <c r="AS277" i="5" s="1"/>
  <c r="AY277" i="5" s="1"/>
  <c r="AR275" i="5"/>
  <c r="AS275" i="5" s="1"/>
  <c r="AY275" i="5" s="1"/>
  <c r="AR273" i="5"/>
  <c r="AS273" i="5" s="1"/>
  <c r="AY273" i="5" s="1"/>
  <c r="AR271" i="5"/>
  <c r="AS271" i="5" s="1"/>
  <c r="AY271" i="5" s="1"/>
  <c r="AR269" i="5"/>
  <c r="AS269" i="5" s="1"/>
  <c r="AY269" i="5" s="1"/>
  <c r="AR267" i="5"/>
  <c r="AS267" i="5" s="1"/>
  <c r="AY267" i="5" s="1"/>
  <c r="AR265" i="5"/>
  <c r="AS265" i="5" s="1"/>
  <c r="AY265" i="5" s="1"/>
  <c r="AR263" i="5"/>
  <c r="AS263" i="5" s="1"/>
  <c r="AY263" i="5" s="1"/>
  <c r="AR261" i="5"/>
  <c r="AS261" i="5" s="1"/>
  <c r="AY261" i="5" s="1"/>
  <c r="AR259" i="5"/>
  <c r="AS259" i="5" s="1"/>
  <c r="AY259" i="5" s="1"/>
  <c r="AR257" i="5"/>
  <c r="AS257" i="5" s="1"/>
  <c r="AY257" i="5" s="1"/>
  <c r="AR255" i="5"/>
  <c r="AS255" i="5" s="1"/>
  <c r="AY255" i="5" s="1"/>
  <c r="AR253" i="5"/>
  <c r="AS253" i="5" s="1"/>
  <c r="AY253" i="5" s="1"/>
  <c r="AR251" i="5"/>
  <c r="AS251" i="5" s="1"/>
  <c r="AY251" i="5" s="1"/>
  <c r="AR249" i="5"/>
  <c r="AS249" i="5" s="1"/>
  <c r="AY249" i="5" s="1"/>
  <c r="AR247" i="5"/>
  <c r="AS247" i="5" s="1"/>
  <c r="AY247" i="5" s="1"/>
  <c r="AR245" i="5"/>
  <c r="AS245" i="5" s="1"/>
  <c r="AY245" i="5" s="1"/>
  <c r="AR243" i="5"/>
  <c r="AS243" i="5" s="1"/>
  <c r="AY243" i="5" s="1"/>
  <c r="AR241" i="5"/>
  <c r="AS241" i="5" s="1"/>
  <c r="AY241" i="5" s="1"/>
  <c r="AR239" i="5"/>
  <c r="AS239" i="5" s="1"/>
  <c r="AY239" i="5" s="1"/>
  <c r="AR237" i="5"/>
  <c r="AS237" i="5" s="1"/>
  <c r="AY237" i="5" s="1"/>
  <c r="AR235" i="5"/>
  <c r="AS235" i="5" s="1"/>
  <c r="AY235" i="5" s="1"/>
  <c r="AR233" i="5"/>
  <c r="AS233" i="5" s="1"/>
  <c r="AY233" i="5" s="1"/>
  <c r="AR231" i="5"/>
  <c r="AS231" i="5" s="1"/>
  <c r="AY231" i="5" s="1"/>
  <c r="AR229" i="5"/>
  <c r="AS229" i="5" s="1"/>
  <c r="AY229" i="5" s="1"/>
  <c r="AR227" i="5"/>
  <c r="AS227" i="5" s="1"/>
  <c r="AY227" i="5" s="1"/>
  <c r="AR225" i="5"/>
  <c r="AS225" i="5" s="1"/>
  <c r="AY225" i="5" s="1"/>
  <c r="AR223" i="5"/>
  <c r="AS223" i="5" s="1"/>
  <c r="AY223" i="5" s="1"/>
  <c r="AR221" i="5"/>
  <c r="AS221" i="5" s="1"/>
  <c r="AY221" i="5" s="1"/>
  <c r="AR219" i="5"/>
  <c r="AS219" i="5" s="1"/>
  <c r="AY219" i="5" s="1"/>
  <c r="AR217" i="5"/>
  <c r="AS217" i="5" s="1"/>
  <c r="AY217" i="5" s="1"/>
  <c r="AR215" i="5"/>
  <c r="AS215" i="5" s="1"/>
  <c r="AY215" i="5" s="1"/>
  <c r="AR213" i="5"/>
  <c r="AS213" i="5" s="1"/>
  <c r="AY213" i="5" s="1"/>
  <c r="AR211" i="5"/>
  <c r="AS211" i="5" s="1"/>
  <c r="AY211" i="5" s="1"/>
  <c r="AR209" i="5"/>
  <c r="AS209" i="5" s="1"/>
  <c r="AY209" i="5" s="1"/>
  <c r="AR207" i="5"/>
  <c r="AS207" i="5" s="1"/>
  <c r="AY207" i="5" s="1"/>
  <c r="AR205" i="5"/>
  <c r="AS205" i="5" s="1"/>
  <c r="AY205" i="5" s="1"/>
  <c r="AR203" i="5"/>
  <c r="AS203" i="5" s="1"/>
  <c r="AY203" i="5" s="1"/>
  <c r="AR201" i="5"/>
  <c r="AS201" i="5" s="1"/>
  <c r="AY201" i="5" s="1"/>
  <c r="AR199" i="5"/>
  <c r="AS199" i="5" s="1"/>
  <c r="AY199" i="5" s="1"/>
  <c r="AR197" i="5"/>
  <c r="AS197" i="5" s="1"/>
  <c r="AY197" i="5" s="1"/>
  <c r="AR195" i="5"/>
  <c r="AS195" i="5" s="1"/>
  <c r="AY195" i="5" s="1"/>
  <c r="AR193" i="5"/>
  <c r="AS193" i="5" s="1"/>
  <c r="AY193" i="5" s="1"/>
  <c r="AR191" i="5"/>
  <c r="AS191" i="5" s="1"/>
  <c r="AY191" i="5" s="1"/>
  <c r="AR189" i="5"/>
  <c r="AS189" i="5" s="1"/>
  <c r="AY189" i="5" s="1"/>
  <c r="AR187" i="5"/>
  <c r="AS187" i="5" s="1"/>
  <c r="AY187" i="5" s="1"/>
  <c r="AR185" i="5"/>
  <c r="AS185" i="5" s="1"/>
  <c r="AY185" i="5" s="1"/>
  <c r="AR183" i="5"/>
  <c r="AS183" i="5" s="1"/>
  <c r="AY183" i="5" s="1"/>
  <c r="AR181" i="5"/>
  <c r="AS181" i="5" s="1"/>
  <c r="AY181" i="5" s="1"/>
  <c r="AR179" i="5"/>
  <c r="AS179" i="5" s="1"/>
  <c r="AY179" i="5" s="1"/>
  <c r="AR177" i="5"/>
  <c r="AS177" i="5" s="1"/>
  <c r="AY177" i="5" s="1"/>
  <c r="AR175" i="5"/>
  <c r="AS175" i="5" s="1"/>
  <c r="AY175" i="5" s="1"/>
  <c r="AR173" i="5"/>
  <c r="AS173" i="5" s="1"/>
  <c r="AY173" i="5" s="1"/>
  <c r="AR171" i="5"/>
  <c r="AS171" i="5" s="1"/>
  <c r="AY171" i="5" s="1"/>
  <c r="AR169" i="5"/>
  <c r="AS169" i="5" s="1"/>
  <c r="AY169" i="5" s="1"/>
  <c r="AR167" i="5"/>
  <c r="AS167" i="5" s="1"/>
  <c r="AY167" i="5" s="1"/>
  <c r="AR165" i="5"/>
  <c r="AS165" i="5" s="1"/>
  <c r="AY165" i="5" s="1"/>
  <c r="AR163" i="5"/>
  <c r="AS163" i="5" s="1"/>
  <c r="AY163" i="5" s="1"/>
  <c r="AR161" i="5"/>
  <c r="AS161" i="5" s="1"/>
  <c r="AY161" i="5" s="1"/>
  <c r="AR159" i="5"/>
  <c r="AS159" i="5" s="1"/>
  <c r="AY159" i="5" s="1"/>
  <c r="AR157" i="5"/>
  <c r="AS157" i="5" s="1"/>
  <c r="AY157" i="5" s="1"/>
  <c r="AR155" i="5"/>
  <c r="AS155" i="5" s="1"/>
  <c r="AY155" i="5" s="1"/>
  <c r="AR153" i="5"/>
  <c r="AS153" i="5" s="1"/>
  <c r="AY153" i="5" s="1"/>
  <c r="AR151" i="5"/>
  <c r="AS151" i="5" s="1"/>
  <c r="AY151" i="5" s="1"/>
  <c r="AR149" i="5"/>
  <c r="AS149" i="5" s="1"/>
  <c r="AY149" i="5" s="1"/>
  <c r="AR147" i="5"/>
  <c r="AS147" i="5" s="1"/>
  <c r="AY147" i="5" s="1"/>
  <c r="AR145" i="5"/>
  <c r="AS145" i="5" s="1"/>
  <c r="AY145" i="5" s="1"/>
  <c r="AR143" i="5"/>
  <c r="AS143" i="5" s="1"/>
  <c r="AY143" i="5" s="1"/>
  <c r="AR141" i="5"/>
  <c r="AS141" i="5" s="1"/>
  <c r="AY141" i="5" s="1"/>
  <c r="AR139" i="5"/>
  <c r="AS139" i="5" s="1"/>
  <c r="AY139" i="5" s="1"/>
  <c r="AR137" i="5"/>
  <c r="AS137" i="5" s="1"/>
  <c r="AY137" i="5" s="1"/>
  <c r="AR135" i="5"/>
  <c r="AS135" i="5" s="1"/>
  <c r="AY135" i="5" s="1"/>
  <c r="AR133" i="5"/>
  <c r="AS133" i="5" s="1"/>
  <c r="AY133" i="5" s="1"/>
  <c r="AR131" i="5"/>
  <c r="AS131" i="5" s="1"/>
  <c r="AY131" i="5" s="1"/>
  <c r="AR129" i="5"/>
  <c r="AS129" i="5" s="1"/>
  <c r="AY129" i="5" s="1"/>
  <c r="AR127" i="5"/>
  <c r="AS127" i="5" s="1"/>
  <c r="AY127" i="5" s="1"/>
  <c r="AR125" i="5"/>
  <c r="AS125" i="5" s="1"/>
  <c r="AY125" i="5" s="1"/>
  <c r="AR123" i="5"/>
  <c r="AS123" i="5" s="1"/>
  <c r="AY123" i="5" s="1"/>
  <c r="AR121" i="5"/>
  <c r="AS121" i="5" s="1"/>
  <c r="AY121" i="5" s="1"/>
  <c r="AR119" i="5"/>
  <c r="AS119" i="5" s="1"/>
  <c r="AY119" i="5" s="1"/>
  <c r="AR117" i="5"/>
  <c r="AS117" i="5" s="1"/>
  <c r="AY117" i="5" s="1"/>
  <c r="AR115" i="5"/>
  <c r="AS115" i="5" s="1"/>
  <c r="AY115" i="5" s="1"/>
  <c r="AR113" i="5"/>
  <c r="AS113" i="5" s="1"/>
  <c r="AY113" i="5" s="1"/>
  <c r="AR111" i="5"/>
  <c r="AS111" i="5" s="1"/>
  <c r="AY111" i="5" s="1"/>
  <c r="AR109" i="5"/>
  <c r="AS109" i="5" s="1"/>
  <c r="AY109" i="5" s="1"/>
  <c r="AR107" i="5"/>
  <c r="AS107" i="5" s="1"/>
  <c r="AY107" i="5" s="1"/>
  <c r="AR105" i="5"/>
  <c r="AS105" i="5" s="1"/>
  <c r="AY105" i="5" s="1"/>
  <c r="AR103" i="5"/>
  <c r="AS103" i="5" s="1"/>
  <c r="AY103" i="5" s="1"/>
  <c r="AR101" i="5"/>
  <c r="AS101" i="5" s="1"/>
  <c r="AY101" i="5" s="1"/>
  <c r="AR99" i="5"/>
  <c r="AS99" i="5" s="1"/>
  <c r="AY99" i="5" s="1"/>
  <c r="AR97" i="5"/>
  <c r="AS97" i="5" s="1"/>
  <c r="AY97" i="5" s="1"/>
  <c r="AR95" i="5"/>
  <c r="AS95" i="5" s="1"/>
  <c r="AY95" i="5" s="1"/>
  <c r="AR93" i="5"/>
  <c r="AS93" i="5" s="1"/>
  <c r="AY93" i="5" s="1"/>
  <c r="AR91" i="5"/>
  <c r="AS91" i="5" s="1"/>
  <c r="AY91" i="5" s="1"/>
  <c r="AR89" i="5"/>
  <c r="AS89" i="5" s="1"/>
  <c r="AY89" i="5" s="1"/>
  <c r="AR87" i="5"/>
  <c r="AS87" i="5" s="1"/>
  <c r="AY87" i="5" s="1"/>
  <c r="AR85" i="5"/>
  <c r="AS85" i="5" s="1"/>
  <c r="AY85" i="5" s="1"/>
  <c r="AR83" i="5"/>
  <c r="AS83" i="5" s="1"/>
  <c r="AY83" i="5" s="1"/>
  <c r="AR81" i="5"/>
  <c r="AS81" i="5" s="1"/>
  <c r="AY81" i="5" s="1"/>
  <c r="AR79" i="5"/>
  <c r="AS79" i="5" s="1"/>
  <c r="AY79" i="5" s="1"/>
  <c r="AR77" i="5"/>
  <c r="AS77" i="5" s="1"/>
  <c r="AY77" i="5" s="1"/>
  <c r="AR75" i="5"/>
  <c r="AS75" i="5" s="1"/>
  <c r="AY75" i="5" s="1"/>
  <c r="AR73" i="5"/>
  <c r="AS73" i="5" s="1"/>
  <c r="AY73" i="5" s="1"/>
  <c r="AR71" i="5"/>
  <c r="AS71" i="5" s="1"/>
  <c r="AY71" i="5" s="1"/>
  <c r="AR69" i="5"/>
  <c r="AS69" i="5" s="1"/>
  <c r="AY69" i="5" s="1"/>
  <c r="AR67" i="5"/>
  <c r="AS67" i="5" s="1"/>
  <c r="AY67" i="5" s="1"/>
  <c r="AR65" i="5"/>
  <c r="AS65" i="5" s="1"/>
  <c r="AY65" i="5" s="1"/>
  <c r="AR63" i="5"/>
  <c r="AS63" i="5" s="1"/>
  <c r="AY63" i="5" s="1"/>
  <c r="AR61" i="5"/>
  <c r="AS61" i="5" s="1"/>
  <c r="AY61" i="5" s="1"/>
  <c r="AR59" i="5"/>
  <c r="AS59" i="5" s="1"/>
  <c r="AY59" i="5" s="1"/>
  <c r="AR57" i="5"/>
  <c r="AS57" i="5" s="1"/>
  <c r="AY57" i="5" s="1"/>
  <c r="AR55" i="5"/>
  <c r="AS55" i="5" s="1"/>
  <c r="AY55" i="5" s="1"/>
  <c r="AR53" i="5"/>
  <c r="AS53" i="5" s="1"/>
  <c r="AY53" i="5" s="1"/>
  <c r="AR51" i="5"/>
  <c r="AS51" i="5" s="1"/>
  <c r="AY51" i="5" s="1"/>
  <c r="AR49" i="5"/>
  <c r="AS49" i="5" s="1"/>
  <c r="AY49" i="5" s="1"/>
  <c r="AR47" i="5"/>
  <c r="AS47" i="5" s="1"/>
  <c r="AY47" i="5" s="1"/>
  <c r="AR45" i="5"/>
  <c r="AS45" i="5" s="1"/>
  <c r="AY45" i="5" s="1"/>
  <c r="AR43" i="5"/>
  <c r="AS43" i="5" s="1"/>
  <c r="AY43" i="5" s="1"/>
  <c r="AR41" i="5"/>
  <c r="AS41" i="5" s="1"/>
  <c r="AY41" i="5" s="1"/>
  <c r="AR39" i="5"/>
  <c r="AS39" i="5" s="1"/>
  <c r="AY39" i="5" s="1"/>
  <c r="AR37" i="5"/>
  <c r="AS37" i="5" s="1"/>
  <c r="AY37" i="5" s="1"/>
  <c r="AR35" i="5"/>
  <c r="AS35" i="5" s="1"/>
  <c r="AY35" i="5" s="1"/>
  <c r="AR33" i="5"/>
  <c r="AS33" i="5" s="1"/>
  <c r="AY33" i="5" s="1"/>
  <c r="AR31" i="5"/>
  <c r="AS31" i="5" s="1"/>
  <c r="AY31" i="5" s="1"/>
  <c r="AR29" i="5"/>
  <c r="AS29" i="5" s="1"/>
  <c r="AY29" i="5" s="1"/>
  <c r="AR27" i="5"/>
  <c r="AS27" i="5" s="1"/>
  <c r="AY27" i="5" s="1"/>
  <c r="AR25" i="5"/>
  <c r="AS25" i="5" s="1"/>
  <c r="AY25" i="5" s="1"/>
  <c r="AR23" i="5"/>
  <c r="AS23" i="5" s="1"/>
  <c r="AY23" i="5" s="1"/>
  <c r="AR21" i="5"/>
  <c r="AS21" i="5" s="1"/>
  <c r="AY21" i="5" s="1"/>
  <c r="AR19" i="5"/>
  <c r="AS19" i="5" s="1"/>
  <c r="AY19" i="5" s="1"/>
  <c r="AR17" i="5"/>
  <c r="AS17" i="5" s="1"/>
  <c r="AY17" i="5" s="1"/>
  <c r="AR15" i="5"/>
  <c r="AS15" i="5" s="1"/>
  <c r="AY15" i="5" s="1"/>
  <c r="AR13" i="5"/>
  <c r="AS13" i="5" s="1"/>
  <c r="AY13" i="5" s="1"/>
  <c r="AR11" i="5"/>
  <c r="AS11" i="5" s="1"/>
  <c r="AY11" i="5" s="1"/>
  <c r="AR9" i="5"/>
  <c r="AS9" i="5" s="1"/>
  <c r="AY9" i="5" s="1"/>
  <c r="AR7" i="5"/>
  <c r="AS7" i="5" s="1"/>
  <c r="AY7" i="5" s="1"/>
  <c r="AR5" i="5"/>
  <c r="AR318" i="5"/>
  <c r="AS318" i="5" s="1"/>
  <c r="AY318" i="5" s="1"/>
  <c r="AR316" i="5"/>
  <c r="AS316" i="5" s="1"/>
  <c r="AY316" i="5" s="1"/>
  <c r="AR314" i="5"/>
  <c r="AS314" i="5" s="1"/>
  <c r="AY314" i="5" s="1"/>
  <c r="AR312" i="5"/>
  <c r="AS312" i="5" s="1"/>
  <c r="AY312" i="5" s="1"/>
  <c r="AR310" i="5"/>
  <c r="AS310" i="5" s="1"/>
  <c r="AY310" i="5" s="1"/>
  <c r="AR308" i="5"/>
  <c r="AS308" i="5" s="1"/>
  <c r="AY308" i="5" s="1"/>
  <c r="AR306" i="5"/>
  <c r="AS306" i="5" s="1"/>
  <c r="AY306" i="5" s="1"/>
  <c r="AR304" i="5"/>
  <c r="AS304" i="5" s="1"/>
  <c r="AY304" i="5" s="1"/>
  <c r="AR302" i="5"/>
  <c r="AS302" i="5" s="1"/>
  <c r="AY302" i="5" s="1"/>
  <c r="AR300" i="5"/>
  <c r="AS300" i="5" s="1"/>
  <c r="AY300" i="5" s="1"/>
  <c r="AR298" i="5"/>
  <c r="AS298" i="5" s="1"/>
  <c r="AY298" i="5" s="1"/>
  <c r="AR296" i="5"/>
  <c r="AS296" i="5" s="1"/>
  <c r="AY296" i="5" s="1"/>
  <c r="AR294" i="5"/>
  <c r="AS294" i="5" s="1"/>
  <c r="AY294" i="5" s="1"/>
  <c r="AR292" i="5"/>
  <c r="AS292" i="5" s="1"/>
  <c r="AY292" i="5" s="1"/>
  <c r="AR290" i="5"/>
  <c r="AS290" i="5" s="1"/>
  <c r="AY290" i="5" s="1"/>
  <c r="AR288" i="5"/>
  <c r="AS288" i="5" s="1"/>
  <c r="AY288" i="5" s="1"/>
  <c r="AR286" i="5"/>
  <c r="AS286" i="5" s="1"/>
  <c r="AY286" i="5" s="1"/>
  <c r="AR284" i="5"/>
  <c r="AS284" i="5" s="1"/>
  <c r="AY284" i="5" s="1"/>
  <c r="AR282" i="5"/>
  <c r="AS282" i="5" s="1"/>
  <c r="AY282" i="5" s="1"/>
  <c r="AR280" i="5"/>
  <c r="AS280" i="5" s="1"/>
  <c r="AY280" i="5" s="1"/>
  <c r="AR278" i="5"/>
  <c r="AS278" i="5" s="1"/>
  <c r="AY278" i="5" s="1"/>
  <c r="AR276" i="5"/>
  <c r="AS276" i="5" s="1"/>
  <c r="AY276" i="5" s="1"/>
  <c r="AR274" i="5"/>
  <c r="AS274" i="5" s="1"/>
  <c r="AY274" i="5" s="1"/>
  <c r="AR272" i="5"/>
  <c r="AS272" i="5" s="1"/>
  <c r="AY272" i="5" s="1"/>
  <c r="AR270" i="5"/>
  <c r="AS270" i="5" s="1"/>
  <c r="AY270" i="5" s="1"/>
  <c r="AR268" i="5"/>
  <c r="AS268" i="5" s="1"/>
  <c r="AY268" i="5" s="1"/>
  <c r="AR266" i="5"/>
  <c r="AS266" i="5" s="1"/>
  <c r="AY266" i="5" s="1"/>
  <c r="AR264" i="5"/>
  <c r="AS264" i="5" s="1"/>
  <c r="AY264" i="5" s="1"/>
  <c r="AR262" i="5"/>
  <c r="AS262" i="5" s="1"/>
  <c r="AY262" i="5" s="1"/>
  <c r="AR260" i="5"/>
  <c r="AS260" i="5" s="1"/>
  <c r="AY260" i="5" s="1"/>
  <c r="AR258" i="5"/>
  <c r="AS258" i="5" s="1"/>
  <c r="AY258" i="5" s="1"/>
  <c r="AR256" i="5"/>
  <c r="AS256" i="5" s="1"/>
  <c r="AY256" i="5" s="1"/>
  <c r="AR254" i="5"/>
  <c r="AS254" i="5" s="1"/>
  <c r="AY254" i="5" s="1"/>
  <c r="AR252" i="5"/>
  <c r="AS252" i="5" s="1"/>
  <c r="AY252" i="5" s="1"/>
  <c r="AR250" i="5"/>
  <c r="AS250" i="5" s="1"/>
  <c r="AY250" i="5" s="1"/>
  <c r="AR248" i="5"/>
  <c r="AS248" i="5" s="1"/>
  <c r="AY248" i="5" s="1"/>
  <c r="AR246" i="5"/>
  <c r="AS246" i="5" s="1"/>
  <c r="AY246" i="5" s="1"/>
  <c r="AR244" i="5"/>
  <c r="AS244" i="5" s="1"/>
  <c r="AY244" i="5" s="1"/>
  <c r="AR242" i="5"/>
  <c r="AS242" i="5" s="1"/>
  <c r="AY242" i="5" s="1"/>
  <c r="AR240" i="5"/>
  <c r="AS240" i="5" s="1"/>
  <c r="AY240" i="5" s="1"/>
  <c r="AR238" i="5"/>
  <c r="AS238" i="5" s="1"/>
  <c r="AY238" i="5" s="1"/>
  <c r="AR236" i="5"/>
  <c r="AS236" i="5" s="1"/>
  <c r="AY236" i="5" s="1"/>
  <c r="AR234" i="5"/>
  <c r="AS234" i="5" s="1"/>
  <c r="AY234" i="5" s="1"/>
  <c r="AR232" i="5"/>
  <c r="AS232" i="5" s="1"/>
  <c r="AY232" i="5" s="1"/>
  <c r="AR230" i="5"/>
  <c r="AS230" i="5" s="1"/>
  <c r="AY230" i="5" s="1"/>
  <c r="AR228" i="5"/>
  <c r="AS228" i="5" s="1"/>
  <c r="AY228" i="5" s="1"/>
  <c r="AR226" i="5"/>
  <c r="AS226" i="5" s="1"/>
  <c r="AY226" i="5" s="1"/>
  <c r="AR224" i="5"/>
  <c r="AS224" i="5" s="1"/>
  <c r="AY224" i="5" s="1"/>
  <c r="AR222" i="5"/>
  <c r="AS222" i="5" s="1"/>
  <c r="AY222" i="5" s="1"/>
  <c r="AR220" i="5"/>
  <c r="AS220" i="5" s="1"/>
  <c r="AY220" i="5" s="1"/>
  <c r="AR218" i="5"/>
  <c r="AS218" i="5" s="1"/>
  <c r="AY218" i="5" s="1"/>
  <c r="AR216" i="5"/>
  <c r="AS216" i="5" s="1"/>
  <c r="AY216" i="5" s="1"/>
  <c r="AR214" i="5"/>
  <c r="AS214" i="5" s="1"/>
  <c r="AY214" i="5" s="1"/>
  <c r="AR212" i="5"/>
  <c r="AS212" i="5" s="1"/>
  <c r="AY212" i="5" s="1"/>
  <c r="AR210" i="5"/>
  <c r="AS210" i="5" s="1"/>
  <c r="AY210" i="5" s="1"/>
  <c r="AR208" i="5"/>
  <c r="AS208" i="5" s="1"/>
  <c r="AY208" i="5" s="1"/>
  <c r="AR206" i="5"/>
  <c r="AS206" i="5" s="1"/>
  <c r="AY206" i="5" s="1"/>
  <c r="AR204" i="5"/>
  <c r="AS204" i="5" s="1"/>
  <c r="AY204" i="5" s="1"/>
  <c r="AR202" i="5"/>
  <c r="AS202" i="5" s="1"/>
  <c r="AY202" i="5" s="1"/>
  <c r="AR200" i="5"/>
  <c r="AS200" i="5" s="1"/>
  <c r="AY200" i="5" s="1"/>
  <c r="AR198" i="5"/>
  <c r="AS198" i="5" s="1"/>
  <c r="AY198" i="5" s="1"/>
  <c r="AR196" i="5"/>
  <c r="AS196" i="5" s="1"/>
  <c r="AY196" i="5" s="1"/>
  <c r="AR194" i="5"/>
  <c r="AS194" i="5" s="1"/>
  <c r="AY194" i="5" s="1"/>
  <c r="AR192" i="5"/>
  <c r="AS192" i="5" s="1"/>
  <c r="AY192" i="5" s="1"/>
  <c r="AR190" i="5"/>
  <c r="AS190" i="5" s="1"/>
  <c r="AY190" i="5" s="1"/>
  <c r="AR188" i="5"/>
  <c r="AS188" i="5" s="1"/>
  <c r="AY188" i="5" s="1"/>
  <c r="AR186" i="5"/>
  <c r="AS186" i="5" s="1"/>
  <c r="AY186" i="5" s="1"/>
  <c r="AR184" i="5"/>
  <c r="AS184" i="5" s="1"/>
  <c r="AY184" i="5" s="1"/>
  <c r="AR182" i="5"/>
  <c r="AS182" i="5" s="1"/>
  <c r="AY182" i="5" s="1"/>
  <c r="AR180" i="5"/>
  <c r="AS180" i="5" s="1"/>
  <c r="AY180" i="5" s="1"/>
  <c r="AR178" i="5"/>
  <c r="AS178" i="5" s="1"/>
  <c r="AY178" i="5" s="1"/>
  <c r="AR176" i="5"/>
  <c r="AS176" i="5" s="1"/>
  <c r="AY176" i="5" s="1"/>
  <c r="AR174" i="5"/>
  <c r="AS174" i="5" s="1"/>
  <c r="AY174" i="5" s="1"/>
  <c r="AR172" i="5"/>
  <c r="AS172" i="5" s="1"/>
  <c r="AY172" i="5" s="1"/>
  <c r="AR170" i="5"/>
  <c r="AS170" i="5" s="1"/>
  <c r="AY170" i="5" s="1"/>
  <c r="AR168" i="5"/>
  <c r="AS168" i="5" s="1"/>
  <c r="AY168" i="5" s="1"/>
  <c r="AR166" i="5"/>
  <c r="AS166" i="5" s="1"/>
  <c r="AY166" i="5" s="1"/>
  <c r="AR164" i="5"/>
  <c r="AS164" i="5" s="1"/>
  <c r="AY164" i="5" s="1"/>
  <c r="AR162" i="5"/>
  <c r="AS162" i="5" s="1"/>
  <c r="AY162" i="5" s="1"/>
  <c r="AR160" i="5"/>
  <c r="AS160" i="5" s="1"/>
  <c r="AY160" i="5" s="1"/>
  <c r="AR158" i="5"/>
  <c r="AS158" i="5" s="1"/>
  <c r="AY158" i="5" s="1"/>
  <c r="AR156" i="5"/>
  <c r="AS156" i="5" s="1"/>
  <c r="AY156" i="5" s="1"/>
  <c r="AR154" i="5"/>
  <c r="AS154" i="5" s="1"/>
  <c r="AY154" i="5" s="1"/>
  <c r="AR152" i="5"/>
  <c r="AS152" i="5" s="1"/>
  <c r="AY152" i="5" s="1"/>
  <c r="AR150" i="5"/>
  <c r="AS150" i="5" s="1"/>
  <c r="AY150" i="5" s="1"/>
  <c r="AR148" i="5"/>
  <c r="AS148" i="5" s="1"/>
  <c r="AY148" i="5" s="1"/>
  <c r="AR146" i="5"/>
  <c r="AS146" i="5" s="1"/>
  <c r="AY146" i="5" s="1"/>
  <c r="AR144" i="5"/>
  <c r="AS144" i="5" s="1"/>
  <c r="AY144" i="5" s="1"/>
  <c r="AR142" i="5"/>
  <c r="AS142" i="5" s="1"/>
  <c r="AY142" i="5" s="1"/>
  <c r="AR140" i="5"/>
  <c r="AS140" i="5" s="1"/>
  <c r="AY140" i="5" s="1"/>
  <c r="AR138" i="5"/>
  <c r="AS138" i="5" s="1"/>
  <c r="AY138" i="5" s="1"/>
  <c r="AR136" i="5"/>
  <c r="AS136" i="5" s="1"/>
  <c r="AY136" i="5" s="1"/>
  <c r="AR134" i="5"/>
  <c r="AS134" i="5" s="1"/>
  <c r="AY134" i="5" s="1"/>
  <c r="AR132" i="5"/>
  <c r="AS132" i="5" s="1"/>
  <c r="AY132" i="5" s="1"/>
  <c r="AR130" i="5"/>
  <c r="AS130" i="5" s="1"/>
  <c r="AY130" i="5" s="1"/>
  <c r="AR128" i="5"/>
  <c r="AS128" i="5" s="1"/>
  <c r="AY128" i="5" s="1"/>
  <c r="AR126" i="5"/>
  <c r="AS126" i="5" s="1"/>
  <c r="AY126" i="5" s="1"/>
  <c r="AR124" i="5"/>
  <c r="AS124" i="5" s="1"/>
  <c r="AY124" i="5" s="1"/>
  <c r="AR122" i="5"/>
  <c r="AS122" i="5" s="1"/>
  <c r="AY122" i="5" s="1"/>
  <c r="AR120" i="5"/>
  <c r="AS120" i="5" s="1"/>
  <c r="AY120" i="5" s="1"/>
  <c r="AR118" i="5"/>
  <c r="AS118" i="5" s="1"/>
  <c r="AY118" i="5" s="1"/>
  <c r="AR116" i="5"/>
  <c r="AS116" i="5" s="1"/>
  <c r="AY116" i="5" s="1"/>
  <c r="AR114" i="5"/>
  <c r="AS114" i="5" s="1"/>
  <c r="AY114" i="5" s="1"/>
  <c r="AR112" i="5"/>
  <c r="AS112" i="5" s="1"/>
  <c r="AY112" i="5" s="1"/>
  <c r="AR110" i="5"/>
  <c r="AS110" i="5" s="1"/>
  <c r="AY110" i="5" s="1"/>
  <c r="AR108" i="5"/>
  <c r="AS108" i="5" s="1"/>
  <c r="AY108" i="5" s="1"/>
  <c r="AR106" i="5"/>
  <c r="AS106" i="5" s="1"/>
  <c r="AY106" i="5" s="1"/>
  <c r="AR104" i="5"/>
  <c r="AS104" i="5" s="1"/>
  <c r="AY104" i="5" s="1"/>
  <c r="AR102" i="5"/>
  <c r="AS102" i="5" s="1"/>
  <c r="AY102" i="5" s="1"/>
  <c r="AR100" i="5"/>
  <c r="AS100" i="5" s="1"/>
  <c r="AY100" i="5" s="1"/>
  <c r="AR98" i="5"/>
  <c r="AS98" i="5" s="1"/>
  <c r="AY98" i="5" s="1"/>
  <c r="AR96" i="5"/>
  <c r="AS96" i="5" s="1"/>
  <c r="AY96" i="5" s="1"/>
  <c r="AR94" i="5"/>
  <c r="AS94" i="5" s="1"/>
  <c r="AY94" i="5" s="1"/>
  <c r="AR92" i="5"/>
  <c r="AS92" i="5" s="1"/>
  <c r="AY92" i="5" s="1"/>
  <c r="AR90" i="5"/>
  <c r="AS90" i="5" s="1"/>
  <c r="AY90" i="5" s="1"/>
  <c r="AR88" i="5"/>
  <c r="AS88" i="5" s="1"/>
  <c r="AY88" i="5" s="1"/>
  <c r="AR86" i="5"/>
  <c r="AS86" i="5" s="1"/>
  <c r="AY86" i="5" s="1"/>
  <c r="AR84" i="5"/>
  <c r="AS84" i="5" s="1"/>
  <c r="AY84" i="5" s="1"/>
  <c r="AR82" i="5"/>
  <c r="AS82" i="5" s="1"/>
  <c r="AY82" i="5" s="1"/>
  <c r="AR80" i="5"/>
  <c r="AS80" i="5" s="1"/>
  <c r="AY80" i="5" s="1"/>
  <c r="AR78" i="5"/>
  <c r="AS78" i="5" s="1"/>
  <c r="AY78" i="5" s="1"/>
  <c r="AR76" i="5"/>
  <c r="AS76" i="5" s="1"/>
  <c r="AY76" i="5" s="1"/>
  <c r="AR74" i="5"/>
  <c r="AS74" i="5" s="1"/>
  <c r="AY74" i="5" s="1"/>
  <c r="AR72" i="5"/>
  <c r="AS72" i="5" s="1"/>
  <c r="AY72" i="5" s="1"/>
  <c r="AR70" i="5"/>
  <c r="AS70" i="5" s="1"/>
  <c r="AY70" i="5" s="1"/>
  <c r="AR68" i="5"/>
  <c r="AS68" i="5" s="1"/>
  <c r="AY68" i="5" s="1"/>
  <c r="AR66" i="5"/>
  <c r="AS66" i="5" s="1"/>
  <c r="AY66" i="5" s="1"/>
  <c r="AR64" i="5"/>
  <c r="AS64" i="5" s="1"/>
  <c r="AY64" i="5" s="1"/>
  <c r="AR62" i="5"/>
  <c r="AS62" i="5" s="1"/>
  <c r="AY62" i="5" s="1"/>
  <c r="AR60" i="5"/>
  <c r="AS60" i="5" s="1"/>
  <c r="AY60" i="5" s="1"/>
  <c r="AR58" i="5"/>
  <c r="AS58" i="5" s="1"/>
  <c r="AY58" i="5" s="1"/>
  <c r="AR56" i="5"/>
  <c r="AS56" i="5" s="1"/>
  <c r="AY56" i="5" s="1"/>
  <c r="AR54" i="5"/>
  <c r="AS54" i="5" s="1"/>
  <c r="AY54" i="5" s="1"/>
  <c r="AR52" i="5"/>
  <c r="AS52" i="5" s="1"/>
  <c r="AY52" i="5" s="1"/>
  <c r="AR50" i="5"/>
  <c r="AS50" i="5" s="1"/>
  <c r="AY50" i="5" s="1"/>
  <c r="AR48" i="5"/>
  <c r="AS48" i="5" s="1"/>
  <c r="AY48" i="5" s="1"/>
  <c r="AR46" i="5"/>
  <c r="AS46" i="5" s="1"/>
  <c r="AY46" i="5" s="1"/>
  <c r="AR44" i="5"/>
  <c r="AS44" i="5" s="1"/>
  <c r="AY44" i="5" s="1"/>
  <c r="AR42" i="5"/>
  <c r="AS42" i="5" s="1"/>
  <c r="AY42" i="5" s="1"/>
  <c r="AR40" i="5"/>
  <c r="AS40" i="5" s="1"/>
  <c r="AY40" i="5" s="1"/>
  <c r="AR38" i="5"/>
  <c r="AS38" i="5" s="1"/>
  <c r="AY38" i="5" s="1"/>
  <c r="AR36" i="5"/>
  <c r="AS36" i="5" s="1"/>
  <c r="AY36" i="5" s="1"/>
  <c r="AR34" i="5"/>
  <c r="AS34" i="5" s="1"/>
  <c r="AY34" i="5" s="1"/>
  <c r="AR32" i="5"/>
  <c r="AS32" i="5" s="1"/>
  <c r="AY32" i="5" s="1"/>
  <c r="AR30" i="5"/>
  <c r="AS30" i="5" s="1"/>
  <c r="AY30" i="5" s="1"/>
  <c r="AR28" i="5"/>
  <c r="AS28" i="5" s="1"/>
  <c r="AY28" i="5" s="1"/>
  <c r="AR26" i="5"/>
  <c r="AS26" i="5" s="1"/>
  <c r="AY26" i="5" s="1"/>
  <c r="AR24" i="5"/>
  <c r="AS24" i="5" s="1"/>
  <c r="AY24" i="5" s="1"/>
  <c r="AR22" i="5"/>
  <c r="AS22" i="5" s="1"/>
  <c r="AY22" i="5" s="1"/>
  <c r="AR20" i="5"/>
  <c r="AS20" i="5" s="1"/>
  <c r="AY20" i="5" s="1"/>
  <c r="AR18" i="5"/>
  <c r="AS18" i="5" s="1"/>
  <c r="AY18" i="5" s="1"/>
  <c r="AR16" i="5"/>
  <c r="AS16" i="5" s="1"/>
  <c r="AY16" i="5" s="1"/>
  <c r="AR14" i="5"/>
  <c r="AS14" i="5" s="1"/>
  <c r="AY14" i="5" s="1"/>
  <c r="AR12" i="5"/>
  <c r="AS12" i="5" s="1"/>
  <c r="AY12" i="5" s="1"/>
  <c r="AR10" i="5"/>
  <c r="AS10" i="5" s="1"/>
  <c r="AY10" i="5" s="1"/>
  <c r="AR8" i="5"/>
  <c r="AS8" i="5" s="1"/>
  <c r="AY8" i="5" s="1"/>
  <c r="AR6" i="5"/>
  <c r="AS6" i="5" s="1"/>
  <c r="AY6" i="5" s="1"/>
  <c r="AY331" i="5"/>
  <c r="AY329" i="5"/>
  <c r="AX332" i="5"/>
  <c r="AY330" i="5"/>
  <c r="AY328" i="5"/>
  <c r="BG175" i="5"/>
  <c r="BG176" i="5"/>
  <c r="BG90" i="5"/>
  <c r="BP90" i="5" s="1"/>
  <c r="BG87" i="5"/>
  <c r="BP87" i="5" s="1"/>
  <c r="BG125" i="5"/>
  <c r="BG68" i="5"/>
  <c r="BP68" i="5" s="1"/>
  <c r="BG61" i="5"/>
  <c r="BG132" i="5"/>
  <c r="BP132" i="5" s="1"/>
  <c r="BG84" i="5"/>
  <c r="BP84" i="5" s="1"/>
  <c r="BG36" i="5"/>
  <c r="BP36" i="5" s="1"/>
  <c r="BG173" i="5"/>
  <c r="BG99" i="5"/>
  <c r="BG195" i="5"/>
  <c r="BP195" i="5" s="1"/>
  <c r="BG271" i="5"/>
  <c r="BG286" i="5"/>
  <c r="BG206" i="5"/>
  <c r="BP206" i="5" s="1"/>
  <c r="BG233" i="5"/>
  <c r="BP233" i="5" s="1"/>
  <c r="BG186" i="5"/>
  <c r="BG75" i="5"/>
  <c r="BG226" i="5"/>
  <c r="BP226" i="5" s="1"/>
  <c r="BG157" i="5"/>
  <c r="BG194" i="5"/>
  <c r="BP194" i="5" s="1"/>
  <c r="BG40" i="5"/>
  <c r="BG231" i="5"/>
  <c r="BP231" i="5" s="1"/>
  <c r="BG177" i="5"/>
  <c r="BP177" i="5" s="1"/>
  <c r="BG218" i="5"/>
  <c r="BG241" i="5"/>
  <c r="BG244" i="5"/>
  <c r="BP244" i="5" s="1"/>
  <c r="BG285" i="5"/>
  <c r="BP285" i="5" s="1"/>
  <c r="BG232" i="5"/>
  <c r="BG288" i="5"/>
  <c r="BG217" i="5"/>
  <c r="BP217" i="5" s="1"/>
  <c r="BG108" i="5"/>
  <c r="BP108" i="5" s="1"/>
  <c r="BG236" i="5"/>
  <c r="BP236" i="5" s="1"/>
  <c r="AO320" i="5"/>
  <c r="AM339" i="5"/>
  <c r="AM340" i="5" s="1"/>
  <c r="E39" i="2" s="1"/>
  <c r="AM324" i="5"/>
  <c r="E8" i="2" s="1"/>
  <c r="BG48" i="5"/>
  <c r="BP48" i="5" s="1"/>
  <c r="BG138" i="5"/>
  <c r="BG74" i="5"/>
  <c r="BP74" i="5" s="1"/>
  <c r="BG46" i="5"/>
  <c r="BP46" i="5" s="1"/>
  <c r="BG109" i="5"/>
  <c r="BG27" i="5"/>
  <c r="BG291" i="5"/>
  <c r="BP291" i="5" s="1"/>
  <c r="BG15" i="5"/>
  <c r="BP15" i="5" s="1"/>
  <c r="BG141" i="5"/>
  <c r="BG254" i="5"/>
  <c r="BP254" i="5" s="1"/>
  <c r="BG189" i="5"/>
  <c r="BG29" i="5"/>
  <c r="BP29" i="5" s="1"/>
  <c r="BG193" i="5"/>
  <c r="BP193" i="5" s="1"/>
  <c r="BG192" i="5"/>
  <c r="BG139" i="5"/>
  <c r="BP139" i="5" s="1"/>
  <c r="BG311" i="5"/>
  <c r="BG13" i="5"/>
  <c r="BP13" i="5" s="1"/>
  <c r="BG38" i="5"/>
  <c r="BP38" i="5" s="1"/>
  <c r="BG39" i="5"/>
  <c r="BP39" i="5" s="1"/>
  <c r="BG242" i="5"/>
  <c r="BG14" i="5"/>
  <c r="BP14" i="5" s="1"/>
  <c r="BG146" i="5"/>
  <c r="BG202" i="5"/>
  <c r="BG57" i="5"/>
  <c r="BP57" i="5" s="1"/>
  <c r="BG213" i="5"/>
  <c r="BG97" i="5"/>
  <c r="BP97" i="5" s="1"/>
  <c r="BG35" i="5"/>
  <c r="BP35" i="5" s="1"/>
  <c r="BG21" i="5"/>
  <c r="BP21" i="5" s="1"/>
  <c r="BG169" i="5"/>
  <c r="BP169" i="5" s="1"/>
  <c r="BG216" i="5"/>
  <c r="BG296" i="5"/>
  <c r="BP296" i="5" s="1"/>
  <c r="BG164" i="5"/>
  <c r="BP164" i="5" s="1"/>
  <c r="BM220" i="5"/>
  <c r="BM209" i="5"/>
  <c r="BM193" i="5"/>
  <c r="BM177" i="5"/>
  <c r="BM161" i="5"/>
  <c r="BM145" i="5"/>
  <c r="BM129" i="5"/>
  <c r="BM79" i="5"/>
  <c r="BM55" i="5"/>
  <c r="BM180" i="5"/>
  <c r="BM148" i="5"/>
  <c r="BM132" i="5"/>
  <c r="BM262" i="5"/>
  <c r="BM303" i="5"/>
  <c r="BM187" i="5"/>
  <c r="BM171" i="5"/>
  <c r="BM155" i="5"/>
  <c r="BM139" i="5"/>
  <c r="BM123" i="5"/>
  <c r="BD111" i="5"/>
  <c r="BG111" i="5"/>
  <c r="BI105" i="5"/>
  <c r="BI121" i="5"/>
  <c r="BI137" i="5"/>
  <c r="BI153" i="5"/>
  <c r="BD62" i="5"/>
  <c r="BG62" i="5"/>
  <c r="BP62" i="5" s="1"/>
  <c r="BP78" i="19"/>
  <c r="BN315" i="5"/>
  <c r="BM315" i="5" s="1"/>
  <c r="BN309" i="5"/>
  <c r="BM309" i="5" s="1"/>
  <c r="BN289" i="5"/>
  <c r="BM289" i="5" s="1"/>
  <c r="BN273" i="5"/>
  <c r="BM273" i="5" s="1"/>
  <c r="BN264" i="5"/>
  <c r="BM264" i="5" s="1"/>
  <c r="BN256" i="5"/>
  <c r="BM256" i="5" s="1"/>
  <c r="BF248" i="5"/>
  <c r="BN248" i="5" s="1"/>
  <c r="BM248" i="5" s="1"/>
  <c r="BF240" i="5"/>
  <c r="BN240" i="5" s="1"/>
  <c r="BM240" i="5" s="1"/>
  <c r="BN232" i="5"/>
  <c r="BM232" i="5" s="1"/>
  <c r="BN224" i="5"/>
  <c r="BM224" i="5" s="1"/>
  <c r="BF216" i="5"/>
  <c r="BN216" i="5" s="1"/>
  <c r="BM216" i="5" s="1"/>
  <c r="BN213" i="5"/>
  <c r="BM213" i="5" s="1"/>
  <c r="BF205" i="5"/>
  <c r="BN205" i="5" s="1"/>
  <c r="BM205" i="5" s="1"/>
  <c r="BN197" i="5"/>
  <c r="BM197" i="5" s="1"/>
  <c r="BF189" i="5"/>
  <c r="BN189" i="5" s="1"/>
  <c r="BM189" i="5" s="1"/>
  <c r="BN181" i="5"/>
  <c r="BM181" i="5" s="1"/>
  <c r="BF173" i="5"/>
  <c r="BN173" i="5" s="1"/>
  <c r="BM173" i="5" s="1"/>
  <c r="BN165" i="5"/>
  <c r="BM165" i="5" s="1"/>
  <c r="BF157" i="5"/>
  <c r="BN157" i="5" s="1"/>
  <c r="BM157" i="5" s="1"/>
  <c r="BN149" i="5"/>
  <c r="BM149" i="5" s="1"/>
  <c r="BF141" i="5"/>
  <c r="BN141" i="5" s="1"/>
  <c r="BM141" i="5" s="1"/>
  <c r="BN133" i="5"/>
  <c r="BM133" i="5" s="1"/>
  <c r="BF125" i="5"/>
  <c r="BN125" i="5" s="1"/>
  <c r="BM125" i="5" s="1"/>
  <c r="BN117" i="5"/>
  <c r="BM117" i="5" s="1"/>
  <c r="BF109" i="5"/>
  <c r="BN109" i="5" s="1"/>
  <c r="BM109" i="5" s="1"/>
  <c r="BN307" i="5"/>
  <c r="BM307" i="5" s="1"/>
  <c r="BI83" i="5"/>
  <c r="BI75" i="5"/>
  <c r="BI67" i="5"/>
  <c r="BI59" i="5"/>
  <c r="BI51" i="5"/>
  <c r="BI43" i="5"/>
  <c r="BI35" i="5"/>
  <c r="BI27" i="5"/>
  <c r="BI19" i="5"/>
  <c r="BI11" i="5"/>
  <c r="BI270" i="5"/>
  <c r="BI238" i="5"/>
  <c r="BI143" i="5"/>
  <c r="BI127" i="5"/>
  <c r="BI111" i="5"/>
  <c r="BN99" i="5"/>
  <c r="BM99" i="5" s="1"/>
  <c r="BF91" i="5"/>
  <c r="BN91" i="5" s="1"/>
  <c r="BM91" i="5" s="1"/>
  <c r="BF83" i="5"/>
  <c r="BN83" i="5" s="1"/>
  <c r="BM83" i="5" s="1"/>
  <c r="BF75" i="5"/>
  <c r="BN75" i="5" s="1"/>
  <c r="BM75" i="5" s="1"/>
  <c r="BF67" i="5"/>
  <c r="BN67" i="5" s="1"/>
  <c r="BM67" i="5" s="1"/>
  <c r="BF59" i="5"/>
  <c r="BN59" i="5" s="1"/>
  <c r="BM59" i="5" s="1"/>
  <c r="BF51" i="5"/>
  <c r="BN51" i="5" s="1"/>
  <c r="BM51" i="5" s="1"/>
  <c r="BF11" i="5"/>
  <c r="BN11" i="5" s="1"/>
  <c r="BF27" i="5"/>
  <c r="BN27" i="5" s="1"/>
  <c r="BF43" i="5"/>
  <c r="BN43" i="5" s="1"/>
  <c r="BN269" i="5"/>
  <c r="BM269" i="5" s="1"/>
  <c r="BN253" i="5"/>
  <c r="BM253" i="5" s="1"/>
  <c r="BN237" i="5"/>
  <c r="BM237" i="5" s="1"/>
  <c r="BN221" i="5"/>
  <c r="BM221" i="5" s="1"/>
  <c r="BN204" i="5"/>
  <c r="BM204" i="5" s="1"/>
  <c r="BN188" i="5"/>
  <c r="BM188" i="5" s="1"/>
  <c r="BN172" i="5"/>
  <c r="BM172" i="5" s="1"/>
  <c r="BN156" i="5"/>
  <c r="BM156" i="5" s="1"/>
  <c r="BN140" i="5"/>
  <c r="BM140" i="5" s="1"/>
  <c r="BN124" i="5"/>
  <c r="BM124" i="5" s="1"/>
  <c r="BI240" i="5"/>
  <c r="BN317" i="5"/>
  <c r="BM317" i="5" s="1"/>
  <c r="BN293" i="5"/>
  <c r="BM293" i="5" s="1"/>
  <c r="BN277" i="5"/>
  <c r="BM277" i="5" s="1"/>
  <c r="BN266" i="5"/>
  <c r="BM266" i="5" s="1"/>
  <c r="BN258" i="5"/>
  <c r="BM258" i="5" s="1"/>
  <c r="BN250" i="5"/>
  <c r="BM250" i="5" s="1"/>
  <c r="BN242" i="5"/>
  <c r="BM242" i="5" s="1"/>
  <c r="BN234" i="5"/>
  <c r="BM234" i="5" s="1"/>
  <c r="BN218" i="5"/>
  <c r="BM218" i="5" s="1"/>
  <c r="BN207" i="5"/>
  <c r="BM207" i="5" s="1"/>
  <c r="BF199" i="5"/>
  <c r="BN199" i="5" s="1"/>
  <c r="BM199" i="5" s="1"/>
  <c r="BN191" i="5"/>
  <c r="BM191" i="5" s="1"/>
  <c r="BF183" i="5"/>
  <c r="BN183" i="5" s="1"/>
  <c r="BM183" i="5" s="1"/>
  <c r="BN175" i="5"/>
  <c r="BM175" i="5" s="1"/>
  <c r="BF167" i="5"/>
  <c r="BN167" i="5" s="1"/>
  <c r="BM167" i="5" s="1"/>
  <c r="BN159" i="5"/>
  <c r="BM159" i="5" s="1"/>
  <c r="BN151" i="5"/>
  <c r="BM151" i="5" s="1"/>
  <c r="BF143" i="5"/>
  <c r="BN143" i="5" s="1"/>
  <c r="BM143" i="5" s="1"/>
  <c r="BN135" i="5"/>
  <c r="BM135" i="5" s="1"/>
  <c r="BF127" i="5"/>
  <c r="BN127" i="5" s="1"/>
  <c r="BM127" i="5" s="1"/>
  <c r="BN119" i="5"/>
  <c r="BM119" i="5" s="1"/>
  <c r="BF111" i="5"/>
  <c r="BN111" i="5" s="1"/>
  <c r="BM111" i="5" s="1"/>
  <c r="BN103" i="5"/>
  <c r="BM103" i="5" s="1"/>
  <c r="BI252" i="5"/>
  <c r="BI220" i="5"/>
  <c r="BI246" i="5"/>
  <c r="BI211" i="5"/>
  <c r="BI195" i="5"/>
  <c r="BI179" i="5"/>
  <c r="BI163" i="5"/>
  <c r="BI147" i="5"/>
  <c r="BI131" i="5"/>
  <c r="BI115" i="5"/>
  <c r="BN93" i="5"/>
  <c r="BM93" i="5" s="1"/>
  <c r="BN77" i="5"/>
  <c r="BM77" i="5" s="1"/>
  <c r="BN61" i="5"/>
  <c r="BM61" i="5" s="1"/>
  <c r="BI318" i="5"/>
  <c r="BF257" i="5"/>
  <c r="BN257" i="5" s="1"/>
  <c r="BF241" i="5"/>
  <c r="BN241" i="5" s="1"/>
  <c r="BR241" i="5" s="1"/>
  <c r="BF225" i="5"/>
  <c r="BN225" i="5" s="1"/>
  <c r="BF208" i="5"/>
  <c r="BN208" i="5" s="1"/>
  <c r="BF192" i="5"/>
  <c r="BN192" i="5" s="1"/>
  <c r="BF176" i="5"/>
  <c r="BN176" i="5" s="1"/>
  <c r="BF160" i="5"/>
  <c r="BN160" i="5" s="1"/>
  <c r="BF144" i="5"/>
  <c r="BN144" i="5" s="1"/>
  <c r="BF128" i="5"/>
  <c r="BN128" i="5" s="1"/>
  <c r="BI248" i="5"/>
  <c r="BI216" i="5"/>
  <c r="BI109" i="5"/>
  <c r="BD119" i="5"/>
  <c r="BI125" i="5"/>
  <c r="BD129" i="5"/>
  <c r="BD135" i="5"/>
  <c r="BI141" i="5"/>
  <c r="BD145" i="5"/>
  <c r="BD151" i="5"/>
  <c r="BF33" i="5"/>
  <c r="BN33" i="5" s="1"/>
  <c r="BF17" i="5"/>
  <c r="BN17" i="5" s="1"/>
  <c r="BF40" i="5"/>
  <c r="BN40" i="5" s="1"/>
  <c r="BF32" i="5"/>
  <c r="BN32" i="5" s="1"/>
  <c r="BF24" i="5"/>
  <c r="BN24" i="5" s="1"/>
  <c r="BF16" i="5"/>
  <c r="BN16" i="5" s="1"/>
  <c r="BF8" i="5"/>
  <c r="BN8" i="5" s="1"/>
  <c r="BI113" i="5"/>
  <c r="BI129" i="5"/>
  <c r="BI145" i="5"/>
  <c r="BI161" i="5"/>
  <c r="BI177" i="5"/>
  <c r="BI193" i="5"/>
  <c r="BI209" i="5"/>
  <c r="BI8" i="5"/>
  <c r="BI16" i="5"/>
  <c r="BI24" i="5"/>
  <c r="BI32" i="5"/>
  <c r="BI40" i="5"/>
  <c r="BD42" i="5"/>
  <c r="BI48" i="5"/>
  <c r="BD50" i="5"/>
  <c r="BI56" i="5"/>
  <c r="BD61" i="5"/>
  <c r="BI64" i="5"/>
  <c r="BI72" i="5"/>
  <c r="BI80" i="5"/>
  <c r="BI88" i="5"/>
  <c r="BI96" i="5"/>
  <c r="BI110" i="5"/>
  <c r="BD120" i="5"/>
  <c r="BI126" i="5"/>
  <c r="BD130" i="5"/>
  <c r="BD136" i="5"/>
  <c r="BI142" i="5"/>
  <c r="BD152" i="5"/>
  <c r="BI158" i="5"/>
  <c r="BD168" i="5"/>
  <c r="BI174" i="5"/>
  <c r="BD184" i="5"/>
  <c r="BG184" i="5"/>
  <c r="BP184" i="5" s="1"/>
  <c r="BI190" i="5"/>
  <c r="BD200" i="5"/>
  <c r="BI206" i="5"/>
  <c r="BD258" i="5"/>
  <c r="BG258" i="5"/>
  <c r="BP258" i="5" s="1"/>
  <c r="BF278" i="5"/>
  <c r="BN278" i="5" s="1"/>
  <c r="BF106" i="5"/>
  <c r="BN106" i="5" s="1"/>
  <c r="BF120" i="5"/>
  <c r="BN120" i="5" s="1"/>
  <c r="BI223" i="5"/>
  <c r="BI239" i="5"/>
  <c r="BI255" i="5"/>
  <c r="BI271" i="5"/>
  <c r="BF219" i="5"/>
  <c r="BN219" i="5" s="1"/>
  <c r="BF235" i="5"/>
  <c r="BN235" i="5" s="1"/>
  <c r="BF251" i="5"/>
  <c r="BN251" i="5" s="1"/>
  <c r="BF267" i="5"/>
  <c r="BN267" i="5" s="1"/>
  <c r="BF283" i="5"/>
  <c r="BF299" i="5"/>
  <c r="BN299" i="5" s="1"/>
  <c r="BI274" i="5"/>
  <c r="BI165" i="5"/>
  <c r="BI181" i="5"/>
  <c r="BD191" i="5"/>
  <c r="BG191" i="5"/>
  <c r="BP191" i="5" s="1"/>
  <c r="BI197" i="5"/>
  <c r="BI213" i="5"/>
  <c r="BI218" i="5"/>
  <c r="BI250" i="5"/>
  <c r="BI10" i="5"/>
  <c r="BI18" i="5"/>
  <c r="BI26" i="5"/>
  <c r="BI34" i="5"/>
  <c r="BI42" i="5"/>
  <c r="BI50" i="5"/>
  <c r="BD52" i="5"/>
  <c r="BD55" i="5"/>
  <c r="BI58" i="5"/>
  <c r="BI66" i="5"/>
  <c r="BI74" i="5"/>
  <c r="BD79" i="5"/>
  <c r="BI82" i="5"/>
  <c r="BI90" i="5"/>
  <c r="BI98" i="5"/>
  <c r="BD108" i="5"/>
  <c r="BI114" i="5"/>
  <c r="BD118" i="5"/>
  <c r="BD124" i="5"/>
  <c r="BI130" i="5"/>
  <c r="BD134" i="5"/>
  <c r="BD140" i="5"/>
  <c r="BI146" i="5"/>
  <c r="BD150" i="5"/>
  <c r="BD156" i="5"/>
  <c r="BI162" i="5"/>
  <c r="BD166" i="5"/>
  <c r="BD172" i="5"/>
  <c r="BI178" i="5"/>
  <c r="BD182" i="5"/>
  <c r="BD198" i="5"/>
  <c r="BG198" i="5"/>
  <c r="BP198" i="5" s="1"/>
  <c r="BF286" i="5"/>
  <c r="BN286" i="5" s="1"/>
  <c r="BF110" i="5"/>
  <c r="BN110" i="5" s="1"/>
  <c r="BF122" i="5"/>
  <c r="BN122" i="5" s="1"/>
  <c r="BF138" i="5"/>
  <c r="BN138" i="5" s="1"/>
  <c r="BF154" i="5"/>
  <c r="BN154" i="5" s="1"/>
  <c r="BF170" i="5"/>
  <c r="BN170" i="5" s="1"/>
  <c r="BF186" i="5"/>
  <c r="BN186" i="5" s="1"/>
  <c r="BF202" i="5"/>
  <c r="BN202" i="5" s="1"/>
  <c r="BI227" i="5"/>
  <c r="BI243" i="5"/>
  <c r="BI259" i="5"/>
  <c r="BD263" i="5"/>
  <c r="BF272" i="5"/>
  <c r="BN272" i="5" s="1"/>
  <c r="BF288" i="5"/>
  <c r="BN288" i="5" s="1"/>
  <c r="BF311" i="5"/>
  <c r="BN311" i="5" s="1"/>
  <c r="BF223" i="5"/>
  <c r="BN223" i="5" s="1"/>
  <c r="BF239" i="5"/>
  <c r="BN239" i="5" s="1"/>
  <c r="BF255" i="5"/>
  <c r="BN255" i="5" s="1"/>
  <c r="BF271" i="5"/>
  <c r="BN271" i="5" s="1"/>
  <c r="BF305" i="5"/>
  <c r="BN305" i="5" s="1"/>
  <c r="BD273" i="5"/>
  <c r="BD277" i="5"/>
  <c r="BI280" i="5"/>
  <c r="BD282" i="5"/>
  <c r="BI288" i="5"/>
  <c r="BD293" i="5"/>
  <c r="BI296" i="5"/>
  <c r="BD298" i="5"/>
  <c r="BI302" i="5"/>
  <c r="BD304" i="5"/>
  <c r="BD307" i="5"/>
  <c r="BI310" i="5"/>
  <c r="BD312" i="5"/>
  <c r="BI315" i="5"/>
  <c r="BG299" i="5"/>
  <c r="BG73" i="5"/>
  <c r="BP73" i="5" s="1"/>
  <c r="BG107" i="5"/>
  <c r="BP107" i="5" s="1"/>
  <c r="BG156" i="5"/>
  <c r="BP156" i="5" s="1"/>
  <c r="BG98" i="5"/>
  <c r="BP98" i="5" s="1"/>
  <c r="BG278" i="5"/>
  <c r="BG104" i="5"/>
  <c r="BP104" i="5" s="1"/>
  <c r="BG294" i="5"/>
  <c r="BP294" i="5" s="1"/>
  <c r="BG214" i="5"/>
  <c r="BP214" i="5" s="1"/>
  <c r="BG208" i="5"/>
  <c r="BG10" i="5"/>
  <c r="BP10" i="5" s="1"/>
  <c r="BG270" i="5"/>
  <c r="BP270" i="5" s="1"/>
  <c r="BG11" i="5"/>
  <c r="BG314" i="5"/>
  <c r="BP314" i="5" s="1"/>
  <c r="BG165" i="5"/>
  <c r="BP165" i="5" s="1"/>
  <c r="BG237" i="5"/>
  <c r="BP237" i="5" s="1"/>
  <c r="BG142" i="5"/>
  <c r="BP142" i="5" s="1"/>
  <c r="BG219" i="5"/>
  <c r="BG235" i="5"/>
  <c r="BG113" i="5"/>
  <c r="BP113" i="5" s="1"/>
  <c r="BG221" i="5"/>
  <c r="BP221" i="5" s="1"/>
  <c r="BG295" i="5"/>
  <c r="BP295" i="5" s="1"/>
  <c r="BG77" i="5"/>
  <c r="BP77" i="5" s="1"/>
  <c r="BG309" i="5"/>
  <c r="BP309" i="5" s="1"/>
  <c r="BG162" i="5"/>
  <c r="BP162" i="5" s="1"/>
  <c r="BG83" i="5"/>
  <c r="BP83" i="5" s="1"/>
  <c r="BG135" i="5"/>
  <c r="BP135" i="5" s="1"/>
  <c r="BG266" i="5"/>
  <c r="BP266" i="5" s="1"/>
  <c r="BG121" i="5"/>
  <c r="BP121" i="5" s="1"/>
  <c r="BG215" i="5"/>
  <c r="BP215" i="5" s="1"/>
  <c r="BG251" i="5"/>
  <c r="BG246" i="5"/>
  <c r="BP246" i="5" s="1"/>
  <c r="BG272" i="5"/>
  <c r="BG273" i="5"/>
  <c r="BP273" i="5" s="1"/>
  <c r="BG63" i="5"/>
  <c r="BP63" i="5" s="1"/>
  <c r="BG76" i="5"/>
  <c r="BP76" i="5" s="1"/>
  <c r="BG267" i="5"/>
  <c r="BG200" i="5"/>
  <c r="BP200" i="5" s="1"/>
  <c r="BG59" i="5"/>
  <c r="BP59" i="5" s="1"/>
  <c r="BG26" i="5"/>
  <c r="BP26" i="5" s="1"/>
  <c r="BG119" i="5"/>
  <c r="BP119" i="5" s="1"/>
  <c r="BG25" i="5"/>
  <c r="BP25" i="5" s="1"/>
  <c r="BG96" i="5"/>
  <c r="BP96" i="5" s="1"/>
  <c r="BG72" i="5"/>
  <c r="BP72" i="5" s="1"/>
  <c r="BG229" i="5"/>
  <c r="BP229" i="5" s="1"/>
  <c r="BG153" i="5"/>
  <c r="BP153" i="5" s="1"/>
  <c r="BG199" i="5"/>
  <c r="BP199" i="5" s="1"/>
  <c r="BG94" i="5"/>
  <c r="BP94" i="5" s="1"/>
  <c r="BG289" i="5"/>
  <c r="BP289" i="5" s="1"/>
  <c r="BG86" i="5"/>
  <c r="BP86" i="5" s="1"/>
  <c r="BG313" i="5"/>
  <c r="BP313" i="5" s="1"/>
  <c r="AA320" i="5"/>
  <c r="AE330" i="5"/>
  <c r="AE332" i="5" s="1"/>
  <c r="AD332" i="5" s="1"/>
  <c r="D12" i="2" s="1"/>
  <c r="AG5" i="5"/>
  <c r="AG320" i="5" s="1"/>
  <c r="AE334" i="5" s="1"/>
  <c r="BG167" i="5"/>
  <c r="BP167" i="5" s="1"/>
  <c r="BG259" i="5"/>
  <c r="BP259" i="5" s="1"/>
  <c r="BG117" i="5"/>
  <c r="BP117" i="5" s="1"/>
  <c r="BG80" i="5"/>
  <c r="BP80" i="5" s="1"/>
  <c r="BG253" i="5"/>
  <c r="BP253" i="5" s="1"/>
  <c r="BG17" i="5"/>
  <c r="BG56" i="5"/>
  <c r="BP56" i="5" s="1"/>
  <c r="BG20" i="5"/>
  <c r="BP20" i="5" s="1"/>
  <c r="BG190" i="5"/>
  <c r="BP190" i="5" s="1"/>
  <c r="BG82" i="5"/>
  <c r="BP82" i="5" s="1"/>
  <c r="BG302" i="5"/>
  <c r="BP302" i="5" s="1"/>
  <c r="BG180" i="5"/>
  <c r="BP180" i="5" s="1"/>
  <c r="BG22" i="5"/>
  <c r="BP22" i="5" s="1"/>
  <c r="BG306" i="5"/>
  <c r="BP306" i="5" s="1"/>
  <c r="BG151" i="5"/>
  <c r="BP151" i="5" s="1"/>
  <c r="BG70" i="5"/>
  <c r="BP70" i="5" s="1"/>
  <c r="BG130" i="5"/>
  <c r="BP130" i="5" s="1"/>
  <c r="BG131" i="5"/>
  <c r="BP131" i="5" s="1"/>
  <c r="BG154" i="5"/>
  <c r="BG268" i="5"/>
  <c r="BP268" i="5" s="1"/>
  <c r="BG312" i="5"/>
  <c r="BP312" i="5" s="1"/>
  <c r="BG51" i="5"/>
  <c r="BP51" i="5" s="1"/>
  <c r="BG30" i="5"/>
  <c r="BP30" i="5" s="1"/>
  <c r="AI320" i="5"/>
  <c r="AN329" i="5"/>
  <c r="AJ5" i="5"/>
  <c r="BG298" i="5"/>
  <c r="BP298" i="5" s="1"/>
  <c r="BG185" i="5"/>
  <c r="BP185" i="5" s="1"/>
  <c r="BG101" i="5"/>
  <c r="BP101" i="5" s="1"/>
  <c r="BG152" i="5"/>
  <c r="BP152" i="5" s="1"/>
  <c r="BG187" i="5"/>
  <c r="BP187" i="5" s="1"/>
  <c r="BG150" i="5"/>
  <c r="BP150" i="5" s="1"/>
  <c r="BG124" i="5"/>
  <c r="BP124" i="5" s="1"/>
  <c r="BG279" i="5"/>
  <c r="BP279" i="5" s="1"/>
  <c r="BG317" i="5"/>
  <c r="BP317" i="5" s="1"/>
  <c r="BG19" i="5"/>
  <c r="BP19" i="5" s="1"/>
  <c r="BG261" i="5"/>
  <c r="BP261" i="5" s="1"/>
  <c r="BG133" i="5"/>
  <c r="BP133" i="5" s="1"/>
  <c r="BG158" i="5"/>
  <c r="BP158" i="5" s="1"/>
  <c r="BG248" i="5"/>
  <c r="BP248" i="5" s="1"/>
  <c r="BG301" i="5"/>
  <c r="BP301" i="5" s="1"/>
  <c r="BG280" i="5"/>
  <c r="BP280" i="5" s="1"/>
  <c r="BG28" i="5"/>
  <c r="BP28" i="5" s="1"/>
  <c r="BG12" i="5"/>
  <c r="BP12" i="5" s="1"/>
  <c r="BG303" i="5"/>
  <c r="BP303" i="5" s="1"/>
  <c r="BG276" i="5"/>
  <c r="BP276" i="5" s="1"/>
  <c r="BG37" i="5"/>
  <c r="BP37" i="5" s="1"/>
  <c r="BG171" i="5"/>
  <c r="BP171" i="5" s="1"/>
  <c r="BG262" i="5"/>
  <c r="BP262" i="5" s="1"/>
  <c r="BG41" i="5"/>
  <c r="BP41" i="5" s="1"/>
  <c r="BG64" i="5"/>
  <c r="BP64" i="5" s="1"/>
  <c r="BG179" i="5"/>
  <c r="BP179" i="5" s="1"/>
  <c r="BG6" i="5"/>
  <c r="BP6" i="5" s="1"/>
  <c r="BG243" i="5"/>
  <c r="BP243" i="5" s="1"/>
  <c r="BG210" i="5"/>
  <c r="BP210" i="5" s="1"/>
  <c r="BG93" i="5"/>
  <c r="BP93" i="5" s="1"/>
  <c r="BG44" i="5"/>
  <c r="BP44" i="5" s="1"/>
  <c r="BG207" i="5"/>
  <c r="BP207" i="5" s="1"/>
  <c r="BG127" i="5"/>
  <c r="BP127" i="5" s="1"/>
  <c r="BG91" i="5"/>
  <c r="BP91" i="5" s="1"/>
  <c r="BG292" i="5"/>
  <c r="BP292" i="5" s="1"/>
  <c r="BG277" i="5"/>
  <c r="BP277" i="5" s="1"/>
  <c r="BG16" i="5"/>
  <c r="BG316" i="5"/>
  <c r="BP316" i="5" s="1"/>
  <c r="BG118" i="5"/>
  <c r="BP118" i="5" s="1"/>
  <c r="AN326" i="5"/>
  <c r="AM326" i="5" s="1"/>
  <c r="AN320" i="5"/>
  <c r="AN328" i="5"/>
  <c r="AV5" i="5"/>
  <c r="BG79" i="5"/>
  <c r="BP79" i="5" s="1"/>
  <c r="BG81" i="5"/>
  <c r="BP81" i="5" s="1"/>
  <c r="BG92" i="5"/>
  <c r="BP92" i="5" s="1"/>
  <c r="BG307" i="5"/>
  <c r="BP307" i="5" s="1"/>
  <c r="BG147" i="5"/>
  <c r="BP147" i="5" s="1"/>
  <c r="BG8" i="5"/>
  <c r="BG140" i="5"/>
  <c r="BP140" i="5" s="1"/>
  <c r="BG274" i="5"/>
  <c r="BP274" i="5" s="1"/>
  <c r="BG168" i="5"/>
  <c r="BP168" i="5" s="1"/>
  <c r="BG106" i="5"/>
  <c r="BG105" i="5"/>
  <c r="BP105" i="5" s="1"/>
  <c r="BG65" i="5"/>
  <c r="BP65" i="5" s="1"/>
  <c r="BG234" i="5"/>
  <c r="BP234" i="5" s="1"/>
  <c r="BG95" i="5"/>
  <c r="BP95" i="5" s="1"/>
  <c r="BG284" i="5"/>
  <c r="BP284" i="5" s="1"/>
  <c r="BG239" i="5"/>
  <c r="BG223" i="5"/>
  <c r="BG225" i="5"/>
  <c r="BP225" i="5" s="1"/>
  <c r="BG260" i="5"/>
  <c r="BP260" i="5" s="1"/>
  <c r="BG55" i="5"/>
  <c r="BP55" i="5" s="1"/>
  <c r="BG110" i="5"/>
  <c r="BG88" i="5"/>
  <c r="BP88" i="5" s="1"/>
  <c r="BG315" i="5"/>
  <c r="BP315" i="5" s="1"/>
  <c r="BG128" i="5"/>
  <c r="BG264" i="5"/>
  <c r="BP264" i="5" s="1"/>
  <c r="BG9" i="5"/>
  <c r="BP9" i="5" s="1"/>
  <c r="BG126" i="5"/>
  <c r="BP126" i="5" s="1"/>
  <c r="BG7" i="5"/>
  <c r="BP7" i="5" s="1"/>
  <c r="BG203" i="5"/>
  <c r="BP203" i="5" s="1"/>
  <c r="BG238" i="5"/>
  <c r="BP238" i="5" s="1"/>
  <c r="BG275" i="5"/>
  <c r="BP275" i="5" s="1"/>
  <c r="BG58" i="5"/>
  <c r="BP58" i="5" s="1"/>
  <c r="BG129" i="5"/>
  <c r="BP129" i="5" s="1"/>
  <c r="BG212" i="5"/>
  <c r="BP212" i="5" s="1"/>
  <c r="BG300" i="5"/>
  <c r="BP300" i="5" s="1"/>
  <c r="BG50" i="5"/>
  <c r="BP50" i="5" s="1"/>
  <c r="BG265" i="5"/>
  <c r="BP265" i="5" s="1"/>
  <c r="BG174" i="5"/>
  <c r="BP174" i="5" s="1"/>
  <c r="X320" i="5"/>
  <c r="V334" i="5" s="1"/>
  <c r="U334" i="5" s="1"/>
  <c r="U336" i="5" s="1"/>
  <c r="C17" i="2" s="1"/>
  <c r="BG89" i="19"/>
  <c r="BG95" i="19"/>
  <c r="BP81" i="19"/>
  <c r="BP92" i="19"/>
  <c r="BG72" i="19"/>
  <c r="BG88" i="19"/>
  <c r="BG87" i="19"/>
  <c r="BG76" i="19"/>
  <c r="BG82" i="19"/>
  <c r="BM48" i="19"/>
  <c r="BM56" i="19"/>
  <c r="BG27" i="19"/>
  <c r="BG10" i="19"/>
  <c r="BM59" i="19"/>
  <c r="BP42" i="19"/>
  <c r="BM42" i="19"/>
  <c r="BR42" i="19"/>
  <c r="BO42" i="19"/>
  <c r="BW42" i="19" s="1"/>
  <c r="BX42" i="19" s="1"/>
  <c r="BM46" i="19"/>
  <c r="BO46" i="19"/>
  <c r="BW46" i="19" s="1"/>
  <c r="BX46" i="19" s="1"/>
  <c r="BP46" i="19"/>
  <c r="BR46" i="19"/>
  <c r="BM58" i="19"/>
  <c r="BR58" i="19"/>
  <c r="BP58" i="19"/>
  <c r="BO58" i="19"/>
  <c r="BW58" i="19" s="1"/>
  <c r="CA58" i="19" s="1"/>
  <c r="BM60" i="19"/>
  <c r="BR60" i="19"/>
  <c r="BO60" i="19"/>
  <c r="BW60" i="19" s="1"/>
  <c r="BP60" i="19"/>
  <c r="BD16" i="19"/>
  <c r="BI16" i="19"/>
  <c r="BF16" i="19"/>
  <c r="BN16" i="19" s="1"/>
  <c r="BD41" i="19"/>
  <c r="BI41" i="19"/>
  <c r="BF41" i="19"/>
  <c r="BN41" i="19" s="1"/>
  <c r="BD29" i="19"/>
  <c r="BI29" i="19"/>
  <c r="BF29" i="19"/>
  <c r="BN29" i="19" s="1"/>
  <c r="BG29" i="19"/>
  <c r="BD50" i="19"/>
  <c r="BI50" i="19"/>
  <c r="BF50" i="19"/>
  <c r="BN50" i="19" s="1"/>
  <c r="BG50" i="19"/>
  <c r="BD8" i="19"/>
  <c r="BI8" i="19"/>
  <c r="BF8" i="19"/>
  <c r="BN8" i="19" s="1"/>
  <c r="BD7" i="19"/>
  <c r="BF7" i="19"/>
  <c r="BN7" i="19" s="1"/>
  <c r="BI7" i="19"/>
  <c r="BD51" i="19"/>
  <c r="BI51" i="19"/>
  <c r="BF51" i="19"/>
  <c r="BN51" i="19" s="1"/>
  <c r="BD63" i="19"/>
  <c r="BI63" i="19"/>
  <c r="BF63" i="19"/>
  <c r="BN63" i="19" s="1"/>
  <c r="BD15" i="19"/>
  <c r="BF15" i="19"/>
  <c r="BN15" i="19" s="1"/>
  <c r="BI15" i="19"/>
  <c r="BD12" i="19"/>
  <c r="BI12" i="19"/>
  <c r="BF12" i="19"/>
  <c r="BN12" i="19" s="1"/>
  <c r="BG51" i="19"/>
  <c r="AU5" i="19"/>
  <c r="AW5" i="19"/>
  <c r="BE5" i="19" s="1"/>
  <c r="AZ5" i="19"/>
  <c r="BD10" i="19"/>
  <c r="BF10" i="19"/>
  <c r="BN10" i="19" s="1"/>
  <c r="BI10" i="19"/>
  <c r="BD22" i="19"/>
  <c r="BF22" i="19"/>
  <c r="BN22" i="19" s="1"/>
  <c r="BI22" i="19"/>
  <c r="BG118" i="19"/>
  <c r="BG116" i="19"/>
  <c r="BG119" i="19"/>
  <c r="BG117" i="19"/>
  <c r="BG115" i="19"/>
  <c r="BJ126" i="19"/>
  <c r="BJ4" i="19"/>
  <c r="BJ127" i="19"/>
  <c r="BN109" i="19"/>
  <c r="BK4" i="19"/>
  <c r="BJ1" i="19" s="1"/>
  <c r="BL107" i="19"/>
  <c r="BM53" i="19"/>
  <c r="BP53" i="19"/>
  <c r="BU106" i="19"/>
  <c r="BU104" i="19"/>
  <c r="BU102" i="19"/>
  <c r="BU100" i="19"/>
  <c r="BU98" i="19"/>
  <c r="BU96" i="19"/>
  <c r="BU94" i="19"/>
  <c r="BU66" i="19"/>
  <c r="BU64" i="19"/>
  <c r="BU62" i="19"/>
  <c r="BU60" i="19"/>
  <c r="BU58" i="19"/>
  <c r="BU56" i="19"/>
  <c r="BV56" i="19" s="1"/>
  <c r="BU54" i="19"/>
  <c r="BU52" i="19"/>
  <c r="BU50" i="19"/>
  <c r="BU48" i="19"/>
  <c r="BV48" i="19" s="1"/>
  <c r="BU46" i="19"/>
  <c r="BU44" i="19"/>
  <c r="BU42" i="19"/>
  <c r="BU41" i="19"/>
  <c r="BU40" i="19"/>
  <c r="BU37" i="19"/>
  <c r="BU36" i="19"/>
  <c r="BU33" i="19"/>
  <c r="BU32" i="19"/>
  <c r="BU29" i="19"/>
  <c r="BU28" i="19"/>
  <c r="BU25" i="19"/>
  <c r="BU24" i="19"/>
  <c r="BU21" i="19"/>
  <c r="BU20" i="19"/>
  <c r="BU17" i="19"/>
  <c r="BU16" i="19"/>
  <c r="BU13" i="19"/>
  <c r="BU12" i="19"/>
  <c r="BU9" i="19"/>
  <c r="BU8" i="19"/>
  <c r="BU6" i="19"/>
  <c r="CG4" i="19"/>
  <c r="BY4" i="19"/>
  <c r="BU4" i="19"/>
  <c r="BV4" i="19" s="1"/>
  <c r="BU105" i="19"/>
  <c r="BU103" i="19"/>
  <c r="BU101" i="19"/>
  <c r="BU99" i="19"/>
  <c r="BU97" i="19"/>
  <c r="BU95" i="19"/>
  <c r="BU93" i="19"/>
  <c r="BU65" i="19"/>
  <c r="BU63" i="19"/>
  <c r="BU61" i="19"/>
  <c r="BU59" i="19"/>
  <c r="BU57" i="19"/>
  <c r="BV57" i="19" s="1"/>
  <c r="BU55" i="19"/>
  <c r="BV55" i="19" s="1"/>
  <c r="BU53" i="19"/>
  <c r="BU51" i="19"/>
  <c r="BU49" i="19"/>
  <c r="BV49" i="19" s="1"/>
  <c r="BU47" i="19"/>
  <c r="BU45" i="19"/>
  <c r="BU43" i="19"/>
  <c r="BZ4" i="19"/>
  <c r="BU39" i="19"/>
  <c r="BU38" i="19"/>
  <c r="BW37" i="19"/>
  <c r="CA37" i="19" s="1"/>
  <c r="BU35" i="19"/>
  <c r="BU34" i="19"/>
  <c r="BW33" i="19"/>
  <c r="BU31" i="19"/>
  <c r="BU30" i="19"/>
  <c r="BU27" i="19"/>
  <c r="BU26" i="19"/>
  <c r="BW25" i="19"/>
  <c r="BV25" i="19" s="1"/>
  <c r="BU23" i="19"/>
  <c r="BU22" i="19"/>
  <c r="BW21" i="19"/>
  <c r="BV21" i="19" s="1"/>
  <c r="BU19" i="19"/>
  <c r="BU18" i="19"/>
  <c r="BU15" i="19"/>
  <c r="BU14" i="19"/>
  <c r="BU11" i="19"/>
  <c r="BU10" i="19"/>
  <c r="BW9" i="19"/>
  <c r="BV9" i="19" s="1"/>
  <c r="BU7" i="19"/>
  <c r="BU5" i="19"/>
  <c r="CA4" i="19"/>
  <c r="BW4" i="19"/>
  <c r="CA60" i="19"/>
  <c r="CA56" i="19"/>
  <c r="BX48" i="19"/>
  <c r="BX57" i="19"/>
  <c r="BX49" i="19"/>
  <c r="BX55" i="19"/>
  <c r="CA55" i="19"/>
  <c r="BX47" i="19"/>
  <c r="BU92" i="19"/>
  <c r="BX60" i="19"/>
  <c r="BX56" i="19"/>
  <c r="CA48" i="19"/>
  <c r="CA57" i="19"/>
  <c r="CA49" i="19"/>
  <c r="BX58" i="19"/>
  <c r="CA42" i="19"/>
  <c r="CA47" i="19"/>
  <c r="BX9" i="19"/>
  <c r="BU90" i="19"/>
  <c r="BU86" i="19"/>
  <c r="BU82" i="19"/>
  <c r="BU78" i="19"/>
  <c r="BU74" i="19"/>
  <c r="BU70" i="19"/>
  <c r="BU89" i="19"/>
  <c r="BU85" i="19"/>
  <c r="BU81" i="19"/>
  <c r="BU77" i="19"/>
  <c r="BU73" i="19"/>
  <c r="BU69" i="19"/>
  <c r="BU67" i="19"/>
  <c r="BU88" i="19"/>
  <c r="BU84" i="19"/>
  <c r="BU80" i="19"/>
  <c r="BU76" i="19"/>
  <c r="BU72" i="19"/>
  <c r="BU68" i="19"/>
  <c r="BU91" i="19"/>
  <c r="BU87" i="19"/>
  <c r="BU83" i="19"/>
  <c r="BU79" i="19"/>
  <c r="BU75" i="19"/>
  <c r="BU71" i="19"/>
  <c r="BD18" i="19"/>
  <c r="BI18" i="19"/>
  <c r="BF18" i="19"/>
  <c r="BN18" i="19" s="1"/>
  <c r="BD6" i="19"/>
  <c r="BI6" i="19"/>
  <c r="BF6" i="19"/>
  <c r="BN6" i="19" s="1"/>
  <c r="BP6" i="19" s="1"/>
  <c r="BG16" i="19"/>
  <c r="BP16" i="19" s="1"/>
  <c r="BD24" i="19"/>
  <c r="BF24" i="19"/>
  <c r="BN24" i="19" s="1"/>
  <c r="BI24" i="19"/>
  <c r="BD45" i="19"/>
  <c r="BF45" i="19"/>
  <c r="BN45" i="19" s="1"/>
  <c r="BP45" i="19" s="1"/>
  <c r="BI45" i="19"/>
  <c r="BP48" i="19"/>
  <c r="BY48" i="19" s="1"/>
  <c r="BG39" i="19"/>
  <c r="BP59" i="19"/>
  <c r="BG12" i="19"/>
  <c r="BP12" i="19" s="1"/>
  <c r="BG101" i="19"/>
  <c r="BD19" i="19"/>
  <c r="BI19" i="19"/>
  <c r="BF19" i="19"/>
  <c r="BN19" i="19" s="1"/>
  <c r="BD66" i="19"/>
  <c r="BI66" i="19"/>
  <c r="BF66" i="19"/>
  <c r="BN66" i="19" s="1"/>
  <c r="BD17" i="19"/>
  <c r="BI17" i="19"/>
  <c r="BF17" i="19"/>
  <c r="BN17" i="19" s="1"/>
  <c r="BD35" i="19"/>
  <c r="BF35" i="19"/>
  <c r="BN35" i="19" s="1"/>
  <c r="BI35" i="19"/>
  <c r="BD27" i="19"/>
  <c r="BF27" i="19"/>
  <c r="BN27" i="19" s="1"/>
  <c r="BI27" i="19"/>
  <c r="BG40" i="19"/>
  <c r="BD40" i="19"/>
  <c r="BF40" i="19"/>
  <c r="BN40" i="19" s="1"/>
  <c r="BI40" i="19"/>
  <c r="BG63" i="19"/>
  <c r="BP63" i="19" s="1"/>
  <c r="BD54" i="19"/>
  <c r="BI54" i="19"/>
  <c r="BF54" i="19"/>
  <c r="BN54" i="19" s="1"/>
  <c r="BD14" i="19"/>
  <c r="BI14" i="19"/>
  <c r="BF14" i="19"/>
  <c r="BN14" i="19" s="1"/>
  <c r="BD38" i="19"/>
  <c r="BI38" i="19"/>
  <c r="BF38" i="19"/>
  <c r="BN38" i="19" s="1"/>
  <c r="BP24" i="19"/>
  <c r="BG38" i="19"/>
  <c r="BP38" i="19" s="1"/>
  <c r="BG54" i="19"/>
  <c r="BP54" i="19" s="1"/>
  <c r="BD39" i="19"/>
  <c r="BF39" i="19"/>
  <c r="BN39" i="19" s="1"/>
  <c r="BI39" i="19"/>
  <c r="AR107" i="19"/>
  <c r="AW116" i="19"/>
  <c r="AS5" i="19"/>
  <c r="BD23" i="19"/>
  <c r="BF23" i="19"/>
  <c r="BN23" i="19" s="1"/>
  <c r="BI23" i="19"/>
  <c r="BG41" i="19"/>
  <c r="BP41" i="19" s="1"/>
  <c r="BG32" i="19"/>
  <c r="BD32" i="19"/>
  <c r="BF32" i="19"/>
  <c r="BN32" i="19" s="1"/>
  <c r="BI32" i="19"/>
  <c r="BG15" i="19"/>
  <c r="BP15" i="19" s="1"/>
  <c r="AX5" i="19"/>
  <c r="AN117" i="19"/>
  <c r="AP5" i="19"/>
  <c r="AP107" i="19" s="1"/>
  <c r="AN122" i="19" s="1"/>
  <c r="AM122" i="19" s="1"/>
  <c r="AJ107" i="19"/>
  <c r="BD20" i="19"/>
  <c r="BI20" i="19"/>
  <c r="BF20" i="19"/>
  <c r="BN20" i="19" s="1"/>
  <c r="BD28" i="19"/>
  <c r="BI28" i="19"/>
  <c r="BF28" i="19"/>
  <c r="BN28" i="19" s="1"/>
  <c r="BY9" i="19"/>
  <c r="BY47" i="19"/>
  <c r="BA105" i="19"/>
  <c r="BB105" i="19" s="1"/>
  <c r="BH105" i="19" s="1"/>
  <c r="BA103" i="19"/>
  <c r="BB103" i="19" s="1"/>
  <c r="BH103" i="19" s="1"/>
  <c r="BA101" i="19"/>
  <c r="BB101" i="19" s="1"/>
  <c r="BH101" i="19" s="1"/>
  <c r="BA99" i="19"/>
  <c r="BB99" i="19" s="1"/>
  <c r="BH99" i="19" s="1"/>
  <c r="BA97" i="19"/>
  <c r="BB97" i="19" s="1"/>
  <c r="BH97" i="19" s="1"/>
  <c r="BA95" i="19"/>
  <c r="BB95" i="19" s="1"/>
  <c r="BH95" i="19" s="1"/>
  <c r="BA93" i="19"/>
  <c r="BB93" i="19" s="1"/>
  <c r="BH93" i="19" s="1"/>
  <c r="BA91" i="19"/>
  <c r="BB91" i="19" s="1"/>
  <c r="BH91" i="19" s="1"/>
  <c r="BA89" i="19"/>
  <c r="BB89" i="19" s="1"/>
  <c r="BH89" i="19" s="1"/>
  <c r="BA87" i="19"/>
  <c r="BB87" i="19" s="1"/>
  <c r="BH87" i="19" s="1"/>
  <c r="BA85" i="19"/>
  <c r="BB85" i="19" s="1"/>
  <c r="BH85" i="19" s="1"/>
  <c r="BA83" i="19"/>
  <c r="BB83" i="19" s="1"/>
  <c r="BH83" i="19" s="1"/>
  <c r="BA77" i="19"/>
  <c r="BB77" i="19" s="1"/>
  <c r="BH77" i="19" s="1"/>
  <c r="BA75" i="19"/>
  <c r="BB75" i="19" s="1"/>
  <c r="BH75" i="19" s="1"/>
  <c r="BA73" i="19"/>
  <c r="BB73" i="19" s="1"/>
  <c r="BH73" i="19" s="1"/>
  <c r="BA71" i="19"/>
  <c r="BB71" i="19" s="1"/>
  <c r="BH71" i="19" s="1"/>
  <c r="BA69" i="19"/>
  <c r="BB69" i="19" s="1"/>
  <c r="BH69" i="19" s="1"/>
  <c r="BA67" i="19"/>
  <c r="BB67" i="19" s="1"/>
  <c r="BH67" i="19" s="1"/>
  <c r="BA65" i="19"/>
  <c r="BB65" i="19" s="1"/>
  <c r="BH65" i="19" s="1"/>
  <c r="BA63" i="19"/>
  <c r="BB63" i="19" s="1"/>
  <c r="BH63" i="19" s="1"/>
  <c r="BA61" i="19"/>
  <c r="BB61" i="19" s="1"/>
  <c r="BH61" i="19" s="1"/>
  <c r="BA80" i="19"/>
  <c r="BB80" i="19" s="1"/>
  <c r="BH80" i="19" s="1"/>
  <c r="BA78" i="19"/>
  <c r="BB78" i="19" s="1"/>
  <c r="BH78" i="19" s="1"/>
  <c r="BA59" i="19"/>
  <c r="BB59" i="19" s="1"/>
  <c r="BH59" i="19" s="1"/>
  <c r="BA57" i="19"/>
  <c r="BB57" i="19" s="1"/>
  <c r="BH57" i="19" s="1"/>
  <c r="BA55" i="19"/>
  <c r="BB55" i="19" s="1"/>
  <c r="BH55" i="19" s="1"/>
  <c r="BA53" i="19"/>
  <c r="BB53" i="19" s="1"/>
  <c r="BH53" i="19" s="1"/>
  <c r="BA51" i="19"/>
  <c r="BB51" i="19" s="1"/>
  <c r="BH51" i="19" s="1"/>
  <c r="BA49" i="19"/>
  <c r="BB49" i="19" s="1"/>
  <c r="BH49" i="19" s="1"/>
  <c r="BA47" i="19"/>
  <c r="BB47" i="19" s="1"/>
  <c r="BH47" i="19" s="1"/>
  <c r="BA45" i="19"/>
  <c r="BB45" i="19" s="1"/>
  <c r="BH45" i="19" s="1"/>
  <c r="BA43" i="19"/>
  <c r="BB43" i="19" s="1"/>
  <c r="BH43" i="19" s="1"/>
  <c r="BA41" i="19"/>
  <c r="BB41" i="19" s="1"/>
  <c r="BH41" i="19" s="1"/>
  <c r="BA39" i="19"/>
  <c r="BB39" i="19" s="1"/>
  <c r="BH39" i="19" s="1"/>
  <c r="BA37" i="19"/>
  <c r="BB37" i="19" s="1"/>
  <c r="BH37" i="19" s="1"/>
  <c r="BA35" i="19"/>
  <c r="BB35" i="19" s="1"/>
  <c r="BH35" i="19" s="1"/>
  <c r="BA33" i="19"/>
  <c r="BB33" i="19" s="1"/>
  <c r="BH33" i="19" s="1"/>
  <c r="BA31" i="19"/>
  <c r="BB31" i="19" s="1"/>
  <c r="BH31" i="19" s="1"/>
  <c r="BA29" i="19"/>
  <c r="BB29" i="19" s="1"/>
  <c r="BH29" i="19" s="1"/>
  <c r="BA27" i="19"/>
  <c r="BB27" i="19" s="1"/>
  <c r="BH27" i="19" s="1"/>
  <c r="BA25" i="19"/>
  <c r="BB25" i="19" s="1"/>
  <c r="BH25" i="19" s="1"/>
  <c r="BA23" i="19"/>
  <c r="BB23" i="19" s="1"/>
  <c r="BH23" i="19" s="1"/>
  <c r="BA21" i="19"/>
  <c r="BB21" i="19" s="1"/>
  <c r="BH21" i="19" s="1"/>
  <c r="BA19" i="19"/>
  <c r="BB19" i="19" s="1"/>
  <c r="BH19" i="19" s="1"/>
  <c r="BA17" i="19"/>
  <c r="BB17" i="19" s="1"/>
  <c r="BH17" i="19" s="1"/>
  <c r="BA15" i="19"/>
  <c r="BB15" i="19" s="1"/>
  <c r="BH15" i="19" s="1"/>
  <c r="BA13" i="19"/>
  <c r="BB13" i="19" s="1"/>
  <c r="BH13" i="19" s="1"/>
  <c r="BA11" i="19"/>
  <c r="BB11" i="19" s="1"/>
  <c r="BH11" i="19" s="1"/>
  <c r="BA9" i="19"/>
  <c r="BB9" i="19" s="1"/>
  <c r="BH9" i="19" s="1"/>
  <c r="BA7" i="19"/>
  <c r="BB7" i="19" s="1"/>
  <c r="BH7" i="19" s="1"/>
  <c r="BA5" i="19"/>
  <c r="BA106" i="19"/>
  <c r="BB106" i="19" s="1"/>
  <c r="BH106" i="19" s="1"/>
  <c r="BA104" i="19"/>
  <c r="BB104" i="19" s="1"/>
  <c r="BH104" i="19" s="1"/>
  <c r="BA102" i="19"/>
  <c r="BB102" i="19" s="1"/>
  <c r="BH102" i="19" s="1"/>
  <c r="BA100" i="19"/>
  <c r="BB100" i="19" s="1"/>
  <c r="BH100" i="19" s="1"/>
  <c r="BA98" i="19"/>
  <c r="BB98" i="19" s="1"/>
  <c r="BH98" i="19" s="1"/>
  <c r="BA96" i="19"/>
  <c r="BB96" i="19" s="1"/>
  <c r="BH96" i="19" s="1"/>
  <c r="BA94" i="19"/>
  <c r="BB94" i="19" s="1"/>
  <c r="BH94" i="19" s="1"/>
  <c r="BA92" i="19"/>
  <c r="BB92" i="19" s="1"/>
  <c r="BH92" i="19" s="1"/>
  <c r="BA90" i="19"/>
  <c r="BB90" i="19" s="1"/>
  <c r="BH90" i="19" s="1"/>
  <c r="BA88" i="19"/>
  <c r="BB88" i="19" s="1"/>
  <c r="BH88" i="19" s="1"/>
  <c r="BA86" i="19"/>
  <c r="BB86" i="19" s="1"/>
  <c r="BH86" i="19" s="1"/>
  <c r="BA84" i="19"/>
  <c r="BB84" i="19" s="1"/>
  <c r="BH84" i="19" s="1"/>
  <c r="BA82" i="19"/>
  <c r="BB82" i="19" s="1"/>
  <c r="BH82" i="19" s="1"/>
  <c r="BA76" i="19"/>
  <c r="BB76" i="19" s="1"/>
  <c r="BH76" i="19" s="1"/>
  <c r="BA74" i="19"/>
  <c r="BB74" i="19" s="1"/>
  <c r="BH74" i="19" s="1"/>
  <c r="BA72" i="19"/>
  <c r="BB72" i="19" s="1"/>
  <c r="BH72" i="19" s="1"/>
  <c r="BA70" i="19"/>
  <c r="BB70" i="19" s="1"/>
  <c r="BH70" i="19" s="1"/>
  <c r="BA68" i="19"/>
  <c r="BB68" i="19" s="1"/>
  <c r="BH68" i="19" s="1"/>
  <c r="BA66" i="19"/>
  <c r="BB66" i="19" s="1"/>
  <c r="BH66" i="19" s="1"/>
  <c r="BA64" i="19"/>
  <c r="BB64" i="19" s="1"/>
  <c r="BH64" i="19" s="1"/>
  <c r="BA62" i="19"/>
  <c r="BB62" i="19" s="1"/>
  <c r="BH62" i="19" s="1"/>
  <c r="BA81" i="19"/>
  <c r="BB81" i="19" s="1"/>
  <c r="BH81" i="19" s="1"/>
  <c r="BA79" i="19"/>
  <c r="BB79" i="19" s="1"/>
  <c r="BH79" i="19" s="1"/>
  <c r="BA60" i="19"/>
  <c r="BB60" i="19" s="1"/>
  <c r="BH60" i="19" s="1"/>
  <c r="BA58" i="19"/>
  <c r="BB58" i="19" s="1"/>
  <c r="BH58" i="19" s="1"/>
  <c r="BA56" i="19"/>
  <c r="BB56" i="19" s="1"/>
  <c r="BH56" i="19" s="1"/>
  <c r="BA54" i="19"/>
  <c r="BB54" i="19" s="1"/>
  <c r="BH54" i="19" s="1"/>
  <c r="BA52" i="19"/>
  <c r="BB52" i="19" s="1"/>
  <c r="BH52" i="19" s="1"/>
  <c r="BA50" i="19"/>
  <c r="BB50" i="19" s="1"/>
  <c r="BH50" i="19" s="1"/>
  <c r="BA48" i="19"/>
  <c r="BB48" i="19" s="1"/>
  <c r="BH48" i="19" s="1"/>
  <c r="BA46" i="19"/>
  <c r="BB46" i="19" s="1"/>
  <c r="BH46" i="19" s="1"/>
  <c r="BA44" i="19"/>
  <c r="BB44" i="19" s="1"/>
  <c r="BH44" i="19" s="1"/>
  <c r="BA42" i="19"/>
  <c r="BB42" i="19" s="1"/>
  <c r="BH42" i="19" s="1"/>
  <c r="BA40" i="19"/>
  <c r="BB40" i="19" s="1"/>
  <c r="BH40" i="19" s="1"/>
  <c r="BA38" i="19"/>
  <c r="BB38" i="19" s="1"/>
  <c r="BH38" i="19" s="1"/>
  <c r="BA36" i="19"/>
  <c r="BB36" i="19" s="1"/>
  <c r="BH36" i="19" s="1"/>
  <c r="BA34" i="19"/>
  <c r="BB34" i="19" s="1"/>
  <c r="BH34" i="19" s="1"/>
  <c r="BA32" i="19"/>
  <c r="BB32" i="19" s="1"/>
  <c r="BH32" i="19" s="1"/>
  <c r="BA30" i="19"/>
  <c r="BB30" i="19" s="1"/>
  <c r="BH30" i="19" s="1"/>
  <c r="BA28" i="19"/>
  <c r="BB28" i="19" s="1"/>
  <c r="BH28" i="19" s="1"/>
  <c r="BA26" i="19"/>
  <c r="BB26" i="19" s="1"/>
  <c r="BH26" i="19" s="1"/>
  <c r="BA24" i="19"/>
  <c r="BB24" i="19" s="1"/>
  <c r="BH24" i="19" s="1"/>
  <c r="BA22" i="19"/>
  <c r="BB22" i="19" s="1"/>
  <c r="BH22" i="19" s="1"/>
  <c r="BA20" i="19"/>
  <c r="BB20" i="19" s="1"/>
  <c r="BH20" i="19" s="1"/>
  <c r="BA18" i="19"/>
  <c r="BB18" i="19" s="1"/>
  <c r="BH18" i="19" s="1"/>
  <c r="BA16" i="19"/>
  <c r="BB16" i="19" s="1"/>
  <c r="BH16" i="19" s="1"/>
  <c r="BA14" i="19"/>
  <c r="BB14" i="19" s="1"/>
  <c r="BH14" i="19" s="1"/>
  <c r="BA12" i="19"/>
  <c r="BB12" i="19" s="1"/>
  <c r="BH12" i="19" s="1"/>
  <c r="BA10" i="19"/>
  <c r="BB10" i="19" s="1"/>
  <c r="BH10" i="19" s="1"/>
  <c r="BA8" i="19"/>
  <c r="BB8" i="19" s="1"/>
  <c r="BH8" i="19" s="1"/>
  <c r="BA6" i="19"/>
  <c r="BB6" i="19" s="1"/>
  <c r="BH6" i="19" s="1"/>
  <c r="BW62" i="19"/>
  <c r="BV62" i="19" s="1"/>
  <c r="BO53" i="19"/>
  <c r="BW53" i="19" s="1"/>
  <c r="BV53" i="19" s="1"/>
  <c r="BO61" i="19"/>
  <c r="BW61" i="19" s="1"/>
  <c r="BV61" i="19" s="1"/>
  <c r="BW59" i="19"/>
  <c r="BV59" i="19" s="1"/>
  <c r="BM49" i="19"/>
  <c r="BP49" i="19"/>
  <c r="BY49" i="19" s="1"/>
  <c r="BM55" i="19"/>
  <c r="BR61" i="19"/>
  <c r="BG26" i="19"/>
  <c r="BD26" i="19"/>
  <c r="BI26" i="19"/>
  <c r="BF26" i="19"/>
  <c r="BN26" i="19" s="1"/>
  <c r="BD65" i="19"/>
  <c r="BF65" i="19"/>
  <c r="BN65" i="19" s="1"/>
  <c r="BI65" i="19"/>
  <c r="BG28" i="19"/>
  <c r="BP28" i="19" s="1"/>
  <c r="BD64" i="19"/>
  <c r="BF64" i="19"/>
  <c r="BN64" i="19" s="1"/>
  <c r="BI64" i="19"/>
  <c r="BD36" i="19"/>
  <c r="BI36" i="19"/>
  <c r="BF36" i="19"/>
  <c r="BN36" i="19" s="1"/>
  <c r="BG30" i="19"/>
  <c r="BD30" i="19"/>
  <c r="BI30" i="19"/>
  <c r="BF30" i="19"/>
  <c r="BN30" i="19" s="1"/>
  <c r="E41" i="2"/>
  <c r="BD44" i="19"/>
  <c r="BI44" i="19"/>
  <c r="BF44" i="19"/>
  <c r="BN44" i="19" s="1"/>
  <c r="BP44" i="19" s="1"/>
  <c r="BD52" i="19"/>
  <c r="BI52" i="19"/>
  <c r="BF52" i="19"/>
  <c r="BN52" i="19" s="1"/>
  <c r="BD31" i="19"/>
  <c r="BF31" i="19"/>
  <c r="BN31" i="19" s="1"/>
  <c r="BI31" i="19"/>
  <c r="BG65" i="19"/>
  <c r="BD34" i="19"/>
  <c r="BI34" i="19"/>
  <c r="BF34" i="19"/>
  <c r="BN34" i="19" s="1"/>
  <c r="BD11" i="19"/>
  <c r="BI11" i="19"/>
  <c r="BF11" i="19"/>
  <c r="BN11" i="19" s="1"/>
  <c r="BG66" i="19"/>
  <c r="BP66" i="19" s="1"/>
  <c r="BG7" i="19"/>
  <c r="BP7" i="19" s="1"/>
  <c r="BG8" i="19"/>
  <c r="BP8" i="19" s="1"/>
  <c r="BD13" i="19"/>
  <c r="BI13" i="19"/>
  <c r="BF13" i="19"/>
  <c r="BN13" i="19" s="1"/>
  <c r="BG22" i="19"/>
  <c r="BP22" i="19" s="1"/>
  <c r="BD43" i="19"/>
  <c r="BI43" i="19"/>
  <c r="BF43" i="19"/>
  <c r="BN43" i="19" s="1"/>
  <c r="BP57" i="19"/>
  <c r="BY57" i="19" s="1"/>
  <c r="BG23" i="19"/>
  <c r="BP23" i="19" s="1"/>
  <c r="D32" i="2"/>
  <c r="E32" i="2"/>
  <c r="C31" i="2"/>
  <c r="F32" i="2"/>
  <c r="E19" i="24"/>
  <c r="BM94" i="19"/>
  <c r="BO94" i="19"/>
  <c r="BW94" i="19" s="1"/>
  <c r="BR94" i="19"/>
  <c r="BD98" i="19"/>
  <c r="BI98" i="19"/>
  <c r="BF98" i="19"/>
  <c r="BN98" i="19" s="1"/>
  <c r="BD100" i="19"/>
  <c r="BI100" i="19"/>
  <c r="BF100" i="19"/>
  <c r="BN100" i="19" s="1"/>
  <c r="BM106" i="19"/>
  <c r="BO106" i="19"/>
  <c r="BW106" i="19" s="1"/>
  <c r="BR106" i="19"/>
  <c r="BG100" i="19"/>
  <c r="BP100" i="19" s="1"/>
  <c r="BP106" i="19"/>
  <c r="BP94" i="19"/>
  <c r="BD102" i="19"/>
  <c r="BF102" i="19"/>
  <c r="BN102" i="19" s="1"/>
  <c r="BI102" i="19"/>
  <c r="BD97" i="19"/>
  <c r="BF97" i="19"/>
  <c r="BN97" i="19" s="1"/>
  <c r="BI97" i="19"/>
  <c r="BG103" i="19"/>
  <c r="BG97" i="19"/>
  <c r="BM99" i="19"/>
  <c r="BR99" i="19"/>
  <c r="BO99" i="19"/>
  <c r="BW99" i="19" s="1"/>
  <c r="BY99" i="19" s="1"/>
  <c r="BD105" i="19"/>
  <c r="BI105" i="19"/>
  <c r="BF105" i="19"/>
  <c r="BN105" i="19" s="1"/>
  <c r="BG105" i="19"/>
  <c r="BD95" i="19"/>
  <c r="BI95" i="19"/>
  <c r="BF95" i="19"/>
  <c r="BN95" i="19" s="1"/>
  <c r="BD103" i="19"/>
  <c r="BI103" i="19"/>
  <c r="BF103" i="19"/>
  <c r="BN103" i="19" s="1"/>
  <c r="BD104" i="19"/>
  <c r="BF104" i="19"/>
  <c r="BN104" i="19" s="1"/>
  <c r="BI104" i="19"/>
  <c r="BG104" i="19"/>
  <c r="BD96" i="19"/>
  <c r="BF96" i="19"/>
  <c r="BN96" i="19" s="1"/>
  <c r="BI96" i="19"/>
  <c r="BG98" i="19"/>
  <c r="BD101" i="19"/>
  <c r="BF101" i="19"/>
  <c r="BN101" i="19" s="1"/>
  <c r="BI101" i="19"/>
  <c r="BG86" i="19"/>
  <c r="BD90" i="19"/>
  <c r="BF90" i="19"/>
  <c r="BN90" i="19" s="1"/>
  <c r="BI90" i="19"/>
  <c r="BD68" i="19"/>
  <c r="BF68" i="19"/>
  <c r="BN68" i="19" s="1"/>
  <c r="BI68" i="19"/>
  <c r="BG90" i="19"/>
  <c r="U127" i="19"/>
  <c r="U128" i="19" s="1"/>
  <c r="C40" i="2" s="1"/>
  <c r="U111" i="19"/>
  <c r="C9" i="2" s="1"/>
  <c r="AD93" i="19"/>
  <c r="V113" i="19"/>
  <c r="U113" i="19" s="1"/>
  <c r="V107" i="19"/>
  <c r="V115" i="19"/>
  <c r="V119" i="19" s="1"/>
  <c r="U119" i="19" s="1"/>
  <c r="AW67" i="19"/>
  <c r="AU67" i="19"/>
  <c r="AZ67" i="19"/>
  <c r="BD79" i="19"/>
  <c r="BI79" i="19"/>
  <c r="BF79" i="19"/>
  <c r="BN79" i="19" s="1"/>
  <c r="BP79" i="19" s="1"/>
  <c r="BD84" i="19"/>
  <c r="BI84" i="19"/>
  <c r="BF84" i="19"/>
  <c r="BN84" i="19" s="1"/>
  <c r="BG84" i="19"/>
  <c r="AF93" i="19"/>
  <c r="W107" i="19"/>
  <c r="BG68" i="19"/>
  <c r="BP85" i="19"/>
  <c r="BG74" i="19"/>
  <c r="BM70" i="19"/>
  <c r="BO70" i="19"/>
  <c r="BW70" i="19" s="1"/>
  <c r="BR70" i="19"/>
  <c r="BM81" i="19"/>
  <c r="BR81" i="19"/>
  <c r="BO81" i="19"/>
  <c r="BW81" i="19" s="1"/>
  <c r="BD77" i="19"/>
  <c r="BF77" i="19"/>
  <c r="BN77" i="19" s="1"/>
  <c r="BP77" i="19" s="1"/>
  <c r="BI77" i="19"/>
  <c r="BD86" i="19"/>
  <c r="BI86" i="19"/>
  <c r="BF86" i="19"/>
  <c r="BN86" i="19" s="1"/>
  <c r="BD87" i="19"/>
  <c r="BF87" i="19"/>
  <c r="BN87" i="19" s="1"/>
  <c r="BP87" i="19" s="1"/>
  <c r="BI87" i="19"/>
  <c r="BM92" i="19"/>
  <c r="BR92" i="19"/>
  <c r="BO92" i="19"/>
  <c r="BW92" i="19" s="1"/>
  <c r="AX67" i="19"/>
  <c r="BM78" i="19"/>
  <c r="BR78" i="19"/>
  <c r="BO78" i="19"/>
  <c r="BW78" i="19" s="1"/>
  <c r="BD82" i="19"/>
  <c r="BI82" i="19"/>
  <c r="BF82" i="19"/>
  <c r="BN82" i="19" s="1"/>
  <c r="BP82" i="19" s="1"/>
  <c r="BD76" i="19"/>
  <c r="BF76" i="19"/>
  <c r="BN76" i="19" s="1"/>
  <c r="BI76" i="19"/>
  <c r="BP70" i="19"/>
  <c r="BY70" i="19" s="1"/>
  <c r="BD89" i="19"/>
  <c r="BI89" i="19"/>
  <c r="BF89" i="19"/>
  <c r="BN89" i="19" s="1"/>
  <c r="BD72" i="19"/>
  <c r="BI72" i="19"/>
  <c r="BF72" i="19"/>
  <c r="BN72" i="19" s="1"/>
  <c r="BP72" i="19" s="1"/>
  <c r="BY81" i="19"/>
  <c r="BD71" i="19"/>
  <c r="BI71" i="19"/>
  <c r="BF71" i="19"/>
  <c r="BN71" i="19" s="1"/>
  <c r="BM80" i="19"/>
  <c r="BO80" i="19"/>
  <c r="BW80" i="19" s="1"/>
  <c r="BR80" i="19"/>
  <c r="BM83" i="19"/>
  <c r="BO83" i="19"/>
  <c r="BW83" i="19" s="1"/>
  <c r="BR83" i="19"/>
  <c r="BP83" i="19"/>
  <c r="BD74" i="19"/>
  <c r="BI74" i="19"/>
  <c r="BF74" i="19"/>
  <c r="BN74" i="19" s="1"/>
  <c r="BD88" i="19"/>
  <c r="BF88" i="19"/>
  <c r="BN88" i="19" s="1"/>
  <c r="BI88" i="19"/>
  <c r="BM85" i="19"/>
  <c r="BO85" i="19"/>
  <c r="BW85" i="19" s="1"/>
  <c r="BR85" i="19"/>
  <c r="BD91" i="19"/>
  <c r="BF91" i="19"/>
  <c r="BN91" i="19" s="1"/>
  <c r="BP91" i="19" s="1"/>
  <c r="BI91" i="19"/>
  <c r="BG75" i="19"/>
  <c r="BD75" i="19"/>
  <c r="BI75" i="19"/>
  <c r="BF75" i="19"/>
  <c r="BN75" i="19" s="1"/>
  <c r="BG69" i="19"/>
  <c r="BD69" i="19"/>
  <c r="BI69" i="19"/>
  <c r="BF69" i="19"/>
  <c r="BN69" i="19" s="1"/>
  <c r="BM73" i="19"/>
  <c r="BR73" i="19"/>
  <c r="BO73" i="19"/>
  <c r="BW73" i="19" s="1"/>
  <c r="C11" i="2"/>
  <c r="C19" i="2"/>
  <c r="F29" i="26"/>
  <c r="F23" i="26"/>
  <c r="F25" i="26" s="1"/>
  <c r="F27" i="26" s="1"/>
  <c r="D14" i="2"/>
  <c r="V336" i="5"/>
  <c r="V121" i="19"/>
  <c r="V122" i="19"/>
  <c r="U122" i="19" s="1"/>
  <c r="U124" i="19" s="1"/>
  <c r="BV98" i="23" l="1"/>
  <c r="CA98" i="23"/>
  <c r="BX98" i="23"/>
  <c r="CF98" i="23" s="1"/>
  <c r="CE98" i="23" s="1"/>
  <c r="BY98" i="23"/>
  <c r="BV23" i="23"/>
  <c r="BY23" i="23"/>
  <c r="CA23" i="23"/>
  <c r="BX23" i="23"/>
  <c r="BM100" i="23"/>
  <c r="BO100" i="23"/>
  <c r="BW100" i="23" s="1"/>
  <c r="BR100" i="23"/>
  <c r="BP117" i="23"/>
  <c r="BP116" i="23"/>
  <c r="BJ131" i="23"/>
  <c r="BP119" i="23"/>
  <c r="BP118" i="23"/>
  <c r="BP115" i="23"/>
  <c r="BO127" i="23"/>
  <c r="BU107" i="23"/>
  <c r="CH56" i="23"/>
  <c r="AW117" i="23"/>
  <c r="AY5" i="23"/>
  <c r="AY107" i="23" s="1"/>
  <c r="AS107" i="23"/>
  <c r="AN121" i="23"/>
  <c r="AN122" i="23"/>
  <c r="AM122" i="23" s="1"/>
  <c r="AM124" i="23" s="1"/>
  <c r="BY36" i="23"/>
  <c r="CH36" i="23" s="1"/>
  <c r="BP7" i="23"/>
  <c r="BM31" i="23"/>
  <c r="BR31" i="23"/>
  <c r="BO31" i="23"/>
  <c r="BW31" i="23" s="1"/>
  <c r="BM90" i="23"/>
  <c r="BO90" i="23"/>
  <c r="BW90" i="23" s="1"/>
  <c r="BR90" i="23"/>
  <c r="BM29" i="23"/>
  <c r="BR29" i="23"/>
  <c r="BO29" i="23"/>
  <c r="BW29" i="23" s="1"/>
  <c r="BM61" i="23"/>
  <c r="BO61" i="23"/>
  <c r="BW61" i="23" s="1"/>
  <c r="BR61" i="23"/>
  <c r="BY22" i="23"/>
  <c r="CH22" i="23" s="1"/>
  <c r="BY48" i="23"/>
  <c r="CH48" i="23" s="1"/>
  <c r="BM67" i="23"/>
  <c r="BO67" i="23"/>
  <c r="BW67" i="23" s="1"/>
  <c r="BR67" i="23"/>
  <c r="BY17" i="23"/>
  <c r="BY37" i="23"/>
  <c r="BM8" i="23"/>
  <c r="BR8" i="23"/>
  <c r="BO8" i="23"/>
  <c r="BW8" i="23" s="1"/>
  <c r="BM66" i="23"/>
  <c r="BR66" i="23"/>
  <c r="BO66" i="23"/>
  <c r="BW66" i="23" s="1"/>
  <c r="BM33" i="23"/>
  <c r="BO33" i="23"/>
  <c r="BW33" i="23" s="1"/>
  <c r="BR33" i="23"/>
  <c r="BM55" i="23"/>
  <c r="BO55" i="23"/>
  <c r="BW55" i="23" s="1"/>
  <c r="BR55" i="23"/>
  <c r="BY93" i="23"/>
  <c r="BP31" i="23"/>
  <c r="BY31" i="23" s="1"/>
  <c r="BM43" i="23"/>
  <c r="BR43" i="23"/>
  <c r="BO43" i="23"/>
  <c r="BW43" i="23" s="1"/>
  <c r="BP43" i="23"/>
  <c r="BY10" i="23"/>
  <c r="CH10" i="23" s="1"/>
  <c r="BP67" i="23"/>
  <c r="BY67" i="23" s="1"/>
  <c r="BY30" i="23"/>
  <c r="CH30" i="23" s="1"/>
  <c r="BM46" i="23"/>
  <c r="BR46" i="23"/>
  <c r="BO46" i="23"/>
  <c r="BW46" i="23" s="1"/>
  <c r="AN119" i="23"/>
  <c r="AM119" i="23" s="1"/>
  <c r="BM86" i="23"/>
  <c r="BO86" i="23"/>
  <c r="BW86" i="23" s="1"/>
  <c r="BR86" i="23"/>
  <c r="BY40" i="23"/>
  <c r="CH40" i="23" s="1"/>
  <c r="BM12" i="23"/>
  <c r="BO12" i="23"/>
  <c r="BW12" i="23" s="1"/>
  <c r="BR12" i="23"/>
  <c r="BP61" i="23"/>
  <c r="BY61" i="23" s="1"/>
  <c r="BM71" i="23"/>
  <c r="BO71" i="23"/>
  <c r="BW71" i="23" s="1"/>
  <c r="BY71" i="23" s="1"/>
  <c r="BR71" i="23"/>
  <c r="BY101" i="23"/>
  <c r="BM42" i="23"/>
  <c r="BO42" i="23"/>
  <c r="BW42" i="23" s="1"/>
  <c r="BR42" i="23"/>
  <c r="BP100" i="23"/>
  <c r="BY100" i="23" s="1"/>
  <c r="BM49" i="23"/>
  <c r="BR49" i="23"/>
  <c r="BO49" i="23"/>
  <c r="BW49" i="23" s="1"/>
  <c r="BM79" i="23"/>
  <c r="BO79" i="23"/>
  <c r="BW79" i="23" s="1"/>
  <c r="BR79" i="23"/>
  <c r="BM72" i="23"/>
  <c r="BR72" i="23"/>
  <c r="BO72" i="23"/>
  <c r="BW72" i="23" s="1"/>
  <c r="BY34" i="23"/>
  <c r="CH34" i="23" s="1"/>
  <c r="BM14" i="23"/>
  <c r="BR14" i="23"/>
  <c r="BO14" i="23"/>
  <c r="BW14" i="23" s="1"/>
  <c r="BP55" i="23"/>
  <c r="BY55" i="23" s="1"/>
  <c r="BM47" i="23"/>
  <c r="BO47" i="23"/>
  <c r="BW47" i="23" s="1"/>
  <c r="BR47" i="23"/>
  <c r="BM26" i="23"/>
  <c r="BR26" i="23"/>
  <c r="BO26" i="23"/>
  <c r="BW26" i="23" s="1"/>
  <c r="BY20" i="23"/>
  <c r="CH20" i="23" s="1"/>
  <c r="BP33" i="23"/>
  <c r="BY33" i="23" s="1"/>
  <c r="BP65" i="19"/>
  <c r="BP26" i="19"/>
  <c r="BY90" i="23"/>
  <c r="BJ105" i="23"/>
  <c r="BK105" i="23" s="1"/>
  <c r="BQ105" i="23" s="1"/>
  <c r="BJ103" i="23"/>
  <c r="BK103" i="23" s="1"/>
  <c r="BQ103" i="23" s="1"/>
  <c r="BJ101" i="23"/>
  <c r="BK101" i="23" s="1"/>
  <c r="BQ101" i="23" s="1"/>
  <c r="BJ99" i="23"/>
  <c r="BK99" i="23" s="1"/>
  <c r="BQ99" i="23" s="1"/>
  <c r="BJ83" i="23"/>
  <c r="BK83" i="23" s="1"/>
  <c r="BQ83" i="23" s="1"/>
  <c r="BJ81" i="23"/>
  <c r="BK81" i="23" s="1"/>
  <c r="BQ81" i="23" s="1"/>
  <c r="BJ79" i="23"/>
  <c r="BK79" i="23" s="1"/>
  <c r="BQ79" i="23" s="1"/>
  <c r="BJ77" i="23"/>
  <c r="BK77" i="23" s="1"/>
  <c r="BQ77" i="23" s="1"/>
  <c r="BJ75" i="23"/>
  <c r="BK75" i="23" s="1"/>
  <c r="BQ75" i="23" s="1"/>
  <c r="BJ73" i="23"/>
  <c r="BK73" i="23" s="1"/>
  <c r="BQ73" i="23" s="1"/>
  <c r="BJ71" i="23"/>
  <c r="BK71" i="23" s="1"/>
  <c r="BQ71" i="23" s="1"/>
  <c r="BJ69" i="23"/>
  <c r="BK69" i="23" s="1"/>
  <c r="BQ69" i="23" s="1"/>
  <c r="BJ67" i="23"/>
  <c r="BK67" i="23" s="1"/>
  <c r="BQ67" i="23" s="1"/>
  <c r="BJ65" i="23"/>
  <c r="BK65" i="23" s="1"/>
  <c r="BQ65" i="23" s="1"/>
  <c r="BJ63" i="23"/>
  <c r="BK63" i="23" s="1"/>
  <c r="BQ63" i="23" s="1"/>
  <c r="BJ61" i="23"/>
  <c r="BK61" i="23" s="1"/>
  <c r="BQ61" i="23" s="1"/>
  <c r="BJ59" i="23"/>
  <c r="BK59" i="23" s="1"/>
  <c r="BQ59" i="23" s="1"/>
  <c r="BJ57" i="23"/>
  <c r="BK57" i="23" s="1"/>
  <c r="BQ57" i="23" s="1"/>
  <c r="BJ55" i="23"/>
  <c r="BK55" i="23" s="1"/>
  <c r="BQ55" i="23" s="1"/>
  <c r="BJ53" i="23"/>
  <c r="BK53" i="23" s="1"/>
  <c r="BQ53" i="23" s="1"/>
  <c r="BJ51" i="23"/>
  <c r="BK51" i="23" s="1"/>
  <c r="BQ51" i="23" s="1"/>
  <c r="BJ49" i="23"/>
  <c r="BK49" i="23" s="1"/>
  <c r="BQ49" i="23" s="1"/>
  <c r="BJ47" i="23"/>
  <c r="BK47" i="23" s="1"/>
  <c r="BQ47" i="23" s="1"/>
  <c r="BJ45" i="23"/>
  <c r="BK45" i="23" s="1"/>
  <c r="BQ45" i="23" s="1"/>
  <c r="BJ43" i="23"/>
  <c r="BK43" i="23" s="1"/>
  <c r="BQ43" i="23" s="1"/>
  <c r="BJ41" i="23"/>
  <c r="BK41" i="23" s="1"/>
  <c r="BQ41" i="23" s="1"/>
  <c r="BJ39" i="23"/>
  <c r="BK39" i="23" s="1"/>
  <c r="BQ39" i="23" s="1"/>
  <c r="BJ37" i="23"/>
  <c r="BK37" i="23" s="1"/>
  <c r="BQ37" i="23" s="1"/>
  <c r="BJ35" i="23"/>
  <c r="BK35" i="23" s="1"/>
  <c r="BQ35" i="23" s="1"/>
  <c r="BJ33" i="23"/>
  <c r="BK33" i="23" s="1"/>
  <c r="BQ33" i="23" s="1"/>
  <c r="BJ31" i="23"/>
  <c r="BK31" i="23" s="1"/>
  <c r="BQ31" i="23" s="1"/>
  <c r="BJ29" i="23"/>
  <c r="BK29" i="23" s="1"/>
  <c r="BQ29" i="23" s="1"/>
  <c r="BJ27" i="23"/>
  <c r="BK27" i="23" s="1"/>
  <c r="BQ27" i="23" s="1"/>
  <c r="BJ25" i="23"/>
  <c r="BK25" i="23" s="1"/>
  <c r="BQ25" i="23" s="1"/>
  <c r="BJ23" i="23"/>
  <c r="BK23" i="23" s="1"/>
  <c r="BQ23" i="23" s="1"/>
  <c r="BJ21" i="23"/>
  <c r="BK21" i="23" s="1"/>
  <c r="BQ21" i="23" s="1"/>
  <c r="BJ19" i="23"/>
  <c r="BK19" i="23" s="1"/>
  <c r="BQ19" i="23" s="1"/>
  <c r="BJ17" i="23"/>
  <c r="BK17" i="23" s="1"/>
  <c r="BQ17" i="23" s="1"/>
  <c r="BJ15" i="23"/>
  <c r="BK15" i="23" s="1"/>
  <c r="BQ15" i="23" s="1"/>
  <c r="BJ13" i="23"/>
  <c r="BK13" i="23" s="1"/>
  <c r="BQ13" i="23" s="1"/>
  <c r="BJ11" i="23"/>
  <c r="BK11" i="23" s="1"/>
  <c r="BQ11" i="23" s="1"/>
  <c r="BJ9" i="23"/>
  <c r="BK9" i="23" s="1"/>
  <c r="BQ9" i="23" s="1"/>
  <c r="BJ7" i="23"/>
  <c r="BK7" i="23" s="1"/>
  <c r="BQ7" i="23" s="1"/>
  <c r="BJ5" i="23"/>
  <c r="BJ96" i="23"/>
  <c r="BK96" i="23" s="1"/>
  <c r="BQ96" i="23" s="1"/>
  <c r="BJ94" i="23"/>
  <c r="BK94" i="23" s="1"/>
  <c r="BQ94" i="23" s="1"/>
  <c r="BJ92" i="23"/>
  <c r="BK92" i="23" s="1"/>
  <c r="BQ92" i="23" s="1"/>
  <c r="BJ90" i="23"/>
  <c r="BK90" i="23" s="1"/>
  <c r="BQ90" i="23" s="1"/>
  <c r="BJ88" i="23"/>
  <c r="BK88" i="23" s="1"/>
  <c r="BQ88" i="23" s="1"/>
  <c r="BJ86" i="23"/>
  <c r="BK86" i="23" s="1"/>
  <c r="BQ86" i="23" s="1"/>
  <c r="BJ84" i="23"/>
  <c r="BK84" i="23" s="1"/>
  <c r="BQ84" i="23" s="1"/>
  <c r="BJ106" i="23"/>
  <c r="BK106" i="23" s="1"/>
  <c r="BQ106" i="23" s="1"/>
  <c r="BJ102" i="23"/>
  <c r="BK102" i="23" s="1"/>
  <c r="BQ102" i="23" s="1"/>
  <c r="BJ98" i="23"/>
  <c r="BK98" i="23" s="1"/>
  <c r="BQ98" i="23" s="1"/>
  <c r="BJ80" i="23"/>
  <c r="BK80" i="23" s="1"/>
  <c r="BQ80" i="23" s="1"/>
  <c r="BJ76" i="23"/>
  <c r="BK76" i="23" s="1"/>
  <c r="BQ76" i="23" s="1"/>
  <c r="BJ72" i="23"/>
  <c r="BK72" i="23" s="1"/>
  <c r="BQ72" i="23" s="1"/>
  <c r="BJ68" i="23"/>
  <c r="BK68" i="23" s="1"/>
  <c r="BQ68" i="23" s="1"/>
  <c r="BJ64" i="23"/>
  <c r="BK64" i="23" s="1"/>
  <c r="BQ64" i="23" s="1"/>
  <c r="BJ60" i="23"/>
  <c r="BK60" i="23" s="1"/>
  <c r="BQ60" i="23" s="1"/>
  <c r="BJ56" i="23"/>
  <c r="BK56" i="23" s="1"/>
  <c r="BQ56" i="23" s="1"/>
  <c r="BJ52" i="23"/>
  <c r="BK52" i="23" s="1"/>
  <c r="BQ52" i="23" s="1"/>
  <c r="BJ48" i="23"/>
  <c r="BK48" i="23" s="1"/>
  <c r="BQ48" i="23" s="1"/>
  <c r="BJ44" i="23"/>
  <c r="BK44" i="23" s="1"/>
  <c r="BQ44" i="23" s="1"/>
  <c r="BJ40" i="23"/>
  <c r="BK40" i="23" s="1"/>
  <c r="BQ40" i="23" s="1"/>
  <c r="BJ36" i="23"/>
  <c r="BK36" i="23" s="1"/>
  <c r="BQ36" i="23" s="1"/>
  <c r="BJ32" i="23"/>
  <c r="BK32" i="23" s="1"/>
  <c r="BQ32" i="23" s="1"/>
  <c r="BJ28" i="23"/>
  <c r="BK28" i="23" s="1"/>
  <c r="BQ28" i="23" s="1"/>
  <c r="BJ24" i="23"/>
  <c r="BK24" i="23" s="1"/>
  <c r="BQ24" i="23" s="1"/>
  <c r="BJ20" i="23"/>
  <c r="BK20" i="23" s="1"/>
  <c r="BQ20" i="23" s="1"/>
  <c r="BJ16" i="23"/>
  <c r="BK16" i="23" s="1"/>
  <c r="BQ16" i="23" s="1"/>
  <c r="BJ12" i="23"/>
  <c r="BK12" i="23" s="1"/>
  <c r="BQ12" i="23" s="1"/>
  <c r="BJ8" i="23"/>
  <c r="BK8" i="23" s="1"/>
  <c r="BQ8" i="23" s="1"/>
  <c r="BJ97" i="23"/>
  <c r="BK97" i="23" s="1"/>
  <c r="BQ97" i="23" s="1"/>
  <c r="BJ93" i="23"/>
  <c r="BK93" i="23" s="1"/>
  <c r="BQ93" i="23" s="1"/>
  <c r="BJ89" i="23"/>
  <c r="BK89" i="23" s="1"/>
  <c r="BQ89" i="23" s="1"/>
  <c r="BJ85" i="23"/>
  <c r="BK85" i="23" s="1"/>
  <c r="BQ85" i="23" s="1"/>
  <c r="BJ104" i="23"/>
  <c r="BK104" i="23" s="1"/>
  <c r="BQ104" i="23" s="1"/>
  <c r="BJ100" i="23"/>
  <c r="BK100" i="23" s="1"/>
  <c r="BQ100" i="23" s="1"/>
  <c r="BJ82" i="23"/>
  <c r="BK82" i="23" s="1"/>
  <c r="BQ82" i="23" s="1"/>
  <c r="BJ78" i="23"/>
  <c r="BK78" i="23" s="1"/>
  <c r="BQ78" i="23" s="1"/>
  <c r="BJ74" i="23"/>
  <c r="BK74" i="23" s="1"/>
  <c r="BQ74" i="23" s="1"/>
  <c r="BJ70" i="23"/>
  <c r="BK70" i="23" s="1"/>
  <c r="BQ70" i="23" s="1"/>
  <c r="BJ66" i="23"/>
  <c r="BK66" i="23" s="1"/>
  <c r="BQ66" i="23" s="1"/>
  <c r="BJ62" i="23"/>
  <c r="BK62" i="23" s="1"/>
  <c r="BQ62" i="23" s="1"/>
  <c r="BJ58" i="23"/>
  <c r="BK58" i="23" s="1"/>
  <c r="BQ58" i="23" s="1"/>
  <c r="BJ54" i="23"/>
  <c r="BK54" i="23" s="1"/>
  <c r="BQ54" i="23" s="1"/>
  <c r="BJ50" i="23"/>
  <c r="BK50" i="23" s="1"/>
  <c r="BQ50" i="23" s="1"/>
  <c r="BJ46" i="23"/>
  <c r="BK46" i="23" s="1"/>
  <c r="BQ46" i="23" s="1"/>
  <c r="BJ42" i="23"/>
  <c r="BK42" i="23" s="1"/>
  <c r="BQ42" i="23" s="1"/>
  <c r="BJ38" i="23"/>
  <c r="BK38" i="23" s="1"/>
  <c r="BQ38" i="23" s="1"/>
  <c r="BJ34" i="23"/>
  <c r="BK34" i="23" s="1"/>
  <c r="BQ34" i="23" s="1"/>
  <c r="BJ30" i="23"/>
  <c r="BK30" i="23" s="1"/>
  <c r="BQ30" i="23" s="1"/>
  <c r="BJ26" i="23"/>
  <c r="BK26" i="23" s="1"/>
  <c r="BQ26" i="23" s="1"/>
  <c r="BJ22" i="23"/>
  <c r="BK22" i="23" s="1"/>
  <c r="BQ22" i="23" s="1"/>
  <c r="BJ18" i="23"/>
  <c r="BK18" i="23" s="1"/>
  <c r="BQ18" i="23" s="1"/>
  <c r="BJ14" i="23"/>
  <c r="BK14" i="23" s="1"/>
  <c r="BQ14" i="23" s="1"/>
  <c r="BJ10" i="23"/>
  <c r="BK10" i="23" s="1"/>
  <c r="BQ10" i="23" s="1"/>
  <c r="BJ6" i="23"/>
  <c r="BK6" i="23" s="1"/>
  <c r="BQ6" i="23" s="1"/>
  <c r="BJ95" i="23"/>
  <c r="BK95" i="23" s="1"/>
  <c r="BQ95" i="23" s="1"/>
  <c r="BJ91" i="23"/>
  <c r="BK91" i="23" s="1"/>
  <c r="BQ91" i="23" s="1"/>
  <c r="BJ87" i="23"/>
  <c r="BK87" i="23" s="1"/>
  <c r="BQ87" i="23" s="1"/>
  <c r="CE24" i="23"/>
  <c r="CF106" i="23"/>
  <c r="CE106" i="23" s="1"/>
  <c r="CF105" i="23"/>
  <c r="CD104" i="23"/>
  <c r="CD103" i="23"/>
  <c r="CF101" i="23"/>
  <c r="CE101" i="23" s="1"/>
  <c r="CD100" i="23"/>
  <c r="CD99" i="23"/>
  <c r="CG105" i="23"/>
  <c r="CF94" i="23"/>
  <c r="CE94" i="23" s="1"/>
  <c r="CD97" i="23"/>
  <c r="CD95" i="23"/>
  <c r="CD93" i="23"/>
  <c r="CD91" i="23"/>
  <c r="CD89" i="23"/>
  <c r="CD87" i="23"/>
  <c r="CD85" i="23"/>
  <c r="CD83" i="23"/>
  <c r="CD81" i="23"/>
  <c r="CD79" i="23"/>
  <c r="CD77" i="23"/>
  <c r="CD75" i="23"/>
  <c r="CD73" i="23"/>
  <c r="CD71" i="23"/>
  <c r="CD69" i="23"/>
  <c r="CD67" i="23"/>
  <c r="CD65" i="23"/>
  <c r="CD63" i="23"/>
  <c r="CD61" i="23"/>
  <c r="CD59" i="23"/>
  <c r="CD57" i="23"/>
  <c r="CD55" i="23"/>
  <c r="CF53" i="23"/>
  <c r="CE53" i="23" s="1"/>
  <c r="CD52" i="23"/>
  <c r="CD51" i="23"/>
  <c r="CD48" i="23"/>
  <c r="CD47" i="23"/>
  <c r="CF45" i="23"/>
  <c r="CE45" i="23" s="1"/>
  <c r="CD44" i="23"/>
  <c r="CD43" i="23"/>
  <c r="CD40" i="23"/>
  <c r="CD39" i="23"/>
  <c r="CF37" i="23"/>
  <c r="CE37" i="23" s="1"/>
  <c r="CD36" i="23"/>
  <c r="CD35" i="23"/>
  <c r="CD32" i="23"/>
  <c r="CD31" i="23"/>
  <c r="CD28" i="23"/>
  <c r="CD27" i="23"/>
  <c r="CD24" i="23"/>
  <c r="CD23" i="23"/>
  <c r="CD20" i="23"/>
  <c r="CD19" i="23"/>
  <c r="CF17" i="23"/>
  <c r="CE17" i="23" s="1"/>
  <c r="CD16" i="23"/>
  <c r="CD15" i="23"/>
  <c r="CD12" i="23"/>
  <c r="CD11" i="23"/>
  <c r="CF9" i="23"/>
  <c r="CE9" i="23" s="1"/>
  <c r="CD8" i="23"/>
  <c r="CD7" i="23"/>
  <c r="CP4" i="23"/>
  <c r="CH4" i="23"/>
  <c r="CD4" i="23"/>
  <c r="CE4" i="23" s="1"/>
  <c r="CF80" i="23"/>
  <c r="CE80" i="23" s="1"/>
  <c r="CF78" i="23"/>
  <c r="CE78" i="23" s="1"/>
  <c r="CF76" i="23"/>
  <c r="CE76" i="23" s="1"/>
  <c r="CF68" i="23"/>
  <c r="CF64" i="23"/>
  <c r="CF62" i="23"/>
  <c r="CF58" i="23"/>
  <c r="CE58" i="23" s="1"/>
  <c r="CJ78" i="23"/>
  <c r="CJ62" i="23"/>
  <c r="CJ58" i="23"/>
  <c r="CD102" i="23"/>
  <c r="CD86" i="23"/>
  <c r="CD80" i="23"/>
  <c r="CD76" i="23"/>
  <c r="CD72" i="23"/>
  <c r="CD66" i="23"/>
  <c r="CD62" i="23"/>
  <c r="CD58" i="23"/>
  <c r="CD54" i="23"/>
  <c r="CF51" i="23"/>
  <c r="CE51" i="23" s="1"/>
  <c r="CD50" i="23"/>
  <c r="CD45" i="23"/>
  <c r="CD41" i="23"/>
  <c r="CD37" i="23"/>
  <c r="CD33" i="23"/>
  <c r="CD29" i="23"/>
  <c r="CD26" i="23"/>
  <c r="CD25" i="23"/>
  <c r="CD22" i="23"/>
  <c r="CE22" i="23" s="1"/>
  <c r="CD18" i="23"/>
  <c r="CD13" i="23"/>
  <c r="CD9" i="23"/>
  <c r="CD6" i="23"/>
  <c r="CJ4" i="23"/>
  <c r="CF75" i="23"/>
  <c r="CE75" i="23" s="1"/>
  <c r="CF57" i="23"/>
  <c r="CJ80" i="23"/>
  <c r="CJ76" i="23"/>
  <c r="CJ68" i="23"/>
  <c r="CG17" i="23"/>
  <c r="CD106" i="23"/>
  <c r="CD105" i="23"/>
  <c r="CD101" i="23"/>
  <c r="CF99" i="23"/>
  <c r="CE99" i="23" s="1"/>
  <c r="CD98" i="23"/>
  <c r="CG101" i="23"/>
  <c r="CF97" i="23"/>
  <c r="CF95" i="23"/>
  <c r="CE95" i="23" s="1"/>
  <c r="CF93" i="23"/>
  <c r="CE93" i="23" s="1"/>
  <c r="CF89" i="23"/>
  <c r="CF87" i="23"/>
  <c r="CE87" i="23" s="1"/>
  <c r="CF85" i="23"/>
  <c r="CG106" i="23"/>
  <c r="CD96" i="23"/>
  <c r="CD94" i="23"/>
  <c r="CD92" i="23"/>
  <c r="CD90" i="23"/>
  <c r="CD88" i="23"/>
  <c r="CD84" i="23"/>
  <c r="CD82" i="23"/>
  <c r="CD78" i="23"/>
  <c r="CD74" i="23"/>
  <c r="CD70" i="23"/>
  <c r="CD68" i="23"/>
  <c r="CD64" i="23"/>
  <c r="CD60" i="23"/>
  <c r="CD56" i="23"/>
  <c r="CD53" i="23"/>
  <c r="CD49" i="23"/>
  <c r="CD46" i="23"/>
  <c r="CD42" i="23"/>
  <c r="CD38" i="23"/>
  <c r="CD34" i="23"/>
  <c r="CD30" i="23"/>
  <c r="CF27" i="23"/>
  <c r="CE27" i="23" s="1"/>
  <c r="CF23" i="23"/>
  <c r="CE23" i="23" s="1"/>
  <c r="CD21" i="23"/>
  <c r="CD17" i="23"/>
  <c r="CD14" i="23"/>
  <c r="CD10" i="23"/>
  <c r="CD5" i="23"/>
  <c r="CF4" i="23"/>
  <c r="CF81" i="23"/>
  <c r="CF77" i="23"/>
  <c r="CE77" i="23" s="1"/>
  <c r="CF73" i="23"/>
  <c r="CE73" i="23" s="1"/>
  <c r="CF69" i="23"/>
  <c r="CE69" i="23" s="1"/>
  <c r="CF59" i="23"/>
  <c r="CE59" i="23" s="1"/>
  <c r="CI4" i="23"/>
  <c r="CJ64" i="23"/>
  <c r="CG53" i="23"/>
  <c r="CG45" i="23"/>
  <c r="CG37" i="23"/>
  <c r="CG54" i="23"/>
  <c r="CJ50" i="23"/>
  <c r="CG38" i="23"/>
  <c r="CJ34" i="23"/>
  <c r="CJ30" i="23"/>
  <c r="CG24" i="23"/>
  <c r="CJ20" i="23"/>
  <c r="CJ16" i="23"/>
  <c r="CJ52" i="23"/>
  <c r="CG48" i="23"/>
  <c r="CG40" i="23"/>
  <c r="CG36" i="23"/>
  <c r="CG28" i="23"/>
  <c r="CJ22" i="23"/>
  <c r="CG10" i="23"/>
  <c r="CG6" i="23"/>
  <c r="CG64" i="23"/>
  <c r="CO64" i="23" s="1"/>
  <c r="CN64" i="23" s="1"/>
  <c r="CG68" i="23"/>
  <c r="CO68" i="23" s="1"/>
  <c r="CN68" i="23" s="1"/>
  <c r="CG76" i="23"/>
  <c r="CO76" i="23" s="1"/>
  <c r="CN76" i="23" s="1"/>
  <c r="CG85" i="23"/>
  <c r="CO85" i="23" s="1"/>
  <c r="CN85" i="23" s="1"/>
  <c r="CG93" i="23"/>
  <c r="CO93" i="23" s="1"/>
  <c r="CN93" i="23" s="1"/>
  <c r="CG97" i="23"/>
  <c r="CO97" i="23" s="1"/>
  <c r="CN97" i="23" s="1"/>
  <c r="CJ57" i="23"/>
  <c r="CJ69" i="23"/>
  <c r="CJ73" i="23"/>
  <c r="CJ77" i="23"/>
  <c r="CJ81" i="23"/>
  <c r="CJ23" i="23"/>
  <c r="CJ51" i="23"/>
  <c r="CG75" i="23"/>
  <c r="CO75" i="23" s="1"/>
  <c r="CN75" i="23" s="1"/>
  <c r="CJ85" i="23"/>
  <c r="CJ87" i="23"/>
  <c r="CJ89" i="23"/>
  <c r="CJ93" i="23"/>
  <c r="CJ95" i="23"/>
  <c r="CJ97" i="23"/>
  <c r="CG94" i="23"/>
  <c r="CO94" i="23" s="1"/>
  <c r="CN94" i="23" s="1"/>
  <c r="CJ99" i="23"/>
  <c r="CJ59" i="23"/>
  <c r="CJ9" i="23"/>
  <c r="CJ17" i="23"/>
  <c r="CG57" i="23"/>
  <c r="CO57" i="23" s="1"/>
  <c r="CN57" i="23" s="1"/>
  <c r="CG73" i="23"/>
  <c r="CO73" i="23" s="1"/>
  <c r="CN73" i="23" s="1"/>
  <c r="CG81" i="23"/>
  <c r="CO81" i="23" s="1"/>
  <c r="CN81" i="23" s="1"/>
  <c r="CJ94" i="23"/>
  <c r="CJ105" i="23"/>
  <c r="CG104" i="23"/>
  <c r="CJ104" i="23"/>
  <c r="CJ54" i="23"/>
  <c r="CG50" i="23"/>
  <c r="CJ38" i="23"/>
  <c r="CG34" i="23"/>
  <c r="CG30" i="23"/>
  <c r="CJ24" i="23"/>
  <c r="CG20" i="23"/>
  <c r="CG16" i="23"/>
  <c r="CG98" i="23"/>
  <c r="CJ98" i="23"/>
  <c r="CG52" i="23"/>
  <c r="CJ48" i="23"/>
  <c r="CJ40" i="23"/>
  <c r="CJ36" i="23"/>
  <c r="CJ28" i="23"/>
  <c r="CG22" i="23"/>
  <c r="CJ10" i="23"/>
  <c r="CJ6" i="23"/>
  <c r="CG58" i="23"/>
  <c r="CO58" i="23" s="1"/>
  <c r="CN58" i="23" s="1"/>
  <c r="CG62" i="23"/>
  <c r="CO62" i="23" s="1"/>
  <c r="CN62" i="23" s="1"/>
  <c r="CG78" i="23"/>
  <c r="CO78" i="23" s="1"/>
  <c r="CN78" i="23" s="1"/>
  <c r="CG87" i="23"/>
  <c r="CO87" i="23" s="1"/>
  <c r="CN87" i="23" s="1"/>
  <c r="CG95" i="23"/>
  <c r="CO95" i="23" s="1"/>
  <c r="CN95" i="23" s="1"/>
  <c r="CJ106" i="23"/>
  <c r="CG9" i="23"/>
  <c r="CJ75" i="23"/>
  <c r="CJ37" i="23"/>
  <c r="CJ45" i="23"/>
  <c r="CJ53" i="23"/>
  <c r="CG69" i="23"/>
  <c r="CO69" i="23" s="1"/>
  <c r="CN69" i="23" s="1"/>
  <c r="CG77" i="23"/>
  <c r="CO77" i="23" s="1"/>
  <c r="CN77" i="23" s="1"/>
  <c r="CJ101" i="23"/>
  <c r="CJ56" i="23"/>
  <c r="CG56" i="23"/>
  <c r="CO56" i="23" s="1"/>
  <c r="CN56" i="23" s="1"/>
  <c r="BW109" i="23"/>
  <c r="BS4" i="23"/>
  <c r="BS130" i="23"/>
  <c r="BT4" i="23"/>
  <c r="BS1" i="23" s="1"/>
  <c r="CH75" i="23"/>
  <c r="CQ75" i="23" s="1"/>
  <c r="BF116" i="23"/>
  <c r="BB5" i="23"/>
  <c r="BA107" i="23"/>
  <c r="BY27" i="23"/>
  <c r="CH27" i="23" s="1"/>
  <c r="CH99" i="23"/>
  <c r="BM39" i="23"/>
  <c r="BO39" i="23"/>
  <c r="BW39" i="23" s="1"/>
  <c r="BR39" i="23"/>
  <c r="BY74" i="23"/>
  <c r="BM21" i="23"/>
  <c r="BR21" i="23"/>
  <c r="BO21" i="23"/>
  <c r="BW21" i="23" s="1"/>
  <c r="BY54" i="23"/>
  <c r="CH54" i="23" s="1"/>
  <c r="BY9" i="23"/>
  <c r="CH9" i="23" s="1"/>
  <c r="BM13" i="23"/>
  <c r="BO13" i="23"/>
  <c r="BW13" i="23" s="1"/>
  <c r="BR13" i="23"/>
  <c r="BY46" i="23"/>
  <c r="BM7" i="23"/>
  <c r="BO7" i="23"/>
  <c r="BW7" i="23" s="1"/>
  <c r="BR7" i="23"/>
  <c r="BM41" i="23"/>
  <c r="BO41" i="23"/>
  <c r="BW41" i="23" s="1"/>
  <c r="BR41" i="23"/>
  <c r="BM83" i="23"/>
  <c r="BO83" i="23"/>
  <c r="BW83" i="23" s="1"/>
  <c r="BY83" i="23" s="1"/>
  <c r="BR83" i="23"/>
  <c r="BY50" i="23"/>
  <c r="CH50" i="23" s="1"/>
  <c r="CH78" i="23"/>
  <c r="CQ78" i="23" s="1"/>
  <c r="BM63" i="23"/>
  <c r="BO63" i="23"/>
  <c r="BW63" i="23" s="1"/>
  <c r="BR63" i="23"/>
  <c r="BY53" i="23"/>
  <c r="CH53" i="23" s="1"/>
  <c r="BY18" i="23"/>
  <c r="BM18" i="23"/>
  <c r="BR18" i="23"/>
  <c r="BO18" i="23"/>
  <c r="BW18" i="23" s="1"/>
  <c r="BM60" i="23"/>
  <c r="BR60" i="23"/>
  <c r="BO60" i="23"/>
  <c r="BW60" i="23" s="1"/>
  <c r="BY26" i="23"/>
  <c r="BY38" i="23"/>
  <c r="CH38" i="23" s="1"/>
  <c r="BY6" i="23"/>
  <c r="CH6" i="23" s="1"/>
  <c r="BY47" i="23"/>
  <c r="BY45" i="23"/>
  <c r="CH45" i="23" s="1"/>
  <c r="BY51" i="23"/>
  <c r="CH51" i="23" s="1"/>
  <c r="BM74" i="23"/>
  <c r="BR74" i="23"/>
  <c r="BO74" i="23"/>
  <c r="BW74" i="23" s="1"/>
  <c r="BM70" i="23"/>
  <c r="BR70" i="23"/>
  <c r="BO70" i="23"/>
  <c r="BW70" i="23" s="1"/>
  <c r="BM44" i="23"/>
  <c r="BR44" i="23"/>
  <c r="BO44" i="23"/>
  <c r="BW44" i="23" s="1"/>
  <c r="BY79" i="23"/>
  <c r="BY49" i="23"/>
  <c r="BM102" i="23"/>
  <c r="BR102" i="23"/>
  <c r="BO102" i="23"/>
  <c r="BW102" i="23" s="1"/>
  <c r="CH95" i="23"/>
  <c r="CQ95" i="23" s="1"/>
  <c r="CH80" i="23"/>
  <c r="CH76" i="23"/>
  <c r="CQ76" i="23" s="1"/>
  <c r="CH77" i="23"/>
  <c r="CH69" i="23"/>
  <c r="CQ69" i="23" s="1"/>
  <c r="BY24" i="23"/>
  <c r="CH24" i="23" s="1"/>
  <c r="BY28" i="23"/>
  <c r="CH28" i="23" s="1"/>
  <c r="BM91" i="23"/>
  <c r="BR91" i="23"/>
  <c r="BO91" i="23"/>
  <c r="BW91" i="23" s="1"/>
  <c r="BY91" i="23" s="1"/>
  <c r="BM84" i="23"/>
  <c r="BR84" i="23"/>
  <c r="BO84" i="23"/>
  <c r="BW84" i="23" s="1"/>
  <c r="BM103" i="23"/>
  <c r="BR103" i="23"/>
  <c r="BO103" i="23"/>
  <c r="BW103" i="23" s="1"/>
  <c r="BY103" i="23" s="1"/>
  <c r="BY96" i="23"/>
  <c r="BP44" i="23"/>
  <c r="BY44" i="23" s="1"/>
  <c r="BM25" i="23"/>
  <c r="BR25" i="23"/>
  <c r="BO25" i="23"/>
  <c r="BW25" i="23" s="1"/>
  <c r="BM11" i="23"/>
  <c r="BO11" i="23"/>
  <c r="BW11" i="23" s="1"/>
  <c r="BR11" i="23"/>
  <c r="BM19" i="23"/>
  <c r="BO19" i="23"/>
  <c r="BW19" i="23" s="1"/>
  <c r="BR19" i="23"/>
  <c r="BY16" i="23"/>
  <c r="CH16" i="23" s="1"/>
  <c r="BP29" i="23"/>
  <c r="BY29" i="23" s="1"/>
  <c r="AM126" i="23"/>
  <c r="E46" i="2"/>
  <c r="AU5" i="23"/>
  <c r="AU107" i="23" s="1"/>
  <c r="AV130" i="23" s="1"/>
  <c r="AV107" i="23"/>
  <c r="AW118" i="23"/>
  <c r="AZ5" i="23"/>
  <c r="AZ107" i="23" s="1"/>
  <c r="AW123" i="23" s="1"/>
  <c r="AV123" i="23" s="1"/>
  <c r="AW5" i="23"/>
  <c r="AX5" i="23"/>
  <c r="BY104" i="23"/>
  <c r="CH104" i="23" s="1"/>
  <c r="BP72" i="23"/>
  <c r="BY72" i="23" s="1"/>
  <c r="BM82" i="23"/>
  <c r="BR82" i="23"/>
  <c r="BO82" i="23"/>
  <c r="BW82" i="23" s="1"/>
  <c r="BM65" i="23"/>
  <c r="BR65" i="23"/>
  <c r="BO65" i="23"/>
  <c r="BW65" i="23" s="1"/>
  <c r="BY52" i="23"/>
  <c r="CH52" i="23" s="1"/>
  <c r="BM15" i="23"/>
  <c r="BR15" i="23"/>
  <c r="BO15" i="23"/>
  <c r="BW15" i="23" s="1"/>
  <c r="BM35" i="23"/>
  <c r="BO35" i="23"/>
  <c r="BW35" i="23" s="1"/>
  <c r="BR35" i="23"/>
  <c r="BM32" i="23"/>
  <c r="BO32" i="23"/>
  <c r="BW32" i="23" s="1"/>
  <c r="BY32" i="23" s="1"/>
  <c r="BR32" i="23"/>
  <c r="BM92" i="23"/>
  <c r="BR92" i="23"/>
  <c r="BO92" i="23"/>
  <c r="BW92" i="23" s="1"/>
  <c r="BM88" i="23"/>
  <c r="BR88" i="23"/>
  <c r="BO88" i="23"/>
  <c r="BW88" i="23" s="1"/>
  <c r="BP92" i="23"/>
  <c r="BY92" i="23" s="1"/>
  <c r="BP42" i="23"/>
  <c r="BY42" i="23" s="1"/>
  <c r="BP21" i="23"/>
  <c r="BY21" i="23" s="1"/>
  <c r="BP66" i="23"/>
  <c r="BY66" i="23" s="1"/>
  <c r="BM96" i="23"/>
  <c r="BR96" i="23"/>
  <c r="BO96" i="23"/>
  <c r="BW96" i="23" s="1"/>
  <c r="BP25" i="23"/>
  <c r="BY25" i="23" s="1"/>
  <c r="BP60" i="23"/>
  <c r="BY60" i="23" s="1"/>
  <c r="CH58" i="23"/>
  <c r="CQ58" i="23" s="1"/>
  <c r="BP102" i="23"/>
  <c r="BY102" i="23" s="1"/>
  <c r="BP8" i="23"/>
  <c r="BY8" i="23" s="1"/>
  <c r="BO206" i="5"/>
  <c r="BM146" i="5"/>
  <c r="BR146" i="5"/>
  <c r="BO146" i="5"/>
  <c r="BP104" i="19"/>
  <c r="BP232" i="5"/>
  <c r="BG5" i="19"/>
  <c r="CA46" i="19"/>
  <c r="BP216" i="5"/>
  <c r="BP146" i="5"/>
  <c r="BO15" i="5"/>
  <c r="BM291" i="5"/>
  <c r="BM239" i="5"/>
  <c r="BR239" i="5"/>
  <c r="BO239" i="5"/>
  <c r="BM272" i="5"/>
  <c r="BO272" i="5"/>
  <c r="BR272" i="5"/>
  <c r="BM186" i="5"/>
  <c r="BO186" i="5"/>
  <c r="BR186" i="5"/>
  <c r="BM122" i="5"/>
  <c r="BO122" i="5"/>
  <c r="BR122" i="5"/>
  <c r="BM286" i="5"/>
  <c r="BR286" i="5"/>
  <c r="BO286" i="5"/>
  <c r="BM299" i="5"/>
  <c r="BR299" i="5"/>
  <c r="BO299" i="5"/>
  <c r="BM267" i="5"/>
  <c r="BO267" i="5"/>
  <c r="BR267" i="5"/>
  <c r="BM235" i="5"/>
  <c r="BO235" i="5"/>
  <c r="BR235" i="5"/>
  <c r="BM120" i="5"/>
  <c r="BO120" i="5"/>
  <c r="BR120" i="5"/>
  <c r="BP120" i="5"/>
  <c r="BM278" i="5"/>
  <c r="BR278" i="5"/>
  <c r="BO278" i="5"/>
  <c r="BM8" i="5"/>
  <c r="BR8" i="5"/>
  <c r="BO8" i="5"/>
  <c r="BM24" i="5"/>
  <c r="BR24" i="5"/>
  <c r="BO24" i="5"/>
  <c r="BM40" i="5"/>
  <c r="BR40" i="5"/>
  <c r="BO40" i="5"/>
  <c r="BM33" i="5"/>
  <c r="BR33" i="5"/>
  <c r="BO33" i="5"/>
  <c r="BM144" i="5"/>
  <c r="BR144" i="5"/>
  <c r="BO144" i="5"/>
  <c r="BM176" i="5"/>
  <c r="BR176" i="5"/>
  <c r="BO176" i="5"/>
  <c r="BM208" i="5"/>
  <c r="BR208" i="5"/>
  <c r="BO208" i="5"/>
  <c r="BM43" i="5"/>
  <c r="BO43" i="5"/>
  <c r="BR43" i="5"/>
  <c r="BM11" i="5"/>
  <c r="BO11" i="5"/>
  <c r="BR11" i="5"/>
  <c r="BM271" i="5"/>
  <c r="BR271" i="5"/>
  <c r="BO271" i="5"/>
  <c r="BM311" i="5"/>
  <c r="BO311" i="5"/>
  <c r="BR311" i="5"/>
  <c r="BM154" i="5"/>
  <c r="BO154" i="5"/>
  <c r="BR154" i="5"/>
  <c r="BM305" i="5"/>
  <c r="BR305" i="5"/>
  <c r="BO305" i="5"/>
  <c r="BM255" i="5"/>
  <c r="BR255" i="5"/>
  <c r="BO255" i="5"/>
  <c r="BM223" i="5"/>
  <c r="BR223" i="5"/>
  <c r="BO223" i="5"/>
  <c r="BM288" i="5"/>
  <c r="BR288" i="5"/>
  <c r="BO288" i="5"/>
  <c r="BM202" i="5"/>
  <c r="BO202" i="5"/>
  <c r="BR202" i="5"/>
  <c r="BM170" i="5"/>
  <c r="BR170" i="5"/>
  <c r="BO170" i="5"/>
  <c r="BM138" i="5"/>
  <c r="BR138" i="5"/>
  <c r="BO138" i="5"/>
  <c r="BO110" i="5"/>
  <c r="BM110" i="5"/>
  <c r="BR110" i="5"/>
  <c r="BM251" i="5"/>
  <c r="BO251" i="5"/>
  <c r="BR251" i="5"/>
  <c r="BM219" i="5"/>
  <c r="BO219" i="5"/>
  <c r="BR219" i="5"/>
  <c r="BM106" i="5"/>
  <c r="BO106" i="5"/>
  <c r="BR106" i="5"/>
  <c r="BM16" i="5"/>
  <c r="BO16" i="5"/>
  <c r="BR16" i="5"/>
  <c r="BM32" i="5"/>
  <c r="BO32" i="5"/>
  <c r="BR32" i="5"/>
  <c r="BM17" i="5"/>
  <c r="BR17" i="5"/>
  <c r="BO17" i="5"/>
  <c r="BM128" i="5"/>
  <c r="BR128" i="5"/>
  <c r="BO128" i="5"/>
  <c r="BM160" i="5"/>
  <c r="BR160" i="5"/>
  <c r="BO160" i="5"/>
  <c r="BM192" i="5"/>
  <c r="BR192" i="5"/>
  <c r="BO192" i="5"/>
  <c r="BM27" i="5"/>
  <c r="BO27" i="5"/>
  <c r="BR27" i="5"/>
  <c r="BP110" i="5"/>
  <c r="BP223" i="5"/>
  <c r="AN330" i="5"/>
  <c r="AN332" i="5" s="1"/>
  <c r="AM332" i="5" s="1"/>
  <c r="E12" i="2" s="1"/>
  <c r="AJ320" i="5"/>
  <c r="AP5" i="5"/>
  <c r="AP320" i="5" s="1"/>
  <c r="AN334" i="5" s="1"/>
  <c r="BP17" i="5"/>
  <c r="AD334" i="5"/>
  <c r="AD336" i="5" s="1"/>
  <c r="D17" i="2" s="1"/>
  <c r="AE336" i="5"/>
  <c r="BP219" i="5"/>
  <c r="BP208" i="5"/>
  <c r="BP278" i="5"/>
  <c r="BO225" i="5"/>
  <c r="BM225" i="5"/>
  <c r="BO257" i="5"/>
  <c r="BM257" i="5"/>
  <c r="BP242" i="5"/>
  <c r="BP311" i="5"/>
  <c r="BP192" i="5"/>
  <c r="BP27" i="5"/>
  <c r="BP138" i="5"/>
  <c r="BP218" i="5"/>
  <c r="BP186" i="5"/>
  <c r="BP271" i="5"/>
  <c r="BP99" i="5"/>
  <c r="BP176" i="5"/>
  <c r="BP43" i="5"/>
  <c r="BP149" i="5"/>
  <c r="BP224" i="5"/>
  <c r="BP197" i="5"/>
  <c r="BP24" i="5"/>
  <c r="BP160" i="5"/>
  <c r="BP257" i="5"/>
  <c r="BP122" i="5"/>
  <c r="BP205" i="5"/>
  <c r="BP67" i="5"/>
  <c r="BP33" i="5"/>
  <c r="BP305" i="5"/>
  <c r="BP183" i="5"/>
  <c r="BP144" i="5"/>
  <c r="BR205" i="5"/>
  <c r="BR199" i="5"/>
  <c r="BR189" i="5"/>
  <c r="BR183" i="5"/>
  <c r="BR173" i="5"/>
  <c r="BR167" i="5"/>
  <c r="BR157" i="5"/>
  <c r="BR151" i="5"/>
  <c r="BR141" i="5"/>
  <c r="BR135" i="5"/>
  <c r="BR125" i="5"/>
  <c r="BR119" i="5"/>
  <c r="BO207" i="5"/>
  <c r="BO175" i="5"/>
  <c r="BO143" i="5"/>
  <c r="BO111" i="5"/>
  <c r="BR225" i="5"/>
  <c r="BR257" i="5"/>
  <c r="BO61" i="5"/>
  <c r="BO77" i="5"/>
  <c r="BO93" i="5"/>
  <c r="BR218" i="5"/>
  <c r="BR234" i="5"/>
  <c r="BR242" i="5"/>
  <c r="BR250" i="5"/>
  <c r="BR258" i="5"/>
  <c r="BR266" i="5"/>
  <c r="BO277" i="5"/>
  <c r="BO293" i="5"/>
  <c r="BR317" i="5"/>
  <c r="BR221" i="5"/>
  <c r="BR237" i="5"/>
  <c r="BR253" i="5"/>
  <c r="BR269" i="5"/>
  <c r="BO307" i="5"/>
  <c r="BO109" i="5"/>
  <c r="BO117" i="5"/>
  <c r="BO125" i="5"/>
  <c r="BO133" i="5"/>
  <c r="BO141" i="5"/>
  <c r="BO149" i="5"/>
  <c r="BO157" i="5"/>
  <c r="BO165" i="5"/>
  <c r="BO173" i="5"/>
  <c r="BO181" i="5"/>
  <c r="BO189" i="5"/>
  <c r="BO197" i="5"/>
  <c r="BO205" i="5"/>
  <c r="BO213" i="5"/>
  <c r="BR124" i="5"/>
  <c r="BR140" i="5"/>
  <c r="BR156" i="5"/>
  <c r="BR172" i="5"/>
  <c r="BR188" i="5"/>
  <c r="BR204" i="5"/>
  <c r="BR111" i="5"/>
  <c r="BO183" i="5"/>
  <c r="BO151" i="5"/>
  <c r="BO119" i="5"/>
  <c r="BO317" i="5"/>
  <c r="BR309" i="5"/>
  <c r="BO315" i="5"/>
  <c r="BR51" i="5"/>
  <c r="BO60" i="5"/>
  <c r="BM60" i="5"/>
  <c r="BR67" i="5"/>
  <c r="BO18" i="5"/>
  <c r="BO34" i="5"/>
  <c r="BO118" i="5"/>
  <c r="BM118" i="5"/>
  <c r="BO150" i="5"/>
  <c r="BM150" i="5"/>
  <c r="BO182" i="5"/>
  <c r="BM182" i="5"/>
  <c r="BR290" i="5"/>
  <c r="BO276" i="5"/>
  <c r="BO12" i="5"/>
  <c r="BM12" i="5"/>
  <c r="BR18" i="5"/>
  <c r="BO28" i="5"/>
  <c r="BM28" i="5"/>
  <c r="BR34" i="5"/>
  <c r="BO44" i="5"/>
  <c r="BM44" i="5"/>
  <c r="BR9" i="5"/>
  <c r="BR25" i="5"/>
  <c r="BR41" i="5"/>
  <c r="BO56" i="5"/>
  <c r="BM56" i="5"/>
  <c r="BO72" i="5"/>
  <c r="BM72" i="5"/>
  <c r="BO80" i="5"/>
  <c r="BM80" i="5"/>
  <c r="BO88" i="5"/>
  <c r="BM88" i="5"/>
  <c r="BO96" i="5"/>
  <c r="BM96" i="5"/>
  <c r="BO114" i="5"/>
  <c r="BO198" i="5"/>
  <c r="BO214" i="5"/>
  <c r="BO227" i="5"/>
  <c r="BO243" i="5"/>
  <c r="BO259" i="5"/>
  <c r="BR276" i="5"/>
  <c r="BO6" i="5"/>
  <c r="BO22" i="5"/>
  <c r="BO38" i="5"/>
  <c r="BO102" i="5"/>
  <c r="BM102" i="5"/>
  <c r="BM130" i="5"/>
  <c r="BM136" i="5"/>
  <c r="BO142" i="5"/>
  <c r="BM142" i="5"/>
  <c r="BM162" i="5"/>
  <c r="BM168" i="5"/>
  <c r="BO174" i="5"/>
  <c r="BM174" i="5"/>
  <c r="BM200" i="5"/>
  <c r="BM292" i="5"/>
  <c r="BR227" i="5"/>
  <c r="BR243" i="5"/>
  <c r="BR259" i="5"/>
  <c r="BO294" i="5"/>
  <c r="BR302" i="5"/>
  <c r="BM306" i="5"/>
  <c r="BM312" i="5"/>
  <c r="BP290" i="5"/>
  <c r="BM53" i="5"/>
  <c r="BP293" i="5"/>
  <c r="BP42" i="5"/>
  <c r="BP128" i="5"/>
  <c r="BP239" i="5"/>
  <c r="BP106" i="5"/>
  <c r="BP8" i="5"/>
  <c r="AU5" i="5"/>
  <c r="AU320" i="5" s="1"/>
  <c r="AV338" i="5" s="1"/>
  <c r="AV320" i="5"/>
  <c r="AW331" i="5"/>
  <c r="AZ5" i="5"/>
  <c r="AZ320" i="5" s="1"/>
  <c r="AW335" i="5" s="1"/>
  <c r="AV335" i="5" s="1"/>
  <c r="AW5" i="5"/>
  <c r="BP16" i="5"/>
  <c r="BP154" i="5"/>
  <c r="BP267" i="5"/>
  <c r="BP272" i="5"/>
  <c r="BP251" i="5"/>
  <c r="BP235" i="5"/>
  <c r="BP11" i="5"/>
  <c r="BP299" i="5"/>
  <c r="BO241" i="5"/>
  <c r="BM241" i="5"/>
  <c r="BP111" i="5"/>
  <c r="BP213" i="5"/>
  <c r="BP202" i="5"/>
  <c r="BP189" i="5"/>
  <c r="BP141" i="5"/>
  <c r="BP109" i="5"/>
  <c r="AX5" i="5"/>
  <c r="BP288" i="5"/>
  <c r="BP241" i="5"/>
  <c r="BP40" i="5"/>
  <c r="BP157" i="5"/>
  <c r="BP75" i="5"/>
  <c r="BP286" i="5"/>
  <c r="BP173" i="5"/>
  <c r="BP61" i="5"/>
  <c r="BP125" i="5"/>
  <c r="BP175" i="5"/>
  <c r="AR320" i="5"/>
  <c r="AW329" i="5"/>
  <c r="AS5" i="5"/>
  <c r="BP172" i="5"/>
  <c r="BP181" i="5"/>
  <c r="BP103" i="5"/>
  <c r="BP143" i="5"/>
  <c r="BP170" i="5"/>
  <c r="BP250" i="5"/>
  <c r="BP269" i="5"/>
  <c r="BP204" i="5"/>
  <c r="BP188" i="5"/>
  <c r="BP240" i="5"/>
  <c r="BP32" i="5"/>
  <c r="BP256" i="5"/>
  <c r="BP159" i="5"/>
  <c r="BP255" i="5"/>
  <c r="BA317" i="5"/>
  <c r="BB317" i="5" s="1"/>
  <c r="BH317" i="5" s="1"/>
  <c r="BA314" i="5"/>
  <c r="BB314" i="5" s="1"/>
  <c r="BH314" i="5" s="1"/>
  <c r="BA312" i="5"/>
  <c r="BB312" i="5" s="1"/>
  <c r="BH312" i="5" s="1"/>
  <c r="BA310" i="5"/>
  <c r="BB310" i="5" s="1"/>
  <c r="BH310" i="5" s="1"/>
  <c r="BA308" i="5"/>
  <c r="BB308" i="5" s="1"/>
  <c r="BH308" i="5" s="1"/>
  <c r="BA306" i="5"/>
  <c r="BB306" i="5" s="1"/>
  <c r="BH306" i="5" s="1"/>
  <c r="BA304" i="5"/>
  <c r="BB304" i="5" s="1"/>
  <c r="BH304" i="5" s="1"/>
  <c r="BA302" i="5"/>
  <c r="BB302" i="5" s="1"/>
  <c r="BH302" i="5" s="1"/>
  <c r="BA318" i="5"/>
  <c r="BB318" i="5" s="1"/>
  <c r="BH318" i="5" s="1"/>
  <c r="BA299" i="5"/>
  <c r="BB299" i="5" s="1"/>
  <c r="BH299" i="5" s="1"/>
  <c r="BA297" i="5"/>
  <c r="BB297" i="5" s="1"/>
  <c r="BH297" i="5" s="1"/>
  <c r="BA295" i="5"/>
  <c r="BB295" i="5" s="1"/>
  <c r="BH295" i="5" s="1"/>
  <c r="BA293" i="5"/>
  <c r="BB293" i="5" s="1"/>
  <c r="BH293" i="5" s="1"/>
  <c r="BA291" i="5"/>
  <c r="BB291" i="5" s="1"/>
  <c r="BH291" i="5" s="1"/>
  <c r="BA289" i="5"/>
  <c r="BB289" i="5" s="1"/>
  <c r="BH289" i="5" s="1"/>
  <c r="BA287" i="5"/>
  <c r="BB287" i="5" s="1"/>
  <c r="BH287" i="5" s="1"/>
  <c r="BA285" i="5"/>
  <c r="BB285" i="5" s="1"/>
  <c r="BH285" i="5" s="1"/>
  <c r="BA283" i="5"/>
  <c r="BB283" i="5" s="1"/>
  <c r="BH283" i="5" s="1"/>
  <c r="BA281" i="5"/>
  <c r="BB281" i="5" s="1"/>
  <c r="BH281" i="5" s="1"/>
  <c r="BA279" i="5"/>
  <c r="BB279" i="5" s="1"/>
  <c r="BH279" i="5" s="1"/>
  <c r="BA277" i="5"/>
  <c r="BB277" i="5" s="1"/>
  <c r="BH277" i="5" s="1"/>
  <c r="BA275" i="5"/>
  <c r="BB275" i="5" s="1"/>
  <c r="BH275" i="5" s="1"/>
  <c r="BA273" i="5"/>
  <c r="BB273" i="5" s="1"/>
  <c r="BH273" i="5" s="1"/>
  <c r="BA271" i="5"/>
  <c r="BB271" i="5" s="1"/>
  <c r="BH271" i="5" s="1"/>
  <c r="BA267" i="5"/>
  <c r="BB267" i="5" s="1"/>
  <c r="BH267" i="5" s="1"/>
  <c r="BA263" i="5"/>
  <c r="BB263" i="5" s="1"/>
  <c r="BH263" i="5" s="1"/>
  <c r="BA259" i="5"/>
  <c r="BB259" i="5" s="1"/>
  <c r="BH259" i="5" s="1"/>
  <c r="BA255" i="5"/>
  <c r="BB255" i="5" s="1"/>
  <c r="BH255" i="5" s="1"/>
  <c r="BA251" i="5"/>
  <c r="BB251" i="5" s="1"/>
  <c r="BH251" i="5" s="1"/>
  <c r="BA247" i="5"/>
  <c r="BB247" i="5" s="1"/>
  <c r="BH247" i="5" s="1"/>
  <c r="BA243" i="5"/>
  <c r="BB243" i="5" s="1"/>
  <c r="BH243" i="5" s="1"/>
  <c r="BA239" i="5"/>
  <c r="BB239" i="5" s="1"/>
  <c r="BH239" i="5" s="1"/>
  <c r="BA235" i="5"/>
  <c r="BB235" i="5" s="1"/>
  <c r="BH235" i="5" s="1"/>
  <c r="BA231" i="5"/>
  <c r="BB231" i="5" s="1"/>
  <c r="BH231" i="5" s="1"/>
  <c r="BA227" i="5"/>
  <c r="BB227" i="5" s="1"/>
  <c r="BH227" i="5" s="1"/>
  <c r="BA223" i="5"/>
  <c r="BB223" i="5" s="1"/>
  <c r="BH223" i="5" s="1"/>
  <c r="BA219" i="5"/>
  <c r="BB219" i="5" s="1"/>
  <c r="BH219" i="5" s="1"/>
  <c r="BA268" i="5"/>
  <c r="BB268" i="5" s="1"/>
  <c r="BH268" i="5" s="1"/>
  <c r="BA260" i="5"/>
  <c r="BB260" i="5" s="1"/>
  <c r="BH260" i="5" s="1"/>
  <c r="BA252" i="5"/>
  <c r="BB252" i="5" s="1"/>
  <c r="BH252" i="5" s="1"/>
  <c r="BA244" i="5"/>
  <c r="BB244" i="5" s="1"/>
  <c r="BH244" i="5" s="1"/>
  <c r="BA236" i="5"/>
  <c r="BB236" i="5" s="1"/>
  <c r="BH236" i="5" s="1"/>
  <c r="BA228" i="5"/>
  <c r="BB228" i="5" s="1"/>
  <c r="BH228" i="5" s="1"/>
  <c r="BA220" i="5"/>
  <c r="BB220" i="5" s="1"/>
  <c r="BH220" i="5" s="1"/>
  <c r="BA214" i="5"/>
  <c r="BB214" i="5" s="1"/>
  <c r="BH214" i="5" s="1"/>
  <c r="BA210" i="5"/>
  <c r="BB210" i="5" s="1"/>
  <c r="BH210" i="5" s="1"/>
  <c r="BA206" i="5"/>
  <c r="BB206" i="5" s="1"/>
  <c r="BH206" i="5" s="1"/>
  <c r="BA202" i="5"/>
  <c r="BB202" i="5" s="1"/>
  <c r="BH202" i="5" s="1"/>
  <c r="BA198" i="5"/>
  <c r="BB198" i="5" s="1"/>
  <c r="BH198" i="5" s="1"/>
  <c r="BA194" i="5"/>
  <c r="BB194" i="5" s="1"/>
  <c r="BH194" i="5" s="1"/>
  <c r="BA190" i="5"/>
  <c r="BB190" i="5" s="1"/>
  <c r="BH190" i="5" s="1"/>
  <c r="BA186" i="5"/>
  <c r="BB186" i="5" s="1"/>
  <c r="BH186" i="5" s="1"/>
  <c r="BA182" i="5"/>
  <c r="BB182" i="5" s="1"/>
  <c r="BH182" i="5" s="1"/>
  <c r="BA178" i="5"/>
  <c r="BB178" i="5" s="1"/>
  <c r="BH178" i="5" s="1"/>
  <c r="BA174" i="5"/>
  <c r="BB174" i="5" s="1"/>
  <c r="BH174" i="5" s="1"/>
  <c r="BA170" i="5"/>
  <c r="BB170" i="5" s="1"/>
  <c r="BH170" i="5" s="1"/>
  <c r="BA166" i="5"/>
  <c r="BB166" i="5" s="1"/>
  <c r="BH166" i="5" s="1"/>
  <c r="BA162" i="5"/>
  <c r="BB162" i="5" s="1"/>
  <c r="BH162" i="5" s="1"/>
  <c r="BA158" i="5"/>
  <c r="BB158" i="5" s="1"/>
  <c r="BH158" i="5" s="1"/>
  <c r="BA154" i="5"/>
  <c r="BB154" i="5" s="1"/>
  <c r="BH154" i="5" s="1"/>
  <c r="BA150" i="5"/>
  <c r="BB150" i="5" s="1"/>
  <c r="BH150" i="5" s="1"/>
  <c r="BA146" i="5"/>
  <c r="BB146" i="5" s="1"/>
  <c r="BH146" i="5" s="1"/>
  <c r="BA142" i="5"/>
  <c r="BB142" i="5" s="1"/>
  <c r="BH142" i="5" s="1"/>
  <c r="BA138" i="5"/>
  <c r="BB138" i="5" s="1"/>
  <c r="BH138" i="5" s="1"/>
  <c r="BA134" i="5"/>
  <c r="BB134" i="5" s="1"/>
  <c r="BH134" i="5" s="1"/>
  <c r="BA130" i="5"/>
  <c r="BB130" i="5" s="1"/>
  <c r="BH130" i="5" s="1"/>
  <c r="BA126" i="5"/>
  <c r="BB126" i="5" s="1"/>
  <c r="BH126" i="5" s="1"/>
  <c r="BA122" i="5"/>
  <c r="BB122" i="5" s="1"/>
  <c r="BH122" i="5" s="1"/>
  <c r="BA118" i="5"/>
  <c r="BB118" i="5" s="1"/>
  <c r="BH118" i="5" s="1"/>
  <c r="BA114" i="5"/>
  <c r="BB114" i="5" s="1"/>
  <c r="BH114" i="5" s="1"/>
  <c r="BA110" i="5"/>
  <c r="BB110" i="5" s="1"/>
  <c r="BH110" i="5" s="1"/>
  <c r="BA106" i="5"/>
  <c r="BB106" i="5" s="1"/>
  <c r="BH106" i="5" s="1"/>
  <c r="BA102" i="5"/>
  <c r="BB102" i="5" s="1"/>
  <c r="BH102" i="5" s="1"/>
  <c r="BA100" i="5"/>
  <c r="BB100" i="5" s="1"/>
  <c r="BH100" i="5" s="1"/>
  <c r="BA98" i="5"/>
  <c r="BB98" i="5" s="1"/>
  <c r="BH98" i="5" s="1"/>
  <c r="BA96" i="5"/>
  <c r="BB96" i="5" s="1"/>
  <c r="BH96" i="5" s="1"/>
  <c r="BA94" i="5"/>
  <c r="BB94" i="5" s="1"/>
  <c r="BH94" i="5" s="1"/>
  <c r="BA92" i="5"/>
  <c r="BB92" i="5" s="1"/>
  <c r="BH92" i="5" s="1"/>
  <c r="BA90" i="5"/>
  <c r="BB90" i="5" s="1"/>
  <c r="BH90" i="5" s="1"/>
  <c r="BA88" i="5"/>
  <c r="BB88" i="5" s="1"/>
  <c r="BH88" i="5" s="1"/>
  <c r="BA86" i="5"/>
  <c r="BB86" i="5" s="1"/>
  <c r="BH86" i="5" s="1"/>
  <c r="BA84" i="5"/>
  <c r="BB84" i="5" s="1"/>
  <c r="BH84" i="5" s="1"/>
  <c r="BA82" i="5"/>
  <c r="BB82" i="5" s="1"/>
  <c r="BH82" i="5" s="1"/>
  <c r="BA80" i="5"/>
  <c r="BB80" i="5" s="1"/>
  <c r="BH80" i="5" s="1"/>
  <c r="BA78" i="5"/>
  <c r="BB78" i="5" s="1"/>
  <c r="BH78" i="5" s="1"/>
  <c r="BA76" i="5"/>
  <c r="BB76" i="5" s="1"/>
  <c r="BH76" i="5" s="1"/>
  <c r="BA74" i="5"/>
  <c r="BB74" i="5" s="1"/>
  <c r="BH74" i="5" s="1"/>
  <c r="BA72" i="5"/>
  <c r="BB72" i="5" s="1"/>
  <c r="BH72" i="5" s="1"/>
  <c r="BA70" i="5"/>
  <c r="BB70" i="5" s="1"/>
  <c r="BH70" i="5" s="1"/>
  <c r="BA68" i="5"/>
  <c r="BB68" i="5" s="1"/>
  <c r="BH68" i="5" s="1"/>
  <c r="BA66" i="5"/>
  <c r="BB66" i="5" s="1"/>
  <c r="BH66" i="5" s="1"/>
  <c r="BA64" i="5"/>
  <c r="BB64" i="5" s="1"/>
  <c r="BH64" i="5" s="1"/>
  <c r="BA62" i="5"/>
  <c r="BB62" i="5" s="1"/>
  <c r="BH62" i="5" s="1"/>
  <c r="BA60" i="5"/>
  <c r="BB60" i="5" s="1"/>
  <c r="BH60" i="5" s="1"/>
  <c r="BA58" i="5"/>
  <c r="BB58" i="5" s="1"/>
  <c r="BH58" i="5" s="1"/>
  <c r="BA56" i="5"/>
  <c r="BB56" i="5" s="1"/>
  <c r="BH56" i="5" s="1"/>
  <c r="BA54" i="5"/>
  <c r="BB54" i="5" s="1"/>
  <c r="BH54" i="5" s="1"/>
  <c r="BA52" i="5"/>
  <c r="BB52" i="5" s="1"/>
  <c r="BH52" i="5" s="1"/>
  <c r="BA50" i="5"/>
  <c r="BB50" i="5" s="1"/>
  <c r="BH50" i="5" s="1"/>
  <c r="BA48" i="5"/>
  <c r="BB48" i="5" s="1"/>
  <c r="BH48" i="5" s="1"/>
  <c r="BA46" i="5"/>
  <c r="BB46" i="5" s="1"/>
  <c r="BH46" i="5" s="1"/>
  <c r="BA44" i="5"/>
  <c r="BB44" i="5" s="1"/>
  <c r="BH44" i="5" s="1"/>
  <c r="BA42" i="5"/>
  <c r="BB42" i="5" s="1"/>
  <c r="BH42" i="5" s="1"/>
  <c r="BA40" i="5"/>
  <c r="BB40" i="5" s="1"/>
  <c r="BH40" i="5" s="1"/>
  <c r="BA38" i="5"/>
  <c r="BB38" i="5" s="1"/>
  <c r="BH38" i="5" s="1"/>
  <c r="BA36" i="5"/>
  <c r="BB36" i="5" s="1"/>
  <c r="BH36" i="5" s="1"/>
  <c r="BA34" i="5"/>
  <c r="BB34" i="5" s="1"/>
  <c r="BH34" i="5" s="1"/>
  <c r="BA32" i="5"/>
  <c r="BB32" i="5" s="1"/>
  <c r="BH32" i="5" s="1"/>
  <c r="BA30" i="5"/>
  <c r="BB30" i="5" s="1"/>
  <c r="BH30" i="5" s="1"/>
  <c r="BA28" i="5"/>
  <c r="BB28" i="5" s="1"/>
  <c r="BH28" i="5" s="1"/>
  <c r="BA26" i="5"/>
  <c r="BB26" i="5" s="1"/>
  <c r="BH26" i="5" s="1"/>
  <c r="BA24" i="5"/>
  <c r="BB24" i="5" s="1"/>
  <c r="BH24" i="5" s="1"/>
  <c r="BA22" i="5"/>
  <c r="BB22" i="5" s="1"/>
  <c r="BH22" i="5" s="1"/>
  <c r="BA20" i="5"/>
  <c r="BB20" i="5" s="1"/>
  <c r="BH20" i="5" s="1"/>
  <c r="BA18" i="5"/>
  <c r="BB18" i="5" s="1"/>
  <c r="BH18" i="5" s="1"/>
  <c r="BA16" i="5"/>
  <c r="BB16" i="5" s="1"/>
  <c r="BH16" i="5" s="1"/>
  <c r="BA14" i="5"/>
  <c r="BB14" i="5" s="1"/>
  <c r="BH14" i="5" s="1"/>
  <c r="BA12" i="5"/>
  <c r="BB12" i="5" s="1"/>
  <c r="BH12" i="5" s="1"/>
  <c r="BA10" i="5"/>
  <c r="BB10" i="5" s="1"/>
  <c r="BH10" i="5" s="1"/>
  <c r="BA8" i="5"/>
  <c r="BB8" i="5" s="1"/>
  <c r="BH8" i="5" s="1"/>
  <c r="BA6" i="5"/>
  <c r="BB6" i="5" s="1"/>
  <c r="BH6" i="5" s="1"/>
  <c r="BA316" i="5"/>
  <c r="BB316" i="5" s="1"/>
  <c r="BH316" i="5" s="1"/>
  <c r="BA266" i="5"/>
  <c r="BB266" i="5" s="1"/>
  <c r="BH266" i="5" s="1"/>
  <c r="BA258" i="5"/>
  <c r="BB258" i="5" s="1"/>
  <c r="BH258" i="5" s="1"/>
  <c r="BA250" i="5"/>
  <c r="BB250" i="5" s="1"/>
  <c r="BH250" i="5" s="1"/>
  <c r="BA242" i="5"/>
  <c r="BB242" i="5" s="1"/>
  <c r="BH242" i="5" s="1"/>
  <c r="BA234" i="5"/>
  <c r="BB234" i="5" s="1"/>
  <c r="BH234" i="5" s="1"/>
  <c r="BA226" i="5"/>
  <c r="BB226" i="5" s="1"/>
  <c r="BH226" i="5" s="1"/>
  <c r="BA218" i="5"/>
  <c r="BB218" i="5" s="1"/>
  <c r="BH218" i="5" s="1"/>
  <c r="BA213" i="5"/>
  <c r="BB213" i="5" s="1"/>
  <c r="BH213" i="5" s="1"/>
  <c r="BA209" i="5"/>
  <c r="BB209" i="5" s="1"/>
  <c r="BH209" i="5" s="1"/>
  <c r="BA205" i="5"/>
  <c r="BB205" i="5" s="1"/>
  <c r="BH205" i="5" s="1"/>
  <c r="BA201" i="5"/>
  <c r="BB201" i="5" s="1"/>
  <c r="BH201" i="5" s="1"/>
  <c r="BA197" i="5"/>
  <c r="BB197" i="5" s="1"/>
  <c r="BH197" i="5" s="1"/>
  <c r="BA193" i="5"/>
  <c r="BB193" i="5" s="1"/>
  <c r="BH193" i="5" s="1"/>
  <c r="BA189" i="5"/>
  <c r="BB189" i="5" s="1"/>
  <c r="BH189" i="5" s="1"/>
  <c r="BA185" i="5"/>
  <c r="BB185" i="5" s="1"/>
  <c r="BH185" i="5" s="1"/>
  <c r="BA181" i="5"/>
  <c r="BB181" i="5" s="1"/>
  <c r="BH181" i="5" s="1"/>
  <c r="BA177" i="5"/>
  <c r="BB177" i="5" s="1"/>
  <c r="BH177" i="5" s="1"/>
  <c r="BA173" i="5"/>
  <c r="BB173" i="5" s="1"/>
  <c r="BH173" i="5" s="1"/>
  <c r="BA169" i="5"/>
  <c r="BB169" i="5" s="1"/>
  <c r="BH169" i="5" s="1"/>
  <c r="BA165" i="5"/>
  <c r="BB165" i="5" s="1"/>
  <c r="BH165" i="5" s="1"/>
  <c r="BA161" i="5"/>
  <c r="BB161" i="5" s="1"/>
  <c r="BH161" i="5" s="1"/>
  <c r="BA157" i="5"/>
  <c r="BB157" i="5" s="1"/>
  <c r="BH157" i="5" s="1"/>
  <c r="BA153" i="5"/>
  <c r="BB153" i="5" s="1"/>
  <c r="BH153" i="5" s="1"/>
  <c r="BA149" i="5"/>
  <c r="BB149" i="5" s="1"/>
  <c r="BH149" i="5" s="1"/>
  <c r="BA145" i="5"/>
  <c r="BB145" i="5" s="1"/>
  <c r="BH145" i="5" s="1"/>
  <c r="BA141" i="5"/>
  <c r="BB141" i="5" s="1"/>
  <c r="BH141" i="5" s="1"/>
  <c r="BA137" i="5"/>
  <c r="BB137" i="5" s="1"/>
  <c r="BH137" i="5" s="1"/>
  <c r="BA133" i="5"/>
  <c r="BB133" i="5" s="1"/>
  <c r="BH133" i="5" s="1"/>
  <c r="BA129" i="5"/>
  <c r="BB129" i="5" s="1"/>
  <c r="BH129" i="5" s="1"/>
  <c r="BA125" i="5"/>
  <c r="BB125" i="5" s="1"/>
  <c r="BH125" i="5" s="1"/>
  <c r="BA121" i="5"/>
  <c r="BB121" i="5" s="1"/>
  <c r="BH121" i="5" s="1"/>
  <c r="BA117" i="5"/>
  <c r="BB117" i="5" s="1"/>
  <c r="BH117" i="5" s="1"/>
  <c r="BA113" i="5"/>
  <c r="BB113" i="5" s="1"/>
  <c r="BH113" i="5" s="1"/>
  <c r="BA109" i="5"/>
  <c r="BB109" i="5" s="1"/>
  <c r="BH109" i="5" s="1"/>
  <c r="BA105" i="5"/>
  <c r="BB105" i="5" s="1"/>
  <c r="BH105" i="5" s="1"/>
  <c r="BA319" i="5"/>
  <c r="BB319" i="5" s="1"/>
  <c r="BH319" i="5" s="1"/>
  <c r="BA315" i="5"/>
  <c r="BB315" i="5" s="1"/>
  <c r="BH315" i="5" s="1"/>
  <c r="BA313" i="5"/>
  <c r="BB313" i="5" s="1"/>
  <c r="BH313" i="5" s="1"/>
  <c r="BA311" i="5"/>
  <c r="BB311" i="5" s="1"/>
  <c r="BH311" i="5" s="1"/>
  <c r="BA309" i="5"/>
  <c r="BB309" i="5" s="1"/>
  <c r="BH309" i="5" s="1"/>
  <c r="BA307" i="5"/>
  <c r="BB307" i="5" s="1"/>
  <c r="BH307" i="5" s="1"/>
  <c r="BA305" i="5"/>
  <c r="BB305" i="5" s="1"/>
  <c r="BH305" i="5" s="1"/>
  <c r="BA303" i="5"/>
  <c r="BB303" i="5" s="1"/>
  <c r="BH303" i="5" s="1"/>
  <c r="BA301" i="5"/>
  <c r="BB301" i="5" s="1"/>
  <c r="BH301" i="5" s="1"/>
  <c r="BA300" i="5"/>
  <c r="BB300" i="5" s="1"/>
  <c r="BH300" i="5" s="1"/>
  <c r="BA298" i="5"/>
  <c r="BB298" i="5" s="1"/>
  <c r="BH298" i="5" s="1"/>
  <c r="BA296" i="5"/>
  <c r="BB296" i="5" s="1"/>
  <c r="BH296" i="5" s="1"/>
  <c r="BA294" i="5"/>
  <c r="BB294" i="5" s="1"/>
  <c r="BH294" i="5" s="1"/>
  <c r="BA292" i="5"/>
  <c r="BB292" i="5" s="1"/>
  <c r="BH292" i="5" s="1"/>
  <c r="BA290" i="5"/>
  <c r="BB290" i="5" s="1"/>
  <c r="BH290" i="5" s="1"/>
  <c r="BA288" i="5"/>
  <c r="BB288" i="5" s="1"/>
  <c r="BH288" i="5" s="1"/>
  <c r="BA286" i="5"/>
  <c r="BB286" i="5" s="1"/>
  <c r="BH286" i="5" s="1"/>
  <c r="BA284" i="5"/>
  <c r="BB284" i="5" s="1"/>
  <c r="BH284" i="5" s="1"/>
  <c r="BA282" i="5"/>
  <c r="BB282" i="5" s="1"/>
  <c r="BH282" i="5" s="1"/>
  <c r="BA280" i="5"/>
  <c r="BB280" i="5" s="1"/>
  <c r="BH280" i="5" s="1"/>
  <c r="BA278" i="5"/>
  <c r="BB278" i="5" s="1"/>
  <c r="BH278" i="5" s="1"/>
  <c r="BA276" i="5"/>
  <c r="BB276" i="5" s="1"/>
  <c r="BH276" i="5" s="1"/>
  <c r="BA274" i="5"/>
  <c r="BB274" i="5" s="1"/>
  <c r="BH274" i="5" s="1"/>
  <c r="BA272" i="5"/>
  <c r="BB272" i="5" s="1"/>
  <c r="BH272" i="5" s="1"/>
  <c r="BA269" i="5"/>
  <c r="BB269" i="5" s="1"/>
  <c r="BH269" i="5" s="1"/>
  <c r="BA265" i="5"/>
  <c r="BB265" i="5" s="1"/>
  <c r="BH265" i="5" s="1"/>
  <c r="BA261" i="5"/>
  <c r="BB261" i="5" s="1"/>
  <c r="BH261" i="5" s="1"/>
  <c r="BA257" i="5"/>
  <c r="BB257" i="5" s="1"/>
  <c r="BH257" i="5" s="1"/>
  <c r="BA253" i="5"/>
  <c r="BB253" i="5" s="1"/>
  <c r="BH253" i="5" s="1"/>
  <c r="BA249" i="5"/>
  <c r="BB249" i="5" s="1"/>
  <c r="BH249" i="5" s="1"/>
  <c r="BA245" i="5"/>
  <c r="BB245" i="5" s="1"/>
  <c r="BH245" i="5" s="1"/>
  <c r="BA241" i="5"/>
  <c r="BB241" i="5" s="1"/>
  <c r="BH241" i="5" s="1"/>
  <c r="BA237" i="5"/>
  <c r="BB237" i="5" s="1"/>
  <c r="BH237" i="5" s="1"/>
  <c r="BA233" i="5"/>
  <c r="BB233" i="5" s="1"/>
  <c r="BH233" i="5" s="1"/>
  <c r="BA229" i="5"/>
  <c r="BB229" i="5" s="1"/>
  <c r="BH229" i="5" s="1"/>
  <c r="BA225" i="5"/>
  <c r="BB225" i="5" s="1"/>
  <c r="BH225" i="5" s="1"/>
  <c r="BA221" i="5"/>
  <c r="BB221" i="5" s="1"/>
  <c r="BH221" i="5" s="1"/>
  <c r="BA217" i="5"/>
  <c r="BB217" i="5" s="1"/>
  <c r="BH217" i="5" s="1"/>
  <c r="BA264" i="5"/>
  <c r="BB264" i="5" s="1"/>
  <c r="BH264" i="5" s="1"/>
  <c r="BA256" i="5"/>
  <c r="BB256" i="5" s="1"/>
  <c r="BH256" i="5" s="1"/>
  <c r="BA248" i="5"/>
  <c r="BB248" i="5" s="1"/>
  <c r="BH248" i="5" s="1"/>
  <c r="BA240" i="5"/>
  <c r="BB240" i="5" s="1"/>
  <c r="BH240" i="5" s="1"/>
  <c r="BA232" i="5"/>
  <c r="BB232" i="5" s="1"/>
  <c r="BH232" i="5" s="1"/>
  <c r="BA224" i="5"/>
  <c r="BB224" i="5" s="1"/>
  <c r="BH224" i="5" s="1"/>
  <c r="BA216" i="5"/>
  <c r="BB216" i="5" s="1"/>
  <c r="BH216" i="5" s="1"/>
  <c r="BA212" i="5"/>
  <c r="BB212" i="5" s="1"/>
  <c r="BH212" i="5" s="1"/>
  <c r="BA208" i="5"/>
  <c r="BB208" i="5" s="1"/>
  <c r="BH208" i="5" s="1"/>
  <c r="BA204" i="5"/>
  <c r="BB204" i="5" s="1"/>
  <c r="BH204" i="5" s="1"/>
  <c r="BA200" i="5"/>
  <c r="BB200" i="5" s="1"/>
  <c r="BH200" i="5" s="1"/>
  <c r="BA196" i="5"/>
  <c r="BB196" i="5" s="1"/>
  <c r="BH196" i="5" s="1"/>
  <c r="BA192" i="5"/>
  <c r="BB192" i="5" s="1"/>
  <c r="BH192" i="5" s="1"/>
  <c r="BA188" i="5"/>
  <c r="BB188" i="5" s="1"/>
  <c r="BH188" i="5" s="1"/>
  <c r="BA184" i="5"/>
  <c r="BB184" i="5" s="1"/>
  <c r="BH184" i="5" s="1"/>
  <c r="BA180" i="5"/>
  <c r="BB180" i="5" s="1"/>
  <c r="BH180" i="5" s="1"/>
  <c r="BA176" i="5"/>
  <c r="BB176" i="5" s="1"/>
  <c r="BH176" i="5" s="1"/>
  <c r="BA172" i="5"/>
  <c r="BB172" i="5" s="1"/>
  <c r="BH172" i="5" s="1"/>
  <c r="BA168" i="5"/>
  <c r="BB168" i="5" s="1"/>
  <c r="BH168" i="5" s="1"/>
  <c r="BA164" i="5"/>
  <c r="BB164" i="5" s="1"/>
  <c r="BH164" i="5" s="1"/>
  <c r="BA160" i="5"/>
  <c r="BB160" i="5" s="1"/>
  <c r="BH160" i="5" s="1"/>
  <c r="BA156" i="5"/>
  <c r="BB156" i="5" s="1"/>
  <c r="BH156" i="5" s="1"/>
  <c r="BA152" i="5"/>
  <c r="BB152" i="5" s="1"/>
  <c r="BH152" i="5" s="1"/>
  <c r="BA148" i="5"/>
  <c r="BB148" i="5" s="1"/>
  <c r="BH148" i="5" s="1"/>
  <c r="BA144" i="5"/>
  <c r="BB144" i="5" s="1"/>
  <c r="BH144" i="5" s="1"/>
  <c r="BA140" i="5"/>
  <c r="BB140" i="5" s="1"/>
  <c r="BH140" i="5" s="1"/>
  <c r="BA136" i="5"/>
  <c r="BB136" i="5" s="1"/>
  <c r="BH136" i="5" s="1"/>
  <c r="BA132" i="5"/>
  <c r="BB132" i="5" s="1"/>
  <c r="BH132" i="5" s="1"/>
  <c r="BA128" i="5"/>
  <c r="BB128" i="5" s="1"/>
  <c r="BH128" i="5" s="1"/>
  <c r="BA124" i="5"/>
  <c r="BB124" i="5" s="1"/>
  <c r="BH124" i="5" s="1"/>
  <c r="BA120" i="5"/>
  <c r="BB120" i="5" s="1"/>
  <c r="BH120" i="5" s="1"/>
  <c r="BA116" i="5"/>
  <c r="BB116" i="5" s="1"/>
  <c r="BH116" i="5" s="1"/>
  <c r="BA112" i="5"/>
  <c r="BB112" i="5" s="1"/>
  <c r="BH112" i="5" s="1"/>
  <c r="BA108" i="5"/>
  <c r="BB108" i="5" s="1"/>
  <c r="BH108" i="5" s="1"/>
  <c r="BA104" i="5"/>
  <c r="BB104" i="5" s="1"/>
  <c r="BH104" i="5" s="1"/>
  <c r="BA101" i="5"/>
  <c r="BB101" i="5" s="1"/>
  <c r="BH101" i="5" s="1"/>
  <c r="BA99" i="5"/>
  <c r="BB99" i="5" s="1"/>
  <c r="BH99" i="5" s="1"/>
  <c r="BA97" i="5"/>
  <c r="BB97" i="5" s="1"/>
  <c r="BH97" i="5" s="1"/>
  <c r="BA95" i="5"/>
  <c r="BB95" i="5" s="1"/>
  <c r="BH95" i="5" s="1"/>
  <c r="BA93" i="5"/>
  <c r="BB93" i="5" s="1"/>
  <c r="BH93" i="5" s="1"/>
  <c r="BA91" i="5"/>
  <c r="BB91" i="5" s="1"/>
  <c r="BH91" i="5" s="1"/>
  <c r="BA89" i="5"/>
  <c r="BB89" i="5" s="1"/>
  <c r="BH89" i="5" s="1"/>
  <c r="BA87" i="5"/>
  <c r="BB87" i="5" s="1"/>
  <c r="BH87" i="5" s="1"/>
  <c r="BA85" i="5"/>
  <c r="BB85" i="5" s="1"/>
  <c r="BH85" i="5" s="1"/>
  <c r="BA83" i="5"/>
  <c r="BB83" i="5" s="1"/>
  <c r="BH83" i="5" s="1"/>
  <c r="BA81" i="5"/>
  <c r="BB81" i="5" s="1"/>
  <c r="BH81" i="5" s="1"/>
  <c r="BA79" i="5"/>
  <c r="BB79" i="5" s="1"/>
  <c r="BH79" i="5" s="1"/>
  <c r="BA77" i="5"/>
  <c r="BB77" i="5" s="1"/>
  <c r="BH77" i="5" s="1"/>
  <c r="BA75" i="5"/>
  <c r="BB75" i="5" s="1"/>
  <c r="BH75" i="5" s="1"/>
  <c r="BA73" i="5"/>
  <c r="BB73" i="5" s="1"/>
  <c r="BH73" i="5" s="1"/>
  <c r="BA71" i="5"/>
  <c r="BB71" i="5" s="1"/>
  <c r="BH71" i="5" s="1"/>
  <c r="BA69" i="5"/>
  <c r="BB69" i="5" s="1"/>
  <c r="BH69" i="5" s="1"/>
  <c r="BA67" i="5"/>
  <c r="BB67" i="5" s="1"/>
  <c r="BH67" i="5" s="1"/>
  <c r="BA65" i="5"/>
  <c r="BB65" i="5" s="1"/>
  <c r="BH65" i="5" s="1"/>
  <c r="BA63" i="5"/>
  <c r="BB63" i="5" s="1"/>
  <c r="BH63" i="5" s="1"/>
  <c r="BA61" i="5"/>
  <c r="BB61" i="5" s="1"/>
  <c r="BH61" i="5" s="1"/>
  <c r="BA59" i="5"/>
  <c r="BB59" i="5" s="1"/>
  <c r="BH59" i="5" s="1"/>
  <c r="BA57" i="5"/>
  <c r="BB57" i="5" s="1"/>
  <c r="BH57" i="5" s="1"/>
  <c r="BA55" i="5"/>
  <c r="BB55" i="5" s="1"/>
  <c r="BH55" i="5" s="1"/>
  <c r="BA53" i="5"/>
  <c r="BB53" i="5" s="1"/>
  <c r="BH53" i="5" s="1"/>
  <c r="BA51" i="5"/>
  <c r="BB51" i="5" s="1"/>
  <c r="BH51" i="5" s="1"/>
  <c r="BA49" i="5"/>
  <c r="BB49" i="5" s="1"/>
  <c r="BH49" i="5" s="1"/>
  <c r="BA47" i="5"/>
  <c r="BB47" i="5" s="1"/>
  <c r="BH47" i="5" s="1"/>
  <c r="BA45" i="5"/>
  <c r="BB45" i="5" s="1"/>
  <c r="BH45" i="5" s="1"/>
  <c r="BA43" i="5"/>
  <c r="BB43" i="5" s="1"/>
  <c r="BH43" i="5" s="1"/>
  <c r="BA41" i="5"/>
  <c r="BB41" i="5" s="1"/>
  <c r="BH41" i="5" s="1"/>
  <c r="BA39" i="5"/>
  <c r="BB39" i="5" s="1"/>
  <c r="BH39" i="5" s="1"/>
  <c r="BA37" i="5"/>
  <c r="BB37" i="5" s="1"/>
  <c r="BH37" i="5" s="1"/>
  <c r="BA35" i="5"/>
  <c r="BB35" i="5" s="1"/>
  <c r="BH35" i="5" s="1"/>
  <c r="BA33" i="5"/>
  <c r="BB33" i="5" s="1"/>
  <c r="BH33" i="5" s="1"/>
  <c r="BA31" i="5"/>
  <c r="BB31" i="5" s="1"/>
  <c r="BH31" i="5" s="1"/>
  <c r="BA29" i="5"/>
  <c r="BB29" i="5" s="1"/>
  <c r="BH29" i="5" s="1"/>
  <c r="BA27" i="5"/>
  <c r="BB27" i="5" s="1"/>
  <c r="BH27" i="5" s="1"/>
  <c r="BA25" i="5"/>
  <c r="BB25" i="5" s="1"/>
  <c r="BH25" i="5" s="1"/>
  <c r="BA23" i="5"/>
  <c r="BB23" i="5" s="1"/>
  <c r="BH23" i="5" s="1"/>
  <c r="BA21" i="5"/>
  <c r="BB21" i="5" s="1"/>
  <c r="BH21" i="5" s="1"/>
  <c r="BA19" i="5"/>
  <c r="BB19" i="5" s="1"/>
  <c r="BH19" i="5" s="1"/>
  <c r="BA17" i="5"/>
  <c r="BB17" i="5" s="1"/>
  <c r="BH17" i="5" s="1"/>
  <c r="BA15" i="5"/>
  <c r="BB15" i="5" s="1"/>
  <c r="BH15" i="5" s="1"/>
  <c r="BA13" i="5"/>
  <c r="BB13" i="5" s="1"/>
  <c r="BH13" i="5" s="1"/>
  <c r="BA11" i="5"/>
  <c r="BB11" i="5" s="1"/>
  <c r="BH11" i="5" s="1"/>
  <c r="BA9" i="5"/>
  <c r="BB9" i="5" s="1"/>
  <c r="BH9" i="5" s="1"/>
  <c r="BA7" i="5"/>
  <c r="BB7" i="5" s="1"/>
  <c r="BH7" i="5" s="1"/>
  <c r="BA5" i="5"/>
  <c r="BA270" i="5"/>
  <c r="BB270" i="5" s="1"/>
  <c r="BH270" i="5" s="1"/>
  <c r="BA262" i="5"/>
  <c r="BB262" i="5" s="1"/>
  <c r="BH262" i="5" s="1"/>
  <c r="BA254" i="5"/>
  <c r="BB254" i="5" s="1"/>
  <c r="BH254" i="5" s="1"/>
  <c r="BA246" i="5"/>
  <c r="BB246" i="5" s="1"/>
  <c r="BH246" i="5" s="1"/>
  <c r="BA238" i="5"/>
  <c r="BB238" i="5" s="1"/>
  <c r="BH238" i="5" s="1"/>
  <c r="BA230" i="5"/>
  <c r="BB230" i="5" s="1"/>
  <c r="BH230" i="5" s="1"/>
  <c r="BA222" i="5"/>
  <c r="BB222" i="5" s="1"/>
  <c r="BH222" i="5" s="1"/>
  <c r="BA215" i="5"/>
  <c r="BB215" i="5" s="1"/>
  <c r="BH215" i="5" s="1"/>
  <c r="BA211" i="5"/>
  <c r="BB211" i="5" s="1"/>
  <c r="BH211" i="5" s="1"/>
  <c r="BA207" i="5"/>
  <c r="BB207" i="5" s="1"/>
  <c r="BH207" i="5" s="1"/>
  <c r="BA203" i="5"/>
  <c r="BB203" i="5" s="1"/>
  <c r="BH203" i="5" s="1"/>
  <c r="BA199" i="5"/>
  <c r="BB199" i="5" s="1"/>
  <c r="BH199" i="5" s="1"/>
  <c r="BA195" i="5"/>
  <c r="BB195" i="5" s="1"/>
  <c r="BH195" i="5" s="1"/>
  <c r="BA191" i="5"/>
  <c r="BB191" i="5" s="1"/>
  <c r="BH191" i="5" s="1"/>
  <c r="BA187" i="5"/>
  <c r="BB187" i="5" s="1"/>
  <c r="BH187" i="5" s="1"/>
  <c r="BA183" i="5"/>
  <c r="BB183" i="5" s="1"/>
  <c r="BH183" i="5" s="1"/>
  <c r="BA179" i="5"/>
  <c r="BB179" i="5" s="1"/>
  <c r="BH179" i="5" s="1"/>
  <c r="BA175" i="5"/>
  <c r="BB175" i="5" s="1"/>
  <c r="BH175" i="5" s="1"/>
  <c r="BA171" i="5"/>
  <c r="BB171" i="5" s="1"/>
  <c r="BH171" i="5" s="1"/>
  <c r="BA167" i="5"/>
  <c r="BB167" i="5" s="1"/>
  <c r="BH167" i="5" s="1"/>
  <c r="BA163" i="5"/>
  <c r="BB163" i="5" s="1"/>
  <c r="BH163" i="5" s="1"/>
  <c r="BA159" i="5"/>
  <c r="BB159" i="5" s="1"/>
  <c r="BH159" i="5" s="1"/>
  <c r="BA155" i="5"/>
  <c r="BB155" i="5" s="1"/>
  <c r="BH155" i="5" s="1"/>
  <c r="BA151" i="5"/>
  <c r="BB151" i="5" s="1"/>
  <c r="BH151" i="5" s="1"/>
  <c r="BA147" i="5"/>
  <c r="BB147" i="5" s="1"/>
  <c r="BH147" i="5" s="1"/>
  <c r="BA143" i="5"/>
  <c r="BB143" i="5" s="1"/>
  <c r="BH143" i="5" s="1"/>
  <c r="BA139" i="5"/>
  <c r="BB139" i="5" s="1"/>
  <c r="BH139" i="5" s="1"/>
  <c r="BA135" i="5"/>
  <c r="BB135" i="5" s="1"/>
  <c r="BH135" i="5" s="1"/>
  <c r="BA131" i="5"/>
  <c r="BB131" i="5" s="1"/>
  <c r="BH131" i="5" s="1"/>
  <c r="BA127" i="5"/>
  <c r="BB127" i="5" s="1"/>
  <c r="BH127" i="5" s="1"/>
  <c r="BA123" i="5"/>
  <c r="BB123" i="5" s="1"/>
  <c r="BH123" i="5" s="1"/>
  <c r="BA119" i="5"/>
  <c r="BB119" i="5" s="1"/>
  <c r="BH119" i="5" s="1"/>
  <c r="BA115" i="5"/>
  <c r="BB115" i="5" s="1"/>
  <c r="BH115" i="5" s="1"/>
  <c r="BA111" i="5"/>
  <c r="BB111" i="5" s="1"/>
  <c r="BH111" i="5" s="1"/>
  <c r="BA107" i="5"/>
  <c r="BB107" i="5" s="1"/>
  <c r="BH107" i="5" s="1"/>
  <c r="BA103" i="5"/>
  <c r="BB103" i="5" s="1"/>
  <c r="BH103" i="5" s="1"/>
  <c r="BH331" i="5"/>
  <c r="BH329" i="5"/>
  <c r="BG332" i="5"/>
  <c r="BH330" i="5"/>
  <c r="BH328" i="5"/>
  <c r="BR109" i="5"/>
  <c r="BO191" i="5"/>
  <c r="BO159" i="5"/>
  <c r="BO127" i="5"/>
  <c r="BR93" i="5"/>
  <c r="BR77" i="5"/>
  <c r="BO216" i="5"/>
  <c r="BO51" i="5"/>
  <c r="BO59" i="5"/>
  <c r="BO67" i="5"/>
  <c r="BO75" i="5"/>
  <c r="BO83" i="5"/>
  <c r="BO91" i="5"/>
  <c r="BO99" i="5"/>
  <c r="BR216" i="5"/>
  <c r="BR224" i="5"/>
  <c r="BR232" i="5"/>
  <c r="BR240" i="5"/>
  <c r="BR248" i="5"/>
  <c r="BR256" i="5"/>
  <c r="BR264" i="5"/>
  <c r="BO273" i="5"/>
  <c r="BO289" i="5"/>
  <c r="BR315" i="5"/>
  <c r="BR213" i="5"/>
  <c r="BR207" i="5"/>
  <c r="BR197" i="5"/>
  <c r="BR191" i="5"/>
  <c r="BR181" i="5"/>
  <c r="BR175" i="5"/>
  <c r="BR165" i="5"/>
  <c r="BR159" i="5"/>
  <c r="BR149" i="5"/>
  <c r="BR143" i="5"/>
  <c r="BR133" i="5"/>
  <c r="BR127" i="5"/>
  <c r="BR117" i="5"/>
  <c r="BR103" i="5"/>
  <c r="BO199" i="5"/>
  <c r="BO167" i="5"/>
  <c r="BO135" i="5"/>
  <c r="BO103" i="5"/>
  <c r="BR99" i="5"/>
  <c r="BR91" i="5"/>
  <c r="BR83" i="5"/>
  <c r="BR75" i="5"/>
  <c r="BR61" i="5"/>
  <c r="BO218" i="5"/>
  <c r="BO234" i="5"/>
  <c r="BO242" i="5"/>
  <c r="BO250" i="5"/>
  <c r="BO258" i="5"/>
  <c r="BO266" i="5"/>
  <c r="BR277" i="5"/>
  <c r="BR293" i="5"/>
  <c r="BO224" i="5"/>
  <c r="BO221" i="5"/>
  <c r="BO237" i="5"/>
  <c r="BO253" i="5"/>
  <c r="BO269" i="5"/>
  <c r="BR307" i="5"/>
  <c r="BO232" i="5"/>
  <c r="BO240" i="5"/>
  <c r="BO248" i="5"/>
  <c r="BO256" i="5"/>
  <c r="BO264" i="5"/>
  <c r="BR273" i="5"/>
  <c r="BR289" i="5"/>
  <c r="BO309" i="5"/>
  <c r="BO124" i="5"/>
  <c r="BO140" i="5"/>
  <c r="BO156" i="5"/>
  <c r="BO172" i="5"/>
  <c r="BO188" i="5"/>
  <c r="BO204" i="5"/>
  <c r="BN322" i="5"/>
  <c r="BJ339" i="5"/>
  <c r="BK4" i="5"/>
  <c r="BJ4" i="5"/>
  <c r="BJ340" i="5"/>
  <c r="BJ338" i="5"/>
  <c r="BJ1" i="5"/>
  <c r="BO52" i="5"/>
  <c r="BM52" i="5"/>
  <c r="BR59" i="5"/>
  <c r="BO68" i="5"/>
  <c r="BM68" i="5"/>
  <c r="BO10" i="5"/>
  <c r="BW10" i="5" s="1"/>
  <c r="BO26" i="5"/>
  <c r="BO42" i="5"/>
  <c r="BO134" i="5"/>
  <c r="BM134" i="5"/>
  <c r="BO166" i="5"/>
  <c r="BM166" i="5"/>
  <c r="BM275" i="5"/>
  <c r="BM283" i="5"/>
  <c r="BO284" i="5"/>
  <c r="BM310" i="5"/>
  <c r="BO314" i="5"/>
  <c r="BR10" i="5"/>
  <c r="BO20" i="5"/>
  <c r="BM20" i="5"/>
  <c r="BR26" i="5"/>
  <c r="BO36" i="5"/>
  <c r="BM36" i="5"/>
  <c r="BR42" i="5"/>
  <c r="BO48" i="5"/>
  <c r="BM48" i="5"/>
  <c r="BO64" i="5"/>
  <c r="BM64" i="5"/>
  <c r="BO76" i="5"/>
  <c r="BM76" i="5"/>
  <c r="BO84" i="5"/>
  <c r="BM84" i="5"/>
  <c r="BO92" i="5"/>
  <c r="BM92" i="5"/>
  <c r="BO100" i="5"/>
  <c r="BM100" i="5"/>
  <c r="BO14" i="5"/>
  <c r="BO30" i="5"/>
  <c r="BO46" i="5"/>
  <c r="BO126" i="5"/>
  <c r="BM126" i="5"/>
  <c r="BM152" i="5"/>
  <c r="BO158" i="5"/>
  <c r="BM158" i="5"/>
  <c r="BM178" i="5"/>
  <c r="BM184" i="5"/>
  <c r="BM190" i="5"/>
  <c r="BM210" i="5"/>
  <c r="BR274" i="5"/>
  <c r="BR215" i="5"/>
  <c r="BR231" i="5"/>
  <c r="BR247" i="5"/>
  <c r="BR263" i="5"/>
  <c r="BR275" i="5"/>
  <c r="BR279" i="5"/>
  <c r="BR283" i="5"/>
  <c r="BR287" i="5"/>
  <c r="BR291" i="5"/>
  <c r="BR295" i="5"/>
  <c r="BO274" i="5"/>
  <c r="BO290" i="5"/>
  <c r="BM304" i="5"/>
  <c r="BR310" i="5"/>
  <c r="BO302" i="5"/>
  <c r="BU291" i="5"/>
  <c r="BU284" i="5"/>
  <c r="BU276" i="5"/>
  <c r="BU268" i="5"/>
  <c r="BU260" i="5"/>
  <c r="BU252" i="5"/>
  <c r="BU22" i="5"/>
  <c r="BU21" i="5"/>
  <c r="BU20" i="5"/>
  <c r="BU19" i="5"/>
  <c r="BU18" i="5"/>
  <c r="BU17" i="5"/>
  <c r="BU16" i="5"/>
  <c r="BU15" i="5"/>
  <c r="BU14" i="5"/>
  <c r="BU13" i="5"/>
  <c r="BU12" i="5"/>
  <c r="BU11" i="5"/>
  <c r="BU10" i="5"/>
  <c r="BU9" i="5"/>
  <c r="BU8" i="5"/>
  <c r="BU7" i="5"/>
  <c r="BU6" i="5"/>
  <c r="BU5" i="5"/>
  <c r="CA4" i="5"/>
  <c r="BU4" i="5"/>
  <c r="BV4" i="5" s="1"/>
  <c r="BW304" i="5"/>
  <c r="BW288" i="5"/>
  <c r="BV288" i="5" s="1"/>
  <c r="BW281" i="5"/>
  <c r="BY281" i="5" s="1"/>
  <c r="BW273" i="5"/>
  <c r="BY273" i="5" s="1"/>
  <c r="BW265" i="5"/>
  <c r="BV265" i="5" s="1"/>
  <c r="BW257" i="5"/>
  <c r="BV257" i="5" s="1"/>
  <c r="BW22" i="5"/>
  <c r="BV22" i="5" s="1"/>
  <c r="BW21" i="5"/>
  <c r="BV21" i="5" s="1"/>
  <c r="BW20" i="5"/>
  <c r="BV20" i="5" s="1"/>
  <c r="BW19" i="5"/>
  <c r="BV19" i="5" s="1"/>
  <c r="BW18" i="5"/>
  <c r="BV18" i="5" s="1"/>
  <c r="BW17" i="5"/>
  <c r="BV17" i="5" s="1"/>
  <c r="BW16" i="5"/>
  <c r="BV16" i="5" s="1"/>
  <c r="BW15" i="5"/>
  <c r="BV15" i="5" s="1"/>
  <c r="BW14" i="5"/>
  <c r="BV14" i="5" s="1"/>
  <c r="BW13" i="5"/>
  <c r="BV13" i="5" s="1"/>
  <c r="BW12" i="5"/>
  <c r="BV12" i="5" s="1"/>
  <c r="BW11" i="5"/>
  <c r="BV11" i="5" s="1"/>
  <c r="BW9" i="5"/>
  <c r="BV9" i="5" s="1"/>
  <c r="BW8" i="5"/>
  <c r="BV8" i="5" s="1"/>
  <c r="BW7" i="5"/>
  <c r="BV7" i="5" s="1"/>
  <c r="BW6" i="5"/>
  <c r="BV6" i="5" s="1"/>
  <c r="CG4" i="5"/>
  <c r="BY4" i="5"/>
  <c r="BW4" i="5"/>
  <c r="CA6" i="5"/>
  <c r="CA14" i="5"/>
  <c r="CA18" i="5"/>
  <c r="CA22" i="5"/>
  <c r="BU319" i="5"/>
  <c r="BU318" i="5"/>
  <c r="BW317" i="5"/>
  <c r="BV317" i="5" s="1"/>
  <c r="BU316" i="5"/>
  <c r="BU315" i="5"/>
  <c r="BW314" i="5"/>
  <c r="CA314" i="5" s="1"/>
  <c r="BW313" i="5"/>
  <c r="BV313" i="5" s="1"/>
  <c r="BU312" i="5"/>
  <c r="BU311" i="5"/>
  <c r="BW310" i="5"/>
  <c r="BW309" i="5"/>
  <c r="BU308" i="5"/>
  <c r="BU307" i="5"/>
  <c r="BX304" i="5"/>
  <c r="CF304" i="5" s="1"/>
  <c r="BU304" i="5"/>
  <c r="BU302" i="5"/>
  <c r="BW301" i="5"/>
  <c r="BW299" i="5"/>
  <c r="BV299" i="5" s="1"/>
  <c r="BU296" i="5"/>
  <c r="CA11" i="5"/>
  <c r="CA15" i="5"/>
  <c r="CA19" i="5"/>
  <c r="BW319" i="5"/>
  <c r="BV319" i="5" s="1"/>
  <c r="BW318" i="5"/>
  <c r="BV318" i="5" s="1"/>
  <c r="CA317" i="5"/>
  <c r="BU317" i="5"/>
  <c r="BW316" i="5"/>
  <c r="BV316" i="5" s="1"/>
  <c r="BW315" i="5"/>
  <c r="BU314" i="5"/>
  <c r="BU313" i="5"/>
  <c r="BW312" i="5"/>
  <c r="BV312" i="5" s="1"/>
  <c r="BW311" i="5"/>
  <c r="BV311" i="5" s="1"/>
  <c r="CA310" i="5"/>
  <c r="BU310" i="5"/>
  <c r="BU309" i="5"/>
  <c r="BW308" i="5"/>
  <c r="BW307" i="5"/>
  <c r="BX319" i="5"/>
  <c r="BX312" i="5"/>
  <c r="CF312" i="5" s="1"/>
  <c r="BU306" i="5"/>
  <c r="BW305" i="5"/>
  <c r="CA305" i="5" s="1"/>
  <c r="BW303" i="5"/>
  <c r="CA301" i="5"/>
  <c r="BU300" i="5"/>
  <c r="BU298" i="5"/>
  <c r="BW297" i="5"/>
  <c r="BW295" i="5"/>
  <c r="BV295" i="5" s="1"/>
  <c r="BU292" i="5"/>
  <c r="BU290" i="5"/>
  <c r="BW289" i="5"/>
  <c r="BV289" i="5" s="1"/>
  <c r="BX281" i="5"/>
  <c r="CF281" i="5" s="1"/>
  <c r="BX265" i="5"/>
  <c r="BX314" i="5"/>
  <c r="CF314" i="5" s="1"/>
  <c r="BU305" i="5"/>
  <c r="BW302" i="5"/>
  <c r="BV302" i="5" s="1"/>
  <c r="BW298" i="5"/>
  <c r="BW294" i="5"/>
  <c r="BV294" i="5" s="1"/>
  <c r="BW290" i="5"/>
  <c r="CA288" i="5"/>
  <c r="BU285" i="5"/>
  <c r="BU283" i="5"/>
  <c r="BW282" i="5"/>
  <c r="BW280" i="5"/>
  <c r="BV280" i="5" s="1"/>
  <c r="BU277" i="5"/>
  <c r="BU275" i="5"/>
  <c r="BW274" i="5"/>
  <c r="BV274" i="5" s="1"/>
  <c r="BW272" i="5"/>
  <c r="BV272" i="5" s="1"/>
  <c r="BU269" i="5"/>
  <c r="BU267" i="5"/>
  <c r="BW266" i="5"/>
  <c r="BW264" i="5"/>
  <c r="BV264" i="5" s="1"/>
  <c r="BU261" i="5"/>
  <c r="BU259" i="5"/>
  <c r="BW258" i="5"/>
  <c r="BV258" i="5" s="1"/>
  <c r="BW256" i="5"/>
  <c r="BV256" i="5" s="1"/>
  <c r="BU253" i="5"/>
  <c r="BU251" i="5"/>
  <c r="BW250" i="5"/>
  <c r="BV250" i="5" s="1"/>
  <c r="BW249" i="5"/>
  <c r="BV249" i="5" s="1"/>
  <c r="BW248" i="5"/>
  <c r="BV248" i="5" s="1"/>
  <c r="BU247" i="5"/>
  <c r="BU246" i="5"/>
  <c r="BW245" i="5"/>
  <c r="BV245" i="5" s="1"/>
  <c r="BW244" i="5"/>
  <c r="BV244" i="5" s="1"/>
  <c r="BU243" i="5"/>
  <c r="BU242" i="5"/>
  <c r="BW241" i="5"/>
  <c r="BV241" i="5" s="1"/>
  <c r="BW240" i="5"/>
  <c r="BV240" i="5" s="1"/>
  <c r="BU239" i="5"/>
  <c r="BU238" i="5"/>
  <c r="BW237" i="5"/>
  <c r="BV237" i="5" s="1"/>
  <c r="BW236" i="5"/>
  <c r="BV236" i="5" s="1"/>
  <c r="BU235" i="5"/>
  <c r="BU234" i="5"/>
  <c r="BW233" i="5"/>
  <c r="BV233" i="5" s="1"/>
  <c r="BW232" i="5"/>
  <c r="BV232" i="5" s="1"/>
  <c r="BU231" i="5"/>
  <c r="BU230" i="5"/>
  <c r="BW229" i="5"/>
  <c r="BV229" i="5" s="1"/>
  <c r="BW228" i="5"/>
  <c r="BV228" i="5" s="1"/>
  <c r="BU227" i="5"/>
  <c r="BU226" i="5"/>
  <c r="BW225" i="5"/>
  <c r="BV225" i="5" s="1"/>
  <c r="BW224" i="5"/>
  <c r="BV224" i="5" s="1"/>
  <c r="BU223" i="5"/>
  <c r="BU222" i="5"/>
  <c r="BW221" i="5"/>
  <c r="BV221" i="5" s="1"/>
  <c r="BW220" i="5"/>
  <c r="BU219" i="5"/>
  <c r="BU218" i="5"/>
  <c r="BW217" i="5"/>
  <c r="BV217" i="5" s="1"/>
  <c r="BW216" i="5"/>
  <c r="BV216" i="5" s="1"/>
  <c r="BU215" i="5"/>
  <c r="BU214" i="5"/>
  <c r="BW213" i="5"/>
  <c r="BV213" i="5" s="1"/>
  <c r="BW212" i="5"/>
  <c r="BV212" i="5" s="1"/>
  <c r="BU211" i="5"/>
  <c r="BU210" i="5"/>
  <c r="BW209" i="5"/>
  <c r="BX209" i="5" s="1"/>
  <c r="CF209" i="5" s="1"/>
  <c r="BW208" i="5"/>
  <c r="BV208" i="5" s="1"/>
  <c r="BU207" i="5"/>
  <c r="BU206" i="5"/>
  <c r="BW205" i="5"/>
  <c r="BV205" i="5" s="1"/>
  <c r="BW204" i="5"/>
  <c r="BV204" i="5" s="1"/>
  <c r="BU203" i="5"/>
  <c r="BU202" i="5"/>
  <c r="BW201" i="5"/>
  <c r="BV201" i="5" s="1"/>
  <c r="BW200" i="5"/>
  <c r="BY200" i="5" s="1"/>
  <c r="BU199" i="5"/>
  <c r="BU198" i="5"/>
  <c r="BW197" i="5"/>
  <c r="BW196" i="5"/>
  <c r="BV196" i="5" s="1"/>
  <c r="BU195" i="5"/>
  <c r="BU194" i="5"/>
  <c r="BW193" i="5"/>
  <c r="BW192" i="5"/>
  <c r="BV192" i="5" s="1"/>
  <c r="BU191" i="5"/>
  <c r="BU190" i="5"/>
  <c r="BW189" i="5"/>
  <c r="BW188" i="5"/>
  <c r="BV188" i="5" s="1"/>
  <c r="BU187" i="5"/>
  <c r="BU186" i="5"/>
  <c r="BW185" i="5"/>
  <c r="BW184" i="5"/>
  <c r="BU183" i="5"/>
  <c r="BU182" i="5"/>
  <c r="BW181" i="5"/>
  <c r="BW180" i="5"/>
  <c r="BU179" i="5"/>
  <c r="BU178" i="5"/>
  <c r="BW177" i="5"/>
  <c r="BW176" i="5"/>
  <c r="BU175" i="5"/>
  <c r="BU174" i="5"/>
  <c r="BU303" i="5"/>
  <c r="BW300" i="5"/>
  <c r="BV300" i="5" s="1"/>
  <c r="CA294" i="5"/>
  <c r="BW287" i="5"/>
  <c r="BV287" i="5" s="1"/>
  <c r="BW283" i="5"/>
  <c r="BV283" i="5" s="1"/>
  <c r="CA281" i="5"/>
  <c r="BU278" i="5"/>
  <c r="BU274" i="5"/>
  <c r="BW271" i="5"/>
  <c r="BV271" i="5" s="1"/>
  <c r="BW267" i="5"/>
  <c r="BV267" i="5" s="1"/>
  <c r="CA265" i="5"/>
  <c r="BU262" i="5"/>
  <c r="BU258" i="5"/>
  <c r="BW255" i="5"/>
  <c r="BV255" i="5" s="1"/>
  <c r="BW251" i="5"/>
  <c r="BV251" i="5" s="1"/>
  <c r="BX245" i="5"/>
  <c r="CF245" i="5" s="1"/>
  <c r="CE245" i="5" s="1"/>
  <c r="BX237" i="5"/>
  <c r="CF237" i="5" s="1"/>
  <c r="CE237" i="5" s="1"/>
  <c r="BX221" i="5"/>
  <c r="CF221" i="5" s="1"/>
  <c r="CE221" i="5" s="1"/>
  <c r="BX205" i="5"/>
  <c r="CF205" i="5" s="1"/>
  <c r="CE205" i="5" s="1"/>
  <c r="BU294" i="5"/>
  <c r="BW293" i="5"/>
  <c r="BW291" i="5"/>
  <c r="BV291" i="5" s="1"/>
  <c r="CA289" i="5"/>
  <c r="BU288" i="5"/>
  <c r="BX282" i="5"/>
  <c r="CF282" i="5" s="1"/>
  <c r="BX273" i="5"/>
  <c r="CF273" i="5" s="1"/>
  <c r="BX266" i="5"/>
  <c r="CF266" i="5" s="1"/>
  <c r="BX257" i="5"/>
  <c r="CF257" i="5" s="1"/>
  <c r="CE257" i="5" s="1"/>
  <c r="BX250" i="5"/>
  <c r="CF250" i="5" s="1"/>
  <c r="CE250" i="5" s="1"/>
  <c r="BW306" i="5"/>
  <c r="BV306" i="5" s="1"/>
  <c r="CA304" i="5"/>
  <c r="BU301" i="5"/>
  <c r="BU297" i="5"/>
  <c r="BU293" i="5"/>
  <c r="BU289" i="5"/>
  <c r="BU287" i="5"/>
  <c r="BW286" i="5"/>
  <c r="BV286" i="5" s="1"/>
  <c r="BW284" i="5"/>
  <c r="BV284" i="5" s="1"/>
  <c r="CA282" i="5"/>
  <c r="BU281" i="5"/>
  <c r="BV281" i="5" s="1"/>
  <c r="BU279" i="5"/>
  <c r="BW278" i="5"/>
  <c r="BV278" i="5" s="1"/>
  <c r="BW276" i="5"/>
  <c r="CA274" i="5"/>
  <c r="BU273" i="5"/>
  <c r="BV273" i="5" s="1"/>
  <c r="BU271" i="5"/>
  <c r="BW270" i="5"/>
  <c r="BV270" i="5" s="1"/>
  <c r="BW268" i="5"/>
  <c r="BV268" i="5" s="1"/>
  <c r="CA266" i="5"/>
  <c r="BU265" i="5"/>
  <c r="BU263" i="5"/>
  <c r="BW262" i="5"/>
  <c r="BV262" i="5" s="1"/>
  <c r="BW260" i="5"/>
  <c r="CA258" i="5"/>
  <c r="BU257" i="5"/>
  <c r="BU255" i="5"/>
  <c r="BW254" i="5"/>
  <c r="BV254" i="5" s="1"/>
  <c r="BW252" i="5"/>
  <c r="BV252" i="5" s="1"/>
  <c r="CA250" i="5"/>
  <c r="CA249" i="5"/>
  <c r="BU249" i="5"/>
  <c r="BU248" i="5"/>
  <c r="BW247" i="5"/>
  <c r="BV247" i="5" s="1"/>
  <c r="BW246" i="5"/>
  <c r="BV246" i="5" s="1"/>
  <c r="CA245" i="5"/>
  <c r="BU245" i="5"/>
  <c r="BU244" i="5"/>
  <c r="BW243" i="5"/>
  <c r="BV243" i="5" s="1"/>
  <c r="BW242" i="5"/>
  <c r="BV242" i="5" s="1"/>
  <c r="CA241" i="5"/>
  <c r="BU241" i="5"/>
  <c r="BU240" i="5"/>
  <c r="BW239" i="5"/>
  <c r="BV239" i="5" s="1"/>
  <c r="BW238" i="5"/>
  <c r="BV238" i="5" s="1"/>
  <c r="CA237" i="5"/>
  <c r="BU237" i="5"/>
  <c r="BU236" i="5"/>
  <c r="BW235" i="5"/>
  <c r="BV235" i="5" s="1"/>
  <c r="BW234" i="5"/>
  <c r="BV234" i="5" s="1"/>
  <c r="CA233" i="5"/>
  <c r="BU233" i="5"/>
  <c r="BU232" i="5"/>
  <c r="BW231" i="5"/>
  <c r="BV231" i="5" s="1"/>
  <c r="BW230" i="5"/>
  <c r="BV230" i="5" s="1"/>
  <c r="CA229" i="5"/>
  <c r="BU229" i="5"/>
  <c r="BU228" i="5"/>
  <c r="BW227" i="5"/>
  <c r="BV227" i="5" s="1"/>
  <c r="BW226" i="5"/>
  <c r="BV226" i="5" s="1"/>
  <c r="CA225" i="5"/>
  <c r="BU225" i="5"/>
  <c r="BU224" i="5"/>
  <c r="BW223" i="5"/>
  <c r="BV223" i="5" s="1"/>
  <c r="BW222" i="5"/>
  <c r="BV222" i="5" s="1"/>
  <c r="CA221" i="5"/>
  <c r="BU221" i="5"/>
  <c r="BU220" i="5"/>
  <c r="BW219" i="5"/>
  <c r="BV219" i="5" s="1"/>
  <c r="BW218" i="5"/>
  <c r="BV218" i="5" s="1"/>
  <c r="CA217" i="5"/>
  <c r="BU217" i="5"/>
  <c r="BU216" i="5"/>
  <c r="BW215" i="5"/>
  <c r="BV215" i="5" s="1"/>
  <c r="BW214" i="5"/>
  <c r="BV214" i="5" s="1"/>
  <c r="CA213" i="5"/>
  <c r="BU213" i="5"/>
  <c r="BU212" i="5"/>
  <c r="BW211" i="5"/>
  <c r="BV211" i="5" s="1"/>
  <c r="BW210" i="5"/>
  <c r="BV210" i="5" s="1"/>
  <c r="CA209" i="5"/>
  <c r="BU209" i="5"/>
  <c r="BU208" i="5"/>
  <c r="BW207" i="5"/>
  <c r="BV207" i="5" s="1"/>
  <c r="BW206" i="5"/>
  <c r="BV206" i="5" s="1"/>
  <c r="CA205" i="5"/>
  <c r="BU205" i="5"/>
  <c r="BU204" i="5"/>
  <c r="BW203" i="5"/>
  <c r="BV203" i="5" s="1"/>
  <c r="BW202" i="5"/>
  <c r="BV202" i="5" s="1"/>
  <c r="CA201" i="5"/>
  <c r="BU201" i="5"/>
  <c r="BU200" i="5"/>
  <c r="BW199" i="5"/>
  <c r="BV199" i="5" s="1"/>
  <c r="BW198" i="5"/>
  <c r="BV198" i="5" s="1"/>
  <c r="CA197" i="5"/>
  <c r="BU197" i="5"/>
  <c r="BU196" i="5"/>
  <c r="BW195" i="5"/>
  <c r="BV195" i="5" s="1"/>
  <c r="BW194" i="5"/>
  <c r="BV194" i="5" s="1"/>
  <c r="CA193" i="5"/>
  <c r="BU193" i="5"/>
  <c r="BU192" i="5"/>
  <c r="BW191" i="5"/>
  <c r="BV191" i="5" s="1"/>
  <c r="BW190" i="5"/>
  <c r="BV190" i="5" s="1"/>
  <c r="CA189" i="5"/>
  <c r="BU189" i="5"/>
  <c r="BU188" i="5"/>
  <c r="BW187" i="5"/>
  <c r="BV187" i="5" s="1"/>
  <c r="BW186" i="5"/>
  <c r="BV186" i="5" s="1"/>
  <c r="CA185" i="5"/>
  <c r="BU185" i="5"/>
  <c r="BU184" i="5"/>
  <c r="BW183" i="5"/>
  <c r="BV183" i="5" s="1"/>
  <c r="BW182" i="5"/>
  <c r="BV182" i="5" s="1"/>
  <c r="CA181" i="5"/>
  <c r="BU181" i="5"/>
  <c r="BU180" i="5"/>
  <c r="BW179" i="5"/>
  <c r="BV179" i="5" s="1"/>
  <c r="BW178" i="5"/>
  <c r="BV178" i="5" s="1"/>
  <c r="CA177" i="5"/>
  <c r="BU177" i="5"/>
  <c r="BU176" i="5"/>
  <c r="BW175" i="5"/>
  <c r="BV175" i="5" s="1"/>
  <c r="BW174" i="5"/>
  <c r="BV174" i="5" s="1"/>
  <c r="BX310" i="5"/>
  <c r="CF310" i="5" s="1"/>
  <c r="CA302" i="5"/>
  <c r="BU295" i="5"/>
  <c r="BW292" i="5"/>
  <c r="BV292" i="5" s="1"/>
  <c r="BU286" i="5"/>
  <c r="BU282" i="5"/>
  <c r="BW279" i="5"/>
  <c r="BV279" i="5" s="1"/>
  <c r="BW275" i="5"/>
  <c r="BV275" i="5" s="1"/>
  <c r="CA273" i="5"/>
  <c r="BU270" i="5"/>
  <c r="BU266" i="5"/>
  <c r="BW263" i="5"/>
  <c r="BV263" i="5" s="1"/>
  <c r="BW259" i="5"/>
  <c r="BV259" i="5" s="1"/>
  <c r="CA257" i="5"/>
  <c r="BU254" i="5"/>
  <c r="BU250" i="5"/>
  <c r="BX247" i="5"/>
  <c r="BX243" i="5"/>
  <c r="BX239" i="5"/>
  <c r="BX235" i="5"/>
  <c r="BX231" i="5"/>
  <c r="BX227" i="5"/>
  <c r="BX223" i="5"/>
  <c r="BX219" i="5"/>
  <c r="BX215" i="5"/>
  <c r="BX211" i="5"/>
  <c r="BX207" i="5"/>
  <c r="BX203" i="5"/>
  <c r="BX199" i="5"/>
  <c r="BX195" i="5"/>
  <c r="BX191" i="5"/>
  <c r="BX187" i="5"/>
  <c r="BX183" i="5"/>
  <c r="BX197" i="5"/>
  <c r="CF197" i="5" s="1"/>
  <c r="BX189" i="5"/>
  <c r="CF189" i="5" s="1"/>
  <c r="BX181" i="5"/>
  <c r="CF181" i="5" s="1"/>
  <c r="BX177" i="5"/>
  <c r="CF177" i="5" s="1"/>
  <c r="BU173" i="5"/>
  <c r="BU172" i="5"/>
  <c r="BW171" i="5"/>
  <c r="BW170" i="5"/>
  <c r="BU169" i="5"/>
  <c r="BU168" i="5"/>
  <c r="BW167" i="5"/>
  <c r="BY167" i="5" s="1"/>
  <c r="BW166" i="5"/>
  <c r="BU165" i="5"/>
  <c r="BU164" i="5"/>
  <c r="BW163" i="5"/>
  <c r="BW162" i="5"/>
  <c r="BY162" i="5" s="1"/>
  <c r="BU161" i="5"/>
  <c r="BU160" i="5"/>
  <c r="BW159" i="5"/>
  <c r="BW158" i="5"/>
  <c r="BU157" i="5"/>
  <c r="BU156" i="5"/>
  <c r="BW155" i="5"/>
  <c r="BW154" i="5"/>
  <c r="BU153" i="5"/>
  <c r="BU152" i="5"/>
  <c r="BW151" i="5"/>
  <c r="BW150" i="5"/>
  <c r="BU149" i="5"/>
  <c r="BU148" i="5"/>
  <c r="BW147" i="5"/>
  <c r="BV147" i="5" s="1"/>
  <c r="BW146" i="5"/>
  <c r="BV146" i="5" s="1"/>
  <c r="BU145" i="5"/>
  <c r="BU144" i="5"/>
  <c r="BW143" i="5"/>
  <c r="BW142" i="5"/>
  <c r="BU141" i="5"/>
  <c r="BU140" i="5"/>
  <c r="BW139" i="5"/>
  <c r="BW138" i="5"/>
  <c r="BU137" i="5"/>
  <c r="BU136" i="5"/>
  <c r="BW135" i="5"/>
  <c r="BW134" i="5"/>
  <c r="BU133" i="5"/>
  <c r="BU132" i="5"/>
  <c r="BW131" i="5"/>
  <c r="BW130" i="5"/>
  <c r="BY130" i="5" s="1"/>
  <c r="BU129" i="5"/>
  <c r="BU128" i="5"/>
  <c r="BW127" i="5"/>
  <c r="BY127" i="5" s="1"/>
  <c r="BW126" i="5"/>
  <c r="BU125" i="5"/>
  <c r="BU124" i="5"/>
  <c r="BW123" i="5"/>
  <c r="BW122" i="5"/>
  <c r="BU121" i="5"/>
  <c r="BU120" i="5"/>
  <c r="BW119" i="5"/>
  <c r="BY119" i="5" s="1"/>
  <c r="BW118" i="5"/>
  <c r="BV118" i="5" s="1"/>
  <c r="BU117" i="5"/>
  <c r="BU116" i="5"/>
  <c r="BW115" i="5"/>
  <c r="BV115" i="5" s="1"/>
  <c r="BW114" i="5"/>
  <c r="BV114" i="5" s="1"/>
  <c r="BU113" i="5"/>
  <c r="BU112" i="5"/>
  <c r="BW111" i="5"/>
  <c r="BW110" i="5"/>
  <c r="BV110" i="5" s="1"/>
  <c r="BU109" i="5"/>
  <c r="BU108" i="5"/>
  <c r="BW107" i="5"/>
  <c r="BV107" i="5" s="1"/>
  <c r="BW106" i="5"/>
  <c r="BV106" i="5" s="1"/>
  <c r="BU105" i="5"/>
  <c r="BU104" i="5"/>
  <c r="BW103" i="5"/>
  <c r="BV103" i="5" s="1"/>
  <c r="BW102" i="5"/>
  <c r="BV102" i="5" s="1"/>
  <c r="BU101" i="5"/>
  <c r="BU100" i="5"/>
  <c r="BW99" i="5"/>
  <c r="BV99" i="5" s="1"/>
  <c r="BW98" i="5"/>
  <c r="BV98" i="5" s="1"/>
  <c r="BU97" i="5"/>
  <c r="BU96" i="5"/>
  <c r="BW95" i="5"/>
  <c r="BV95" i="5" s="1"/>
  <c r="BW94" i="5"/>
  <c r="BV94" i="5" s="1"/>
  <c r="BU93" i="5"/>
  <c r="BU92" i="5"/>
  <c r="BW91" i="5"/>
  <c r="BV91" i="5" s="1"/>
  <c r="BW90" i="5"/>
  <c r="BV90" i="5" s="1"/>
  <c r="BU89" i="5"/>
  <c r="BU88" i="5"/>
  <c r="BW87" i="5"/>
  <c r="BV87" i="5" s="1"/>
  <c r="BW86" i="5"/>
  <c r="BV86" i="5" s="1"/>
  <c r="BU85" i="5"/>
  <c r="BU84" i="5"/>
  <c r="BW83" i="5"/>
  <c r="BV83" i="5" s="1"/>
  <c r="BW82" i="5"/>
  <c r="BV82" i="5" s="1"/>
  <c r="BU81" i="5"/>
  <c r="BU80" i="5"/>
  <c r="BW79" i="5"/>
  <c r="BW78" i="5"/>
  <c r="BV78" i="5" s="1"/>
  <c r="BU77" i="5"/>
  <c r="BU76" i="5"/>
  <c r="BW75" i="5"/>
  <c r="BV75" i="5" s="1"/>
  <c r="BW74" i="5"/>
  <c r="BV74" i="5" s="1"/>
  <c r="BU73" i="5"/>
  <c r="BU72" i="5"/>
  <c r="BW71" i="5"/>
  <c r="BV71" i="5" s="1"/>
  <c r="BW70" i="5"/>
  <c r="BV70" i="5" s="1"/>
  <c r="BU69" i="5"/>
  <c r="BU68" i="5"/>
  <c r="BW67" i="5"/>
  <c r="BV67" i="5" s="1"/>
  <c r="BW66" i="5"/>
  <c r="BV66" i="5" s="1"/>
  <c r="BU65" i="5"/>
  <c r="BU64" i="5"/>
  <c r="BW63" i="5"/>
  <c r="BV63" i="5" s="1"/>
  <c r="BW62" i="5"/>
  <c r="BV62" i="5" s="1"/>
  <c r="BU61" i="5"/>
  <c r="BU60" i="5"/>
  <c r="BW59" i="5"/>
  <c r="BW58" i="5"/>
  <c r="BV58" i="5" s="1"/>
  <c r="BU57" i="5"/>
  <c r="BU56" i="5"/>
  <c r="BW55" i="5"/>
  <c r="BY55" i="5" s="1"/>
  <c r="BW54" i="5"/>
  <c r="BV54" i="5" s="1"/>
  <c r="BU53" i="5"/>
  <c r="BU52" i="5"/>
  <c r="BW51" i="5"/>
  <c r="BV51" i="5" s="1"/>
  <c r="BW50" i="5"/>
  <c r="BV50" i="5" s="1"/>
  <c r="BU49" i="5"/>
  <c r="BU48" i="5"/>
  <c r="BW47" i="5"/>
  <c r="BV47" i="5" s="1"/>
  <c r="BW46" i="5"/>
  <c r="BV46" i="5" s="1"/>
  <c r="BU45" i="5"/>
  <c r="BU44" i="5"/>
  <c r="BW43" i="5"/>
  <c r="BV43" i="5" s="1"/>
  <c r="BW42" i="5"/>
  <c r="BU41" i="5"/>
  <c r="BU40" i="5"/>
  <c r="BW39" i="5"/>
  <c r="BV39" i="5" s="1"/>
  <c r="BW38" i="5"/>
  <c r="BV38" i="5" s="1"/>
  <c r="BU37" i="5"/>
  <c r="BU36" i="5"/>
  <c r="BW35" i="5"/>
  <c r="BV35" i="5" s="1"/>
  <c r="BW34" i="5"/>
  <c r="BV34" i="5" s="1"/>
  <c r="BU33" i="5"/>
  <c r="BU32" i="5"/>
  <c r="BW31" i="5"/>
  <c r="BV31" i="5" s="1"/>
  <c r="BW30" i="5"/>
  <c r="BV30" i="5" s="1"/>
  <c r="BU29" i="5"/>
  <c r="BU28" i="5"/>
  <c r="BW27" i="5"/>
  <c r="BV27" i="5" s="1"/>
  <c r="BW26" i="5"/>
  <c r="BV26" i="5" s="1"/>
  <c r="BU25" i="5"/>
  <c r="BU24" i="5"/>
  <c r="BW23" i="5"/>
  <c r="BV23" i="5" s="1"/>
  <c r="BZ4" i="5"/>
  <c r="BX6" i="5"/>
  <c r="BX8" i="5"/>
  <c r="BX12" i="5"/>
  <c r="BX14" i="5"/>
  <c r="BX16" i="5"/>
  <c r="BX18" i="5"/>
  <c r="BX20" i="5"/>
  <c r="BX22" i="5"/>
  <c r="CA255" i="5"/>
  <c r="BU264" i="5"/>
  <c r="BW269" i="5"/>
  <c r="BV269" i="5" s="1"/>
  <c r="BU272" i="5"/>
  <c r="BW277" i="5"/>
  <c r="BV277" i="5" s="1"/>
  <c r="CA279" i="5"/>
  <c r="CA287" i="5"/>
  <c r="BU299" i="5"/>
  <c r="CA306" i="5"/>
  <c r="BX193" i="5"/>
  <c r="CF193" i="5" s="1"/>
  <c r="BX185" i="5"/>
  <c r="CF185" i="5" s="1"/>
  <c r="BX179" i="5"/>
  <c r="BX175" i="5"/>
  <c r="BW173" i="5"/>
  <c r="BV173" i="5" s="1"/>
  <c r="BW172" i="5"/>
  <c r="BV172" i="5" s="1"/>
  <c r="CA171" i="5"/>
  <c r="BU171" i="5"/>
  <c r="BU170" i="5"/>
  <c r="BW169" i="5"/>
  <c r="BV169" i="5" s="1"/>
  <c r="BW168" i="5"/>
  <c r="BV168" i="5" s="1"/>
  <c r="CA167" i="5"/>
  <c r="BU167" i="5"/>
  <c r="BU166" i="5"/>
  <c r="BW165" i="5"/>
  <c r="BV165" i="5" s="1"/>
  <c r="BW164" i="5"/>
  <c r="BV164" i="5" s="1"/>
  <c r="CA163" i="5"/>
  <c r="BU163" i="5"/>
  <c r="BU162" i="5"/>
  <c r="BW161" i="5"/>
  <c r="BV161" i="5" s="1"/>
  <c r="BW160" i="5"/>
  <c r="BV160" i="5" s="1"/>
  <c r="CA159" i="5"/>
  <c r="BU159" i="5"/>
  <c r="BU158" i="5"/>
  <c r="BW157" i="5"/>
  <c r="BV157" i="5" s="1"/>
  <c r="BW156" i="5"/>
  <c r="BV156" i="5" s="1"/>
  <c r="CA155" i="5"/>
  <c r="BU155" i="5"/>
  <c r="BU154" i="5"/>
  <c r="BW153" i="5"/>
  <c r="BV153" i="5" s="1"/>
  <c r="BW152" i="5"/>
  <c r="BV152" i="5" s="1"/>
  <c r="CA151" i="5"/>
  <c r="BU151" i="5"/>
  <c r="BU150" i="5"/>
  <c r="BW149" i="5"/>
  <c r="BV149" i="5" s="1"/>
  <c r="BW148" i="5"/>
  <c r="BV148" i="5" s="1"/>
  <c r="CA147" i="5"/>
  <c r="BU147" i="5"/>
  <c r="BU146" i="5"/>
  <c r="BW145" i="5"/>
  <c r="BW144" i="5"/>
  <c r="BV144" i="5" s="1"/>
  <c r="CA143" i="5"/>
  <c r="BU143" i="5"/>
  <c r="BU142" i="5"/>
  <c r="BW141" i="5"/>
  <c r="BV141" i="5" s="1"/>
  <c r="BW140" i="5"/>
  <c r="BV140" i="5" s="1"/>
  <c r="CA139" i="5"/>
  <c r="BU139" i="5"/>
  <c r="BU138" i="5"/>
  <c r="BW137" i="5"/>
  <c r="BV137" i="5" s="1"/>
  <c r="BW136" i="5"/>
  <c r="BV136" i="5" s="1"/>
  <c r="CA135" i="5"/>
  <c r="BU135" i="5"/>
  <c r="BU134" i="5"/>
  <c r="BW133" i="5"/>
  <c r="BV133" i="5" s="1"/>
  <c r="BW132" i="5"/>
  <c r="BV132" i="5" s="1"/>
  <c r="CA131" i="5"/>
  <c r="BU131" i="5"/>
  <c r="BU130" i="5"/>
  <c r="BW129" i="5"/>
  <c r="BV129" i="5" s="1"/>
  <c r="BW128" i="5"/>
  <c r="BV128" i="5" s="1"/>
  <c r="CA127" i="5"/>
  <c r="BU127" i="5"/>
  <c r="BU126" i="5"/>
  <c r="BW125" i="5"/>
  <c r="BV125" i="5" s="1"/>
  <c r="BW124" i="5"/>
  <c r="BV124" i="5" s="1"/>
  <c r="CA123" i="5"/>
  <c r="BU123" i="5"/>
  <c r="BU122" i="5"/>
  <c r="BW121" i="5"/>
  <c r="BV121" i="5" s="1"/>
  <c r="BW120" i="5"/>
  <c r="BV120" i="5" s="1"/>
  <c r="CA119" i="5"/>
  <c r="BU119" i="5"/>
  <c r="BU118" i="5"/>
  <c r="BW117" i="5"/>
  <c r="BV117" i="5" s="1"/>
  <c r="BW116" i="5"/>
  <c r="BV116" i="5" s="1"/>
  <c r="CA115" i="5"/>
  <c r="BU115" i="5"/>
  <c r="BU114" i="5"/>
  <c r="BW113" i="5"/>
  <c r="BV113" i="5" s="1"/>
  <c r="BW112" i="5"/>
  <c r="BV112" i="5" s="1"/>
  <c r="CA111" i="5"/>
  <c r="BU111" i="5"/>
  <c r="BU110" i="5"/>
  <c r="BW109" i="5"/>
  <c r="BV109" i="5" s="1"/>
  <c r="BW108" i="5"/>
  <c r="BV108" i="5" s="1"/>
  <c r="CA107" i="5"/>
  <c r="BU107" i="5"/>
  <c r="BU106" i="5"/>
  <c r="BW105" i="5"/>
  <c r="BV105" i="5" s="1"/>
  <c r="BW104" i="5"/>
  <c r="BV104" i="5" s="1"/>
  <c r="CA103" i="5"/>
  <c r="BU103" i="5"/>
  <c r="BU102" i="5"/>
  <c r="BW101" i="5"/>
  <c r="BV101" i="5" s="1"/>
  <c r="BW100" i="5"/>
  <c r="BV100" i="5" s="1"/>
  <c r="CA99" i="5"/>
  <c r="BU99" i="5"/>
  <c r="BU98" i="5"/>
  <c r="BW97" i="5"/>
  <c r="BV97" i="5" s="1"/>
  <c r="BW96" i="5"/>
  <c r="BV96" i="5" s="1"/>
  <c r="CA95" i="5"/>
  <c r="BU95" i="5"/>
  <c r="BU94" i="5"/>
  <c r="BW93" i="5"/>
  <c r="BV93" i="5" s="1"/>
  <c r="BW92" i="5"/>
  <c r="BV92" i="5" s="1"/>
  <c r="CA91" i="5"/>
  <c r="BU91" i="5"/>
  <c r="BU90" i="5"/>
  <c r="BW89" i="5"/>
  <c r="BV89" i="5" s="1"/>
  <c r="BW88" i="5"/>
  <c r="BV88" i="5" s="1"/>
  <c r="CA87" i="5"/>
  <c r="BU87" i="5"/>
  <c r="BU86" i="5"/>
  <c r="BW85" i="5"/>
  <c r="BV85" i="5" s="1"/>
  <c r="BW84" i="5"/>
  <c r="BV84" i="5" s="1"/>
  <c r="CA83" i="5"/>
  <c r="BU83" i="5"/>
  <c r="BU82" i="5"/>
  <c r="BW81" i="5"/>
  <c r="BV81" i="5" s="1"/>
  <c r="BW80" i="5"/>
  <c r="BV80" i="5" s="1"/>
  <c r="CA79" i="5"/>
  <c r="BU79" i="5"/>
  <c r="BU78" i="5"/>
  <c r="BW77" i="5"/>
  <c r="BV77" i="5" s="1"/>
  <c r="BW76" i="5"/>
  <c r="BV76" i="5" s="1"/>
  <c r="CA75" i="5"/>
  <c r="BU75" i="5"/>
  <c r="BU74" i="5"/>
  <c r="BW73" i="5"/>
  <c r="BV73" i="5" s="1"/>
  <c r="BW72" i="5"/>
  <c r="BV72" i="5" s="1"/>
  <c r="CA71" i="5"/>
  <c r="BU71" i="5"/>
  <c r="BU70" i="5"/>
  <c r="BW69" i="5"/>
  <c r="BV69" i="5" s="1"/>
  <c r="BW68" i="5"/>
  <c r="BV68" i="5" s="1"/>
  <c r="CA67" i="5"/>
  <c r="BU67" i="5"/>
  <c r="BU66" i="5"/>
  <c r="BW65" i="5"/>
  <c r="BV65" i="5" s="1"/>
  <c r="BW64" i="5"/>
  <c r="BV64" i="5" s="1"/>
  <c r="CA63" i="5"/>
  <c r="BU63" i="5"/>
  <c r="BU62" i="5"/>
  <c r="BW61" i="5"/>
  <c r="BV61" i="5" s="1"/>
  <c r="BW60" i="5"/>
  <c r="BV60" i="5" s="1"/>
  <c r="CA59" i="5"/>
  <c r="BU59" i="5"/>
  <c r="BU58" i="5"/>
  <c r="BW57" i="5"/>
  <c r="BV57" i="5" s="1"/>
  <c r="BW56" i="5"/>
  <c r="BV56" i="5" s="1"/>
  <c r="CA55" i="5"/>
  <c r="BU55" i="5"/>
  <c r="BU54" i="5"/>
  <c r="BW53" i="5"/>
  <c r="BV53" i="5" s="1"/>
  <c r="BW52" i="5"/>
  <c r="BV52" i="5" s="1"/>
  <c r="CA51" i="5"/>
  <c r="BU51" i="5"/>
  <c r="BU50" i="5"/>
  <c r="BW49" i="5"/>
  <c r="BV49" i="5" s="1"/>
  <c r="BW48" i="5"/>
  <c r="BV48" i="5" s="1"/>
  <c r="CA47" i="5"/>
  <c r="BU47" i="5"/>
  <c r="BU46" i="5"/>
  <c r="BW45" i="5"/>
  <c r="BV45" i="5" s="1"/>
  <c r="BW44" i="5"/>
  <c r="BV44" i="5" s="1"/>
  <c r="CA43" i="5"/>
  <c r="BU43" i="5"/>
  <c r="BU42" i="5"/>
  <c r="BW41" i="5"/>
  <c r="BV41" i="5" s="1"/>
  <c r="BW40" i="5"/>
  <c r="BV40" i="5" s="1"/>
  <c r="CA39" i="5"/>
  <c r="BU39" i="5"/>
  <c r="BU38" i="5"/>
  <c r="BW37" i="5"/>
  <c r="BV37" i="5" s="1"/>
  <c r="BW36" i="5"/>
  <c r="BV36" i="5" s="1"/>
  <c r="CA35" i="5"/>
  <c r="BU35" i="5"/>
  <c r="BU34" i="5"/>
  <c r="BW33" i="5"/>
  <c r="BV33" i="5" s="1"/>
  <c r="BW32" i="5"/>
  <c r="BV32" i="5" s="1"/>
  <c r="CA31" i="5"/>
  <c r="BU31" i="5"/>
  <c r="BU30" i="5"/>
  <c r="BW29" i="5"/>
  <c r="BV29" i="5" s="1"/>
  <c r="BW28" i="5"/>
  <c r="BV28" i="5" s="1"/>
  <c r="CA27" i="5"/>
  <c r="BU27" i="5"/>
  <c r="BU26" i="5"/>
  <c r="BW25" i="5"/>
  <c r="BV25" i="5" s="1"/>
  <c r="BW24" i="5"/>
  <c r="BV24" i="5" s="1"/>
  <c r="CA23" i="5"/>
  <c r="BU23" i="5"/>
  <c r="BX7" i="5"/>
  <c r="BX9" i="5"/>
  <c r="BX11" i="5"/>
  <c r="BX13" i="5"/>
  <c r="BX15" i="5"/>
  <c r="BX17" i="5"/>
  <c r="BX19" i="5"/>
  <c r="BX21" i="5"/>
  <c r="BW253" i="5"/>
  <c r="BV253" i="5" s="1"/>
  <c r="BU256" i="5"/>
  <c r="BW261" i="5"/>
  <c r="BV261" i="5" s="1"/>
  <c r="CA263" i="5"/>
  <c r="CA271" i="5"/>
  <c r="BU280" i="5"/>
  <c r="BW285" i="5"/>
  <c r="BV285" i="5" s="1"/>
  <c r="BW296" i="5"/>
  <c r="BV296" i="5" s="1"/>
  <c r="CA26" i="5"/>
  <c r="CA30" i="5"/>
  <c r="CA34" i="5"/>
  <c r="CA38" i="5"/>
  <c r="CA42" i="5"/>
  <c r="CA46" i="5"/>
  <c r="CA50" i="5"/>
  <c r="CA54" i="5"/>
  <c r="CA58" i="5"/>
  <c r="CA62" i="5"/>
  <c r="CA66" i="5"/>
  <c r="CA70" i="5"/>
  <c r="CA74" i="5"/>
  <c r="CA78" i="5"/>
  <c r="CA82" i="5"/>
  <c r="CA86" i="5"/>
  <c r="CA90" i="5"/>
  <c r="CA94" i="5"/>
  <c r="CA98" i="5"/>
  <c r="CA102" i="5"/>
  <c r="CA106" i="5"/>
  <c r="CA110" i="5"/>
  <c r="CA114" i="5"/>
  <c r="CA118" i="5"/>
  <c r="CA122" i="5"/>
  <c r="CA126" i="5"/>
  <c r="CA130" i="5"/>
  <c r="CA134" i="5"/>
  <c r="CA138" i="5"/>
  <c r="CA142" i="5"/>
  <c r="CA146" i="5"/>
  <c r="CA150" i="5"/>
  <c r="CA154" i="5"/>
  <c r="CA158" i="5"/>
  <c r="CA162" i="5"/>
  <c r="CA166" i="5"/>
  <c r="CA170" i="5"/>
  <c r="CA251" i="5"/>
  <c r="CA267" i="5"/>
  <c r="CA283" i="5"/>
  <c r="BX176" i="5"/>
  <c r="CF176" i="5" s="1"/>
  <c r="BX180" i="5"/>
  <c r="CF180" i="5" s="1"/>
  <c r="BX184" i="5"/>
  <c r="CF184" i="5" s="1"/>
  <c r="BX188" i="5"/>
  <c r="CF188" i="5" s="1"/>
  <c r="CE188" i="5" s="1"/>
  <c r="BX192" i="5"/>
  <c r="CF192" i="5" s="1"/>
  <c r="CE192" i="5" s="1"/>
  <c r="BX196" i="5"/>
  <c r="CF196" i="5" s="1"/>
  <c r="CE196" i="5" s="1"/>
  <c r="BX200" i="5"/>
  <c r="CF200" i="5" s="1"/>
  <c r="BX204" i="5"/>
  <c r="CF204" i="5" s="1"/>
  <c r="CE204" i="5" s="1"/>
  <c r="BX208" i="5"/>
  <c r="CF208" i="5" s="1"/>
  <c r="CE208" i="5" s="1"/>
  <c r="BX212" i="5"/>
  <c r="CF212" i="5" s="1"/>
  <c r="CE212" i="5" s="1"/>
  <c r="BX216" i="5"/>
  <c r="CF216" i="5" s="1"/>
  <c r="CE216" i="5" s="1"/>
  <c r="BX220" i="5"/>
  <c r="CF220" i="5" s="1"/>
  <c r="BX224" i="5"/>
  <c r="CF224" i="5" s="1"/>
  <c r="CE224" i="5" s="1"/>
  <c r="BX228" i="5"/>
  <c r="CF228" i="5" s="1"/>
  <c r="CE228" i="5" s="1"/>
  <c r="BX232" i="5"/>
  <c r="CF232" i="5" s="1"/>
  <c r="CE232" i="5" s="1"/>
  <c r="BX236" i="5"/>
  <c r="CF236" i="5" s="1"/>
  <c r="CE236" i="5" s="1"/>
  <c r="BX240" i="5"/>
  <c r="CF240" i="5" s="1"/>
  <c r="CE240" i="5" s="1"/>
  <c r="BX244" i="5"/>
  <c r="CF244" i="5" s="1"/>
  <c r="CE244" i="5" s="1"/>
  <c r="BX248" i="5"/>
  <c r="CF248" i="5" s="1"/>
  <c r="CE248" i="5" s="1"/>
  <c r="CA256" i="5"/>
  <c r="CA272" i="5"/>
  <c r="CA290" i="5"/>
  <c r="BX264" i="5"/>
  <c r="CF264" i="5" s="1"/>
  <c r="CE264" i="5" s="1"/>
  <c r="BX280" i="5"/>
  <c r="CF280" i="5" s="1"/>
  <c r="CE280" i="5" s="1"/>
  <c r="CA295" i="5"/>
  <c r="CA303" i="5"/>
  <c r="BX290" i="5"/>
  <c r="CF290" i="5" s="1"/>
  <c r="CA313" i="5"/>
  <c r="CA269" i="5"/>
  <c r="CA285" i="5"/>
  <c r="CA253" i="5"/>
  <c r="BX26" i="5"/>
  <c r="CF26" i="5" s="1"/>
  <c r="CE26" i="5" s="1"/>
  <c r="BX30" i="5"/>
  <c r="CF30" i="5" s="1"/>
  <c r="CE30" i="5" s="1"/>
  <c r="BX34" i="5"/>
  <c r="CF34" i="5" s="1"/>
  <c r="CE34" i="5" s="1"/>
  <c r="BX38" i="5"/>
  <c r="CF38" i="5" s="1"/>
  <c r="CE38" i="5" s="1"/>
  <c r="BX42" i="5"/>
  <c r="CF42" i="5" s="1"/>
  <c r="BX46" i="5"/>
  <c r="CF46" i="5" s="1"/>
  <c r="CE46" i="5" s="1"/>
  <c r="BX50" i="5"/>
  <c r="CF50" i="5" s="1"/>
  <c r="CE50" i="5" s="1"/>
  <c r="BX54" i="5"/>
  <c r="CF54" i="5" s="1"/>
  <c r="CE54" i="5" s="1"/>
  <c r="BX58" i="5"/>
  <c r="CF58" i="5" s="1"/>
  <c r="CE58" i="5" s="1"/>
  <c r="BX62" i="5"/>
  <c r="CF62" i="5" s="1"/>
  <c r="CE62" i="5" s="1"/>
  <c r="BX66" i="5"/>
  <c r="CF66" i="5" s="1"/>
  <c r="CE66" i="5" s="1"/>
  <c r="BX70" i="5"/>
  <c r="CF70" i="5" s="1"/>
  <c r="CE70" i="5" s="1"/>
  <c r="BX74" i="5"/>
  <c r="CF74" i="5" s="1"/>
  <c r="CE74" i="5" s="1"/>
  <c r="BX78" i="5"/>
  <c r="CF78" i="5" s="1"/>
  <c r="CE78" i="5" s="1"/>
  <c r="BX82" i="5"/>
  <c r="CF82" i="5" s="1"/>
  <c r="CE82" i="5" s="1"/>
  <c r="BX86" i="5"/>
  <c r="CF86" i="5" s="1"/>
  <c r="CE86" i="5" s="1"/>
  <c r="BX90" i="5"/>
  <c r="CF90" i="5" s="1"/>
  <c r="CE90" i="5" s="1"/>
  <c r="BX94" i="5"/>
  <c r="CF94" i="5" s="1"/>
  <c r="CE94" i="5" s="1"/>
  <c r="BX98" i="5"/>
  <c r="CF98" i="5" s="1"/>
  <c r="CE98" i="5" s="1"/>
  <c r="BX102" i="5"/>
  <c r="CF102" i="5" s="1"/>
  <c r="CE102" i="5" s="1"/>
  <c r="BX106" i="5"/>
  <c r="CF106" i="5" s="1"/>
  <c r="CE106" i="5" s="1"/>
  <c r="BX110" i="5"/>
  <c r="CF110" i="5" s="1"/>
  <c r="CE110" i="5" s="1"/>
  <c r="BX114" i="5"/>
  <c r="CF114" i="5" s="1"/>
  <c r="CE114" i="5" s="1"/>
  <c r="BX118" i="5"/>
  <c r="CF118" i="5" s="1"/>
  <c r="CE118" i="5" s="1"/>
  <c r="BX122" i="5"/>
  <c r="CF122" i="5" s="1"/>
  <c r="BX126" i="5"/>
  <c r="CF126" i="5" s="1"/>
  <c r="BX130" i="5"/>
  <c r="CF130" i="5" s="1"/>
  <c r="BX134" i="5"/>
  <c r="CF134" i="5" s="1"/>
  <c r="BX138" i="5"/>
  <c r="CF138" i="5" s="1"/>
  <c r="BX142" i="5"/>
  <c r="CF142" i="5" s="1"/>
  <c r="BX146" i="5"/>
  <c r="CF146" i="5" s="1"/>
  <c r="CE146" i="5" s="1"/>
  <c r="BX150" i="5"/>
  <c r="CF150" i="5" s="1"/>
  <c r="BX154" i="5"/>
  <c r="CF154" i="5" s="1"/>
  <c r="BX158" i="5"/>
  <c r="CF158" i="5" s="1"/>
  <c r="BX162" i="5"/>
  <c r="CF162" i="5" s="1"/>
  <c r="BX166" i="5"/>
  <c r="CF166" i="5" s="1"/>
  <c r="BX170" i="5"/>
  <c r="CF170" i="5" s="1"/>
  <c r="BX251" i="5"/>
  <c r="CF251" i="5" s="1"/>
  <c r="CE251" i="5" s="1"/>
  <c r="BX267" i="5"/>
  <c r="CF267" i="5" s="1"/>
  <c r="CE267" i="5" s="1"/>
  <c r="BX283" i="5"/>
  <c r="CF283" i="5" s="1"/>
  <c r="CA176" i="5"/>
  <c r="CA180" i="5"/>
  <c r="CA184" i="5"/>
  <c r="CA188" i="5"/>
  <c r="CA192" i="5"/>
  <c r="CA196" i="5"/>
  <c r="CA200" i="5"/>
  <c r="CA204" i="5"/>
  <c r="CA208" i="5"/>
  <c r="CA212" i="5"/>
  <c r="CA216" i="5"/>
  <c r="CA220" i="5"/>
  <c r="CA224" i="5"/>
  <c r="CA228" i="5"/>
  <c r="CA232" i="5"/>
  <c r="CA236" i="5"/>
  <c r="CA240" i="5"/>
  <c r="CA244" i="5"/>
  <c r="CA248" i="5"/>
  <c r="CA264" i="5"/>
  <c r="CA280" i="5"/>
  <c r="BX295" i="5"/>
  <c r="CF295" i="5" s="1"/>
  <c r="CE295" i="5" s="1"/>
  <c r="BX303" i="5"/>
  <c r="CF303" i="5" s="1"/>
  <c r="BX306" i="5"/>
  <c r="CF306" i="5" s="1"/>
  <c r="CA309" i="5"/>
  <c r="BX269" i="5"/>
  <c r="CF269" i="5" s="1"/>
  <c r="CE269" i="5" s="1"/>
  <c r="BX285" i="5"/>
  <c r="CF285" i="5" s="1"/>
  <c r="CE285" i="5" s="1"/>
  <c r="BX253" i="5"/>
  <c r="CF253" i="5" s="1"/>
  <c r="CE253" i="5" s="1"/>
  <c r="CA24" i="5"/>
  <c r="CA28" i="5"/>
  <c r="CA32" i="5"/>
  <c r="CA36" i="5"/>
  <c r="CA40" i="5"/>
  <c r="CA44" i="5"/>
  <c r="CA48" i="5"/>
  <c r="CA52" i="5"/>
  <c r="CA56" i="5"/>
  <c r="CA60" i="5"/>
  <c r="CA64" i="5"/>
  <c r="CA68" i="5"/>
  <c r="CA72" i="5"/>
  <c r="CA76" i="5"/>
  <c r="CA80" i="5"/>
  <c r="CA84" i="5"/>
  <c r="CA88" i="5"/>
  <c r="CA92" i="5"/>
  <c r="CA96" i="5"/>
  <c r="CA100" i="5"/>
  <c r="CA104" i="5"/>
  <c r="CA108" i="5"/>
  <c r="CA112" i="5"/>
  <c r="CA116" i="5"/>
  <c r="CA120" i="5"/>
  <c r="CA124" i="5"/>
  <c r="CA128" i="5"/>
  <c r="CA132" i="5"/>
  <c r="CA136" i="5"/>
  <c r="CA140" i="5"/>
  <c r="CA144" i="5"/>
  <c r="CA148" i="5"/>
  <c r="CA152" i="5"/>
  <c r="CA156" i="5"/>
  <c r="CA160" i="5"/>
  <c r="CA164" i="5"/>
  <c r="CA168" i="5"/>
  <c r="CA172" i="5"/>
  <c r="CA259" i="5"/>
  <c r="CA275" i="5"/>
  <c r="CA292" i="5"/>
  <c r="CA174" i="5"/>
  <c r="CA178" i="5"/>
  <c r="CA182" i="5"/>
  <c r="CA186" i="5"/>
  <c r="CA190" i="5"/>
  <c r="CA194" i="5"/>
  <c r="CA198" i="5"/>
  <c r="CA202" i="5"/>
  <c r="CA206" i="5"/>
  <c r="CA210" i="5"/>
  <c r="CA214" i="5"/>
  <c r="CA218" i="5"/>
  <c r="CA222" i="5"/>
  <c r="CA226" i="5"/>
  <c r="CA230" i="5"/>
  <c r="CA234" i="5"/>
  <c r="CA238" i="5"/>
  <c r="CA242" i="5"/>
  <c r="CA246" i="5"/>
  <c r="CA252" i="5"/>
  <c r="CA268" i="5"/>
  <c r="CA284" i="5"/>
  <c r="CA298" i="5"/>
  <c r="BX252" i="5"/>
  <c r="CF252" i="5" s="1"/>
  <c r="CE252" i="5" s="1"/>
  <c r="BX268" i="5"/>
  <c r="CF268" i="5" s="1"/>
  <c r="CE268" i="5" s="1"/>
  <c r="BX284" i="5"/>
  <c r="CF284" i="5" s="1"/>
  <c r="CA291" i="5"/>
  <c r="CA299" i="5"/>
  <c r="BX292" i="5"/>
  <c r="CF292" i="5" s="1"/>
  <c r="CA307" i="5"/>
  <c r="CA311" i="5"/>
  <c r="CA315" i="5"/>
  <c r="CA318" i="5"/>
  <c r="BX25" i="5"/>
  <c r="CF25" i="5" s="1"/>
  <c r="BX29" i="5"/>
  <c r="CF29" i="5" s="1"/>
  <c r="CE29" i="5" s="1"/>
  <c r="BX24" i="5"/>
  <c r="BX28" i="5"/>
  <c r="CF28" i="5" s="1"/>
  <c r="CE28" i="5" s="1"/>
  <c r="BX32" i="5"/>
  <c r="CF32" i="5" s="1"/>
  <c r="CE32" i="5" s="1"/>
  <c r="BX36" i="5"/>
  <c r="CF36" i="5" s="1"/>
  <c r="CE36" i="5" s="1"/>
  <c r="BX40" i="5"/>
  <c r="CF40" i="5" s="1"/>
  <c r="BX44" i="5"/>
  <c r="CF44" i="5" s="1"/>
  <c r="CE44" i="5" s="1"/>
  <c r="BX48" i="5"/>
  <c r="CF48" i="5" s="1"/>
  <c r="CE48" i="5" s="1"/>
  <c r="BX52" i="5"/>
  <c r="CF52" i="5" s="1"/>
  <c r="CE52" i="5" s="1"/>
  <c r="BX56" i="5"/>
  <c r="CF56" i="5" s="1"/>
  <c r="CE56" i="5" s="1"/>
  <c r="BX60" i="5"/>
  <c r="CF60" i="5" s="1"/>
  <c r="BX64" i="5"/>
  <c r="CF64" i="5" s="1"/>
  <c r="CE64" i="5" s="1"/>
  <c r="BX68" i="5"/>
  <c r="CF68" i="5" s="1"/>
  <c r="BX72" i="5"/>
  <c r="CF72" i="5" s="1"/>
  <c r="CE72" i="5" s="1"/>
  <c r="BX76" i="5"/>
  <c r="CF76" i="5" s="1"/>
  <c r="CE76" i="5" s="1"/>
  <c r="BX80" i="5"/>
  <c r="CF80" i="5" s="1"/>
  <c r="BX84" i="5"/>
  <c r="CF84" i="5" s="1"/>
  <c r="CE84" i="5" s="1"/>
  <c r="BX88" i="5"/>
  <c r="CF88" i="5" s="1"/>
  <c r="CE88" i="5" s="1"/>
  <c r="BX92" i="5"/>
  <c r="CF92" i="5" s="1"/>
  <c r="CE92" i="5" s="1"/>
  <c r="BX96" i="5"/>
  <c r="CF96" i="5" s="1"/>
  <c r="CE96" i="5" s="1"/>
  <c r="BX100" i="5"/>
  <c r="CF100" i="5" s="1"/>
  <c r="CE100" i="5" s="1"/>
  <c r="BX104" i="5"/>
  <c r="CF104" i="5" s="1"/>
  <c r="CE104" i="5" s="1"/>
  <c r="BX108" i="5"/>
  <c r="CF108" i="5" s="1"/>
  <c r="CE108" i="5" s="1"/>
  <c r="BX112" i="5"/>
  <c r="CF112" i="5" s="1"/>
  <c r="CE112" i="5" s="1"/>
  <c r="BX116" i="5"/>
  <c r="CF116" i="5" s="1"/>
  <c r="CE116" i="5" s="1"/>
  <c r="BX120" i="5"/>
  <c r="CF120" i="5" s="1"/>
  <c r="BX124" i="5"/>
  <c r="CF124" i="5" s="1"/>
  <c r="BX128" i="5"/>
  <c r="CF128" i="5" s="1"/>
  <c r="BX132" i="5"/>
  <c r="CF132" i="5" s="1"/>
  <c r="BX136" i="5"/>
  <c r="CF136" i="5" s="1"/>
  <c r="BX140" i="5"/>
  <c r="CF140" i="5" s="1"/>
  <c r="BX144" i="5"/>
  <c r="CF144" i="5" s="1"/>
  <c r="BX148" i="5"/>
  <c r="CF148" i="5" s="1"/>
  <c r="BX152" i="5"/>
  <c r="CF152" i="5" s="1"/>
  <c r="BX156" i="5"/>
  <c r="CF156" i="5" s="1"/>
  <c r="BX160" i="5"/>
  <c r="CF160" i="5" s="1"/>
  <c r="BX164" i="5"/>
  <c r="CF164" i="5" s="1"/>
  <c r="BX168" i="5"/>
  <c r="CF168" i="5" s="1"/>
  <c r="BX172" i="5"/>
  <c r="CF172" i="5" s="1"/>
  <c r="BX259" i="5"/>
  <c r="CF259" i="5" s="1"/>
  <c r="CE259" i="5" s="1"/>
  <c r="BX275" i="5"/>
  <c r="CF275" i="5" s="1"/>
  <c r="CA260" i="5"/>
  <c r="BX272" i="5"/>
  <c r="CF272" i="5" s="1"/>
  <c r="CE272" i="5" s="1"/>
  <c r="BX291" i="5"/>
  <c r="CF291" i="5" s="1"/>
  <c r="BX299" i="5"/>
  <c r="CF299" i="5" s="1"/>
  <c r="CE299" i="5" s="1"/>
  <c r="BX27" i="5"/>
  <c r="CF27" i="5" s="1"/>
  <c r="CE27" i="5" s="1"/>
  <c r="BX33" i="5"/>
  <c r="CF33" i="5" s="1"/>
  <c r="CE33" i="5" s="1"/>
  <c r="BX37" i="5"/>
  <c r="CF37" i="5" s="1"/>
  <c r="CE37" i="5" s="1"/>
  <c r="BX41" i="5"/>
  <c r="CF41" i="5" s="1"/>
  <c r="BX45" i="5"/>
  <c r="CF45" i="5" s="1"/>
  <c r="CE45" i="5" s="1"/>
  <c r="BX49" i="5"/>
  <c r="CF49" i="5" s="1"/>
  <c r="CE49" i="5" s="1"/>
  <c r="BX53" i="5"/>
  <c r="CF53" i="5" s="1"/>
  <c r="CE53" i="5" s="1"/>
  <c r="BX57" i="5"/>
  <c r="CF57" i="5" s="1"/>
  <c r="CE57" i="5" s="1"/>
  <c r="BX61" i="5"/>
  <c r="CF61" i="5" s="1"/>
  <c r="CE61" i="5" s="1"/>
  <c r="BX65" i="5"/>
  <c r="CF65" i="5" s="1"/>
  <c r="CE65" i="5" s="1"/>
  <c r="BX69" i="5"/>
  <c r="CF69" i="5" s="1"/>
  <c r="CE69" i="5" s="1"/>
  <c r="BX73" i="5"/>
  <c r="CF73" i="5" s="1"/>
  <c r="CE73" i="5" s="1"/>
  <c r="BX77" i="5"/>
  <c r="CF77" i="5" s="1"/>
  <c r="CE77" i="5" s="1"/>
  <c r="BX81" i="5"/>
  <c r="CF81" i="5" s="1"/>
  <c r="BX85" i="5"/>
  <c r="CF85" i="5" s="1"/>
  <c r="CE85" i="5" s="1"/>
  <c r="BX89" i="5"/>
  <c r="CF89" i="5" s="1"/>
  <c r="CE89" i="5" s="1"/>
  <c r="BX93" i="5"/>
  <c r="CF93" i="5" s="1"/>
  <c r="CE93" i="5" s="1"/>
  <c r="BX97" i="5"/>
  <c r="CF97" i="5" s="1"/>
  <c r="CE97" i="5" s="1"/>
  <c r="BX101" i="5"/>
  <c r="CF101" i="5" s="1"/>
  <c r="CE101" i="5" s="1"/>
  <c r="BX105" i="5"/>
  <c r="CF105" i="5" s="1"/>
  <c r="CE105" i="5" s="1"/>
  <c r="BX109" i="5"/>
  <c r="CF109" i="5" s="1"/>
  <c r="CE109" i="5" s="1"/>
  <c r="BX113" i="5"/>
  <c r="CF113" i="5" s="1"/>
  <c r="CE113" i="5" s="1"/>
  <c r="BX117" i="5"/>
  <c r="CF117" i="5" s="1"/>
  <c r="CE117" i="5" s="1"/>
  <c r="BX121" i="5"/>
  <c r="CF121" i="5" s="1"/>
  <c r="BX125" i="5"/>
  <c r="CF125" i="5" s="1"/>
  <c r="BX129" i="5"/>
  <c r="CF129" i="5" s="1"/>
  <c r="BX133" i="5"/>
  <c r="CF133" i="5" s="1"/>
  <c r="BX137" i="5"/>
  <c r="CF137" i="5" s="1"/>
  <c r="BX141" i="5"/>
  <c r="CF141" i="5" s="1"/>
  <c r="BX145" i="5"/>
  <c r="CF145" i="5" s="1"/>
  <c r="BX149" i="5"/>
  <c r="CF149" i="5" s="1"/>
  <c r="CE149" i="5" s="1"/>
  <c r="BX153" i="5"/>
  <c r="CF153" i="5" s="1"/>
  <c r="BX157" i="5"/>
  <c r="CF157" i="5" s="1"/>
  <c r="BX161" i="5"/>
  <c r="CF161" i="5" s="1"/>
  <c r="BX165" i="5"/>
  <c r="CF165" i="5" s="1"/>
  <c r="BX169" i="5"/>
  <c r="CF169" i="5" s="1"/>
  <c r="BX173" i="5"/>
  <c r="CF173" i="5" s="1"/>
  <c r="CA277" i="5"/>
  <c r="BX255" i="5"/>
  <c r="CF255" i="5" s="1"/>
  <c r="CE255" i="5" s="1"/>
  <c r="BX263" i="5"/>
  <c r="CF263" i="5" s="1"/>
  <c r="BX277" i="5"/>
  <c r="CF277" i="5" s="1"/>
  <c r="BX287" i="5"/>
  <c r="CF287" i="5" s="1"/>
  <c r="CE287" i="5" s="1"/>
  <c r="BX293" i="5"/>
  <c r="CF293" i="5" s="1"/>
  <c r="BX301" i="5"/>
  <c r="CF301" i="5" s="1"/>
  <c r="BX174" i="5"/>
  <c r="CF174" i="5" s="1"/>
  <c r="BX178" i="5"/>
  <c r="CF178" i="5" s="1"/>
  <c r="BX182" i="5"/>
  <c r="CF182" i="5" s="1"/>
  <c r="BX186" i="5"/>
  <c r="CF186" i="5" s="1"/>
  <c r="BX190" i="5"/>
  <c r="CF190" i="5" s="1"/>
  <c r="BX194" i="5"/>
  <c r="CF194" i="5" s="1"/>
  <c r="CE194" i="5" s="1"/>
  <c r="BX198" i="5"/>
  <c r="CF198" i="5" s="1"/>
  <c r="BX202" i="5"/>
  <c r="CF202" i="5" s="1"/>
  <c r="CE202" i="5" s="1"/>
  <c r="BX206" i="5"/>
  <c r="CF206" i="5" s="1"/>
  <c r="CE206" i="5" s="1"/>
  <c r="BX210" i="5"/>
  <c r="CF210" i="5" s="1"/>
  <c r="BX214" i="5"/>
  <c r="CF214" i="5" s="1"/>
  <c r="CE214" i="5" s="1"/>
  <c r="BX218" i="5"/>
  <c r="CF218" i="5" s="1"/>
  <c r="CE218" i="5" s="1"/>
  <c r="BX222" i="5"/>
  <c r="CF222" i="5" s="1"/>
  <c r="CE222" i="5" s="1"/>
  <c r="BX226" i="5"/>
  <c r="CF226" i="5" s="1"/>
  <c r="CE226" i="5" s="1"/>
  <c r="BX230" i="5"/>
  <c r="CF230" i="5" s="1"/>
  <c r="CE230" i="5" s="1"/>
  <c r="BX234" i="5"/>
  <c r="CF234" i="5" s="1"/>
  <c r="CE234" i="5" s="1"/>
  <c r="BX238" i="5"/>
  <c r="CF238" i="5" s="1"/>
  <c r="CE238" i="5" s="1"/>
  <c r="BX242" i="5"/>
  <c r="CF242" i="5" s="1"/>
  <c r="CE242" i="5" s="1"/>
  <c r="BX246" i="5"/>
  <c r="CF246" i="5" s="1"/>
  <c r="CE246" i="5" s="1"/>
  <c r="CA276" i="5"/>
  <c r="CA296" i="5"/>
  <c r="BX256" i="5"/>
  <c r="CF256" i="5" s="1"/>
  <c r="CE256" i="5" s="1"/>
  <c r="BX296" i="5"/>
  <c r="CF296" i="5" s="1"/>
  <c r="CE296" i="5" s="1"/>
  <c r="BX307" i="5"/>
  <c r="CF307" i="5" s="1"/>
  <c r="BX311" i="5"/>
  <c r="CF311" i="5" s="1"/>
  <c r="BX315" i="5"/>
  <c r="CF315" i="5" s="1"/>
  <c r="BX318" i="5"/>
  <c r="CF318" i="5" s="1"/>
  <c r="CE318" i="5" s="1"/>
  <c r="BX23" i="5"/>
  <c r="BX31" i="5"/>
  <c r="CF31" i="5" s="1"/>
  <c r="CE31" i="5" s="1"/>
  <c r="BX35" i="5"/>
  <c r="CF35" i="5" s="1"/>
  <c r="CE35" i="5" s="1"/>
  <c r="BX39" i="5"/>
  <c r="CF39" i="5" s="1"/>
  <c r="CE39" i="5" s="1"/>
  <c r="BX43" i="5"/>
  <c r="CF43" i="5" s="1"/>
  <c r="CE43" i="5" s="1"/>
  <c r="BX47" i="5"/>
  <c r="CF47" i="5" s="1"/>
  <c r="CE47" i="5" s="1"/>
  <c r="BX51" i="5"/>
  <c r="CF51" i="5" s="1"/>
  <c r="CE51" i="5" s="1"/>
  <c r="BX55" i="5"/>
  <c r="CF55" i="5" s="1"/>
  <c r="BX59" i="5"/>
  <c r="CF59" i="5" s="1"/>
  <c r="BX63" i="5"/>
  <c r="CF63" i="5" s="1"/>
  <c r="CE63" i="5" s="1"/>
  <c r="BX67" i="5"/>
  <c r="CF67" i="5" s="1"/>
  <c r="CE67" i="5" s="1"/>
  <c r="BX71" i="5"/>
  <c r="CF71" i="5" s="1"/>
  <c r="CE71" i="5" s="1"/>
  <c r="BX75" i="5"/>
  <c r="CF75" i="5" s="1"/>
  <c r="CE75" i="5" s="1"/>
  <c r="BX79" i="5"/>
  <c r="CF79" i="5" s="1"/>
  <c r="BX83" i="5"/>
  <c r="CF83" i="5" s="1"/>
  <c r="CE83" i="5" s="1"/>
  <c r="BX87" i="5"/>
  <c r="CF87" i="5" s="1"/>
  <c r="CE87" i="5" s="1"/>
  <c r="BX91" i="5"/>
  <c r="CF91" i="5" s="1"/>
  <c r="CE91" i="5" s="1"/>
  <c r="BX95" i="5"/>
  <c r="CF95" i="5" s="1"/>
  <c r="CE95" i="5" s="1"/>
  <c r="BX99" i="5"/>
  <c r="CF99" i="5" s="1"/>
  <c r="CE99" i="5" s="1"/>
  <c r="BX103" i="5"/>
  <c r="CF103" i="5" s="1"/>
  <c r="CE103" i="5" s="1"/>
  <c r="BX107" i="5"/>
  <c r="CF107" i="5" s="1"/>
  <c r="CE107" i="5" s="1"/>
  <c r="BX111" i="5"/>
  <c r="CF111" i="5" s="1"/>
  <c r="CE111" i="5" s="1"/>
  <c r="BX115" i="5"/>
  <c r="CF115" i="5" s="1"/>
  <c r="CE115" i="5" s="1"/>
  <c r="BX119" i="5"/>
  <c r="CF119" i="5" s="1"/>
  <c r="BX123" i="5"/>
  <c r="CF123" i="5" s="1"/>
  <c r="BX127" i="5"/>
  <c r="CF127" i="5" s="1"/>
  <c r="BX131" i="5"/>
  <c r="CF131" i="5" s="1"/>
  <c r="BX135" i="5"/>
  <c r="CF135" i="5" s="1"/>
  <c r="BX139" i="5"/>
  <c r="CF139" i="5" s="1"/>
  <c r="BX143" i="5"/>
  <c r="CF143" i="5" s="1"/>
  <c r="BX147" i="5"/>
  <c r="CF147" i="5" s="1"/>
  <c r="CE147" i="5" s="1"/>
  <c r="BX151" i="5"/>
  <c r="CF151" i="5" s="1"/>
  <c r="BX155" i="5"/>
  <c r="CF155" i="5" s="1"/>
  <c r="BX159" i="5"/>
  <c r="CF159" i="5" s="1"/>
  <c r="BX163" i="5"/>
  <c r="CF163" i="5" s="1"/>
  <c r="BX167" i="5"/>
  <c r="CF167" i="5" s="1"/>
  <c r="BX171" i="5"/>
  <c r="CF171" i="5" s="1"/>
  <c r="CA261" i="5"/>
  <c r="CA300" i="5"/>
  <c r="BX261" i="5"/>
  <c r="CF261" i="5" s="1"/>
  <c r="CE261" i="5" s="1"/>
  <c r="BX271" i="5"/>
  <c r="CF271" i="5" s="1"/>
  <c r="CE271" i="5" s="1"/>
  <c r="BX279" i="5"/>
  <c r="CF279" i="5" s="1"/>
  <c r="CE279" i="5" s="1"/>
  <c r="BX289" i="5"/>
  <c r="CF289" i="5" s="1"/>
  <c r="CE289" i="5" s="1"/>
  <c r="BX297" i="5"/>
  <c r="CF297" i="5" s="1"/>
  <c r="BX305" i="5"/>
  <c r="CF305" i="5" s="1"/>
  <c r="BY85" i="5"/>
  <c r="CH85" i="5" s="1"/>
  <c r="BP304" i="5"/>
  <c r="BY304" i="5" s="1"/>
  <c r="CH304" i="5" s="1"/>
  <c r="BP182" i="5"/>
  <c r="BY182" i="5" s="1"/>
  <c r="CH182" i="5" s="1"/>
  <c r="BP136" i="5"/>
  <c r="BY136" i="5" s="1"/>
  <c r="CH136" i="5" s="1"/>
  <c r="BY92" i="19"/>
  <c r="BP76" i="19"/>
  <c r="BP68" i="19"/>
  <c r="BP101" i="19"/>
  <c r="BP86" i="19"/>
  <c r="BP90" i="19"/>
  <c r="BP98" i="19"/>
  <c r="BP97" i="19"/>
  <c r="BY94" i="19"/>
  <c r="E14" i="2"/>
  <c r="BP29" i="19"/>
  <c r="BY61" i="19"/>
  <c r="CA21" i="19"/>
  <c r="BY60" i="19"/>
  <c r="BY58" i="19"/>
  <c r="BY46" i="19"/>
  <c r="BP30" i="19"/>
  <c r="CA62" i="19"/>
  <c r="CA9" i="19"/>
  <c r="BM43" i="19"/>
  <c r="BO43" i="19"/>
  <c r="BW43" i="19" s="1"/>
  <c r="BR43" i="19"/>
  <c r="BM13" i="19"/>
  <c r="BO13" i="19"/>
  <c r="BW13" i="19" s="1"/>
  <c r="BR13" i="19"/>
  <c r="BM34" i="19"/>
  <c r="BO34" i="19"/>
  <c r="BW34" i="19" s="1"/>
  <c r="BR34" i="19"/>
  <c r="BP13" i="19"/>
  <c r="BM31" i="19"/>
  <c r="BR31" i="19"/>
  <c r="BO31" i="19"/>
  <c r="BW31" i="19" s="1"/>
  <c r="BM52" i="19"/>
  <c r="BR52" i="19"/>
  <c r="BO52" i="19"/>
  <c r="BW52" i="19" s="1"/>
  <c r="BM20" i="19"/>
  <c r="BO20" i="19"/>
  <c r="BW20" i="19" s="1"/>
  <c r="BR20" i="19"/>
  <c r="BM32" i="19"/>
  <c r="BO32" i="19"/>
  <c r="BW32" i="19" s="1"/>
  <c r="BR32" i="19"/>
  <c r="BP32" i="19"/>
  <c r="BY32" i="19" s="1"/>
  <c r="BP52" i="19"/>
  <c r="BY52" i="19" s="1"/>
  <c r="BM39" i="19"/>
  <c r="BO39" i="19"/>
  <c r="BW39" i="19" s="1"/>
  <c r="BR39" i="19"/>
  <c r="BP43" i="19"/>
  <c r="BY43" i="19" s="1"/>
  <c r="BM38" i="19"/>
  <c r="BO38" i="19"/>
  <c r="BW38" i="19" s="1"/>
  <c r="BY38" i="19" s="1"/>
  <c r="BR38" i="19"/>
  <c r="BM40" i="19"/>
  <c r="BR40" i="19"/>
  <c r="BO40" i="19"/>
  <c r="BW40" i="19" s="1"/>
  <c r="BP40" i="19"/>
  <c r="BM35" i="19"/>
  <c r="BR35" i="19"/>
  <c r="BO35" i="19"/>
  <c r="BW35" i="19" s="1"/>
  <c r="BM17" i="19"/>
  <c r="BO17" i="19"/>
  <c r="BW17" i="19" s="1"/>
  <c r="BR17" i="19"/>
  <c r="BM19" i="19"/>
  <c r="BR19" i="19"/>
  <c r="BO19" i="19"/>
  <c r="BW19" i="19" s="1"/>
  <c r="BM45" i="19"/>
  <c r="BO45" i="19"/>
  <c r="BW45" i="19" s="1"/>
  <c r="BR45" i="19"/>
  <c r="BM18" i="19"/>
  <c r="BR18" i="19"/>
  <c r="BO18" i="19"/>
  <c r="BW18" i="19" s="1"/>
  <c r="CA61" i="19"/>
  <c r="BX62" i="19"/>
  <c r="CF62" i="19" s="1"/>
  <c r="BX53" i="19"/>
  <c r="BS126" i="19"/>
  <c r="BT4" i="19"/>
  <c r="BS1" i="19" s="1"/>
  <c r="BS127" i="19"/>
  <c r="BW109" i="19"/>
  <c r="BS4" i="19"/>
  <c r="BU107" i="19"/>
  <c r="BV33" i="19"/>
  <c r="BY33" i="19"/>
  <c r="BX25" i="19"/>
  <c r="CF25" i="19" s="1"/>
  <c r="BX33" i="19"/>
  <c r="CD105" i="19"/>
  <c r="CD103" i="19"/>
  <c r="CD101" i="19"/>
  <c r="CD99" i="19"/>
  <c r="CD97" i="19"/>
  <c r="CD95" i="19"/>
  <c r="CD93" i="19"/>
  <c r="CD65" i="19"/>
  <c r="CD64" i="19"/>
  <c r="CD61" i="19"/>
  <c r="CF60" i="19"/>
  <c r="CJ60" i="19" s="1"/>
  <c r="CD58" i="19"/>
  <c r="CD57" i="19"/>
  <c r="CF56" i="19"/>
  <c r="CF55" i="19"/>
  <c r="CG55" i="19" s="1"/>
  <c r="CD54" i="19"/>
  <c r="CD53" i="19"/>
  <c r="CD50" i="19"/>
  <c r="CD49" i="19"/>
  <c r="CF48" i="19"/>
  <c r="CF47" i="19"/>
  <c r="CE47" i="19" s="1"/>
  <c r="CD46" i="19"/>
  <c r="CD45" i="19"/>
  <c r="CD42" i="19"/>
  <c r="CD41" i="19"/>
  <c r="CD38" i="19"/>
  <c r="CD37" i="19"/>
  <c r="CD34" i="19"/>
  <c r="CD33" i="19"/>
  <c r="CD30" i="19"/>
  <c r="CD29" i="19"/>
  <c r="CD26" i="19"/>
  <c r="CD25" i="19"/>
  <c r="CD22" i="19"/>
  <c r="CD21" i="19"/>
  <c r="CD18" i="19"/>
  <c r="CD17" i="19"/>
  <c r="CD14" i="19"/>
  <c r="CD13" i="19"/>
  <c r="CD10" i="19"/>
  <c r="CD8" i="19"/>
  <c r="CD7" i="19"/>
  <c r="CD5" i="19"/>
  <c r="CJ4" i="19"/>
  <c r="CF4" i="19"/>
  <c r="CI4" i="19"/>
  <c r="CD106" i="19"/>
  <c r="CD104" i="19"/>
  <c r="CD102" i="19"/>
  <c r="CD100" i="19"/>
  <c r="CD98" i="19"/>
  <c r="CD96" i="19"/>
  <c r="CD94" i="19"/>
  <c r="CD92" i="19"/>
  <c r="CD66" i="19"/>
  <c r="CD63" i="19"/>
  <c r="CD62" i="19"/>
  <c r="CD60" i="19"/>
  <c r="CD59" i="19"/>
  <c r="CF58" i="19"/>
  <c r="CE58" i="19" s="1"/>
  <c r="CF57" i="19"/>
  <c r="CJ56" i="19"/>
  <c r="CD56" i="19"/>
  <c r="CD55" i="19"/>
  <c r="CF53" i="19"/>
  <c r="CE53" i="19" s="1"/>
  <c r="CD52" i="19"/>
  <c r="CD51" i="19"/>
  <c r="CF49" i="19"/>
  <c r="CJ48" i="19"/>
  <c r="CD48" i="19"/>
  <c r="CD47" i="19"/>
  <c r="CF46" i="19"/>
  <c r="CE46" i="19" s="1"/>
  <c r="CD44" i="19"/>
  <c r="CD43" i="19"/>
  <c r="CF42" i="19"/>
  <c r="CE42" i="19" s="1"/>
  <c r="CD40" i="19"/>
  <c r="CD39" i="19"/>
  <c r="CD36" i="19"/>
  <c r="CD35" i="19"/>
  <c r="CF33" i="19"/>
  <c r="CD32" i="19"/>
  <c r="CD31" i="19"/>
  <c r="CD28" i="19"/>
  <c r="CD27" i="19"/>
  <c r="CD24" i="19"/>
  <c r="CD23" i="19"/>
  <c r="CD20" i="19"/>
  <c r="CD19" i="19"/>
  <c r="CD16" i="19"/>
  <c r="CD15" i="19"/>
  <c r="CD12" i="19"/>
  <c r="CD11" i="19"/>
  <c r="CD9" i="19"/>
  <c r="CD6" i="19"/>
  <c r="CP4" i="19"/>
  <c r="CH4" i="19"/>
  <c r="CD4" i="19"/>
  <c r="CE4" i="19" s="1"/>
  <c r="CG33" i="19"/>
  <c r="CJ33" i="19"/>
  <c r="CJ49" i="19"/>
  <c r="CJ57" i="19"/>
  <c r="CG58" i="19"/>
  <c r="CG57" i="19"/>
  <c r="CG48" i="19"/>
  <c r="CG56" i="19"/>
  <c r="CD67" i="19"/>
  <c r="CD88" i="19"/>
  <c r="CD84" i="19"/>
  <c r="CD80" i="19"/>
  <c r="CD76" i="19"/>
  <c r="CD72" i="19"/>
  <c r="CD68" i="19"/>
  <c r="CD91" i="19"/>
  <c r="CD87" i="19"/>
  <c r="CD83" i="19"/>
  <c r="CD79" i="19"/>
  <c r="CD75" i="19"/>
  <c r="CD71" i="19"/>
  <c r="CD90" i="19"/>
  <c r="CD86" i="19"/>
  <c r="CD82" i="19"/>
  <c r="CD78" i="19"/>
  <c r="CD74" i="19"/>
  <c r="CD70" i="19"/>
  <c r="CD89" i="19"/>
  <c r="CD85" i="19"/>
  <c r="CD81" i="19"/>
  <c r="CD77" i="19"/>
  <c r="CD73" i="19"/>
  <c r="CD69" i="19"/>
  <c r="BM10" i="19"/>
  <c r="BR10" i="19"/>
  <c r="BO10" i="19"/>
  <c r="BW10" i="19" s="1"/>
  <c r="BP10" i="19"/>
  <c r="BD5" i="19"/>
  <c r="BI5" i="19"/>
  <c r="BF5" i="19"/>
  <c r="BN5" i="19" s="1"/>
  <c r="BP18" i="19"/>
  <c r="BM51" i="19"/>
  <c r="BO51" i="19"/>
  <c r="BW51" i="19" s="1"/>
  <c r="BR51" i="19"/>
  <c r="BM7" i="19"/>
  <c r="BO7" i="19"/>
  <c r="BW7" i="19" s="1"/>
  <c r="BY7" i="19" s="1"/>
  <c r="BR7" i="19"/>
  <c r="BM8" i="19"/>
  <c r="BR8" i="19"/>
  <c r="BO8" i="19"/>
  <c r="BW8" i="19" s="1"/>
  <c r="BY8" i="19" s="1"/>
  <c r="BY21" i="19"/>
  <c r="BP50" i="19"/>
  <c r="BM50" i="19"/>
  <c r="BR50" i="19"/>
  <c r="BO50" i="19"/>
  <c r="BW50" i="19" s="1"/>
  <c r="BM16" i="19"/>
  <c r="BR16" i="19"/>
  <c r="BO16" i="19"/>
  <c r="BW16" i="19" s="1"/>
  <c r="BY16" i="19" s="1"/>
  <c r="BP31" i="19"/>
  <c r="BY31" i="19" s="1"/>
  <c r="CH60" i="19"/>
  <c r="CH58" i="19"/>
  <c r="BP19" i="19"/>
  <c r="BY19" i="19" s="1"/>
  <c r="CH46" i="19"/>
  <c r="BV42" i="19"/>
  <c r="BP105" i="19"/>
  <c r="CH57" i="19"/>
  <c r="BM11" i="19"/>
  <c r="BO11" i="19"/>
  <c r="BW11" i="19" s="1"/>
  <c r="BR11" i="19"/>
  <c r="BM44" i="19"/>
  <c r="BR44" i="19"/>
  <c r="BO44" i="19"/>
  <c r="BW44" i="19" s="1"/>
  <c r="BM30" i="19"/>
  <c r="BR30" i="19"/>
  <c r="BO30" i="19"/>
  <c r="BW30" i="19" s="1"/>
  <c r="BY30" i="19" s="1"/>
  <c r="BM36" i="19"/>
  <c r="BR36" i="19"/>
  <c r="BO36" i="19"/>
  <c r="BW36" i="19" s="1"/>
  <c r="BM64" i="19"/>
  <c r="BO64" i="19"/>
  <c r="BW64" i="19" s="1"/>
  <c r="BR64" i="19"/>
  <c r="BM65" i="19"/>
  <c r="BR65" i="19"/>
  <c r="BO65" i="19"/>
  <c r="BW65" i="19" s="1"/>
  <c r="BY65" i="19" s="1"/>
  <c r="BM26" i="19"/>
  <c r="BO26" i="19"/>
  <c r="BW26" i="19" s="1"/>
  <c r="BR26" i="19"/>
  <c r="BA107" i="19"/>
  <c r="BB5" i="19"/>
  <c r="BF116" i="19"/>
  <c r="BM28" i="19"/>
  <c r="BO28" i="19"/>
  <c r="BW28" i="19" s="1"/>
  <c r="BR28" i="19"/>
  <c r="BP11" i="19"/>
  <c r="BY11" i="19" s="1"/>
  <c r="BM23" i="19"/>
  <c r="BO23" i="19"/>
  <c r="BW23" i="19" s="1"/>
  <c r="BR23" i="19"/>
  <c r="AW117" i="19"/>
  <c r="AY5" i="19"/>
  <c r="AY107" i="19" s="1"/>
  <c r="AW122" i="19" s="1"/>
  <c r="AV122" i="19" s="1"/>
  <c r="AS107" i="19"/>
  <c r="BY62" i="19"/>
  <c r="BM14" i="19"/>
  <c r="BO14" i="19"/>
  <c r="BW14" i="19" s="1"/>
  <c r="BR14" i="19"/>
  <c r="BM54" i="19"/>
  <c r="BO54" i="19"/>
  <c r="BW54" i="19" s="1"/>
  <c r="BY54" i="19" s="1"/>
  <c r="BR54" i="19"/>
  <c r="BM27" i="19"/>
  <c r="BO27" i="19"/>
  <c r="BW27" i="19" s="1"/>
  <c r="BR27" i="19"/>
  <c r="BM66" i="19"/>
  <c r="BO66" i="19"/>
  <c r="BW66" i="19" s="1"/>
  <c r="BR66" i="19"/>
  <c r="BY59" i="19"/>
  <c r="BP39" i="19"/>
  <c r="BY39" i="19" s="1"/>
  <c r="BM24" i="19"/>
  <c r="BO24" i="19"/>
  <c r="BW24" i="19" s="1"/>
  <c r="BR24" i="19"/>
  <c r="BM6" i="19"/>
  <c r="BR6" i="19"/>
  <c r="BO6" i="19"/>
  <c r="BW6" i="19" s="1"/>
  <c r="CF9" i="19"/>
  <c r="CE9" i="19" s="1"/>
  <c r="BX59" i="19"/>
  <c r="CF59" i="19" s="1"/>
  <c r="BX61" i="19"/>
  <c r="CF61" i="19" s="1"/>
  <c r="CA59" i="19"/>
  <c r="CA53" i="19"/>
  <c r="BV37" i="19"/>
  <c r="BY37" i="19"/>
  <c r="BX21" i="19"/>
  <c r="CF21" i="19" s="1"/>
  <c r="BX37" i="19"/>
  <c r="CF37" i="19" s="1"/>
  <c r="CA25" i="19"/>
  <c r="CA33" i="19"/>
  <c r="BY53" i="19"/>
  <c r="CH53" i="19" s="1"/>
  <c r="BP118" i="19"/>
  <c r="BP116" i="19"/>
  <c r="BP119" i="19"/>
  <c r="BP117" i="19"/>
  <c r="BP115" i="19"/>
  <c r="BJ106" i="19"/>
  <c r="BK106" i="19" s="1"/>
  <c r="BQ106" i="19" s="1"/>
  <c r="BJ104" i="19"/>
  <c r="BK104" i="19" s="1"/>
  <c r="BQ104" i="19" s="1"/>
  <c r="BJ102" i="19"/>
  <c r="BK102" i="19" s="1"/>
  <c r="BQ102" i="19" s="1"/>
  <c r="BJ100" i="19"/>
  <c r="BK100" i="19" s="1"/>
  <c r="BQ100" i="19" s="1"/>
  <c r="BJ98" i="19"/>
  <c r="BK98" i="19" s="1"/>
  <c r="BQ98" i="19" s="1"/>
  <c r="BJ96" i="19"/>
  <c r="BK96" i="19" s="1"/>
  <c r="BQ96" i="19" s="1"/>
  <c r="BJ94" i="19"/>
  <c r="BK94" i="19" s="1"/>
  <c r="BQ94" i="19" s="1"/>
  <c r="BJ92" i="19"/>
  <c r="BK92" i="19" s="1"/>
  <c r="BQ92" i="19" s="1"/>
  <c r="BJ90" i="19"/>
  <c r="BK90" i="19" s="1"/>
  <c r="BQ90" i="19" s="1"/>
  <c r="BJ88" i="19"/>
  <c r="BK88" i="19" s="1"/>
  <c r="BQ88" i="19" s="1"/>
  <c r="BJ86" i="19"/>
  <c r="BK86" i="19" s="1"/>
  <c r="BQ86" i="19" s="1"/>
  <c r="BJ84" i="19"/>
  <c r="BK84" i="19" s="1"/>
  <c r="BQ84" i="19" s="1"/>
  <c r="BJ82" i="19"/>
  <c r="BK82" i="19" s="1"/>
  <c r="BQ82" i="19" s="1"/>
  <c r="BJ80" i="19"/>
  <c r="BK80" i="19" s="1"/>
  <c r="BQ80" i="19" s="1"/>
  <c r="BJ78" i="19"/>
  <c r="BK78" i="19" s="1"/>
  <c r="BQ78" i="19" s="1"/>
  <c r="BJ76" i="19"/>
  <c r="BK76" i="19" s="1"/>
  <c r="BQ76" i="19" s="1"/>
  <c r="BJ74" i="19"/>
  <c r="BK74" i="19" s="1"/>
  <c r="BQ74" i="19" s="1"/>
  <c r="BJ72" i="19"/>
  <c r="BK72" i="19" s="1"/>
  <c r="BQ72" i="19" s="1"/>
  <c r="BJ70" i="19"/>
  <c r="BK70" i="19" s="1"/>
  <c r="BQ70" i="19" s="1"/>
  <c r="BJ68" i="19"/>
  <c r="BK68" i="19" s="1"/>
  <c r="BQ68" i="19" s="1"/>
  <c r="BJ66" i="19"/>
  <c r="BK66" i="19" s="1"/>
  <c r="BQ66" i="19" s="1"/>
  <c r="BJ64" i="19"/>
  <c r="BK64" i="19" s="1"/>
  <c r="BQ64" i="19" s="1"/>
  <c r="BJ62" i="19"/>
  <c r="BK62" i="19" s="1"/>
  <c r="BQ62" i="19" s="1"/>
  <c r="BJ60" i="19"/>
  <c r="BK60" i="19" s="1"/>
  <c r="BQ60" i="19" s="1"/>
  <c r="BJ58" i="19"/>
  <c r="BK58" i="19" s="1"/>
  <c r="BQ58" i="19" s="1"/>
  <c r="BJ56" i="19"/>
  <c r="BK56" i="19" s="1"/>
  <c r="BQ56" i="19" s="1"/>
  <c r="BJ54" i="19"/>
  <c r="BK54" i="19" s="1"/>
  <c r="BQ54" i="19" s="1"/>
  <c r="BJ52" i="19"/>
  <c r="BK52" i="19" s="1"/>
  <c r="BQ52" i="19" s="1"/>
  <c r="BJ50" i="19"/>
  <c r="BK50" i="19" s="1"/>
  <c r="BQ50" i="19" s="1"/>
  <c r="BJ48" i="19"/>
  <c r="BK48" i="19" s="1"/>
  <c r="BQ48" i="19" s="1"/>
  <c r="BJ46" i="19"/>
  <c r="BK46" i="19" s="1"/>
  <c r="BQ46" i="19" s="1"/>
  <c r="BJ44" i="19"/>
  <c r="BK44" i="19" s="1"/>
  <c r="BQ44" i="19" s="1"/>
  <c r="BJ42" i="19"/>
  <c r="BK42" i="19" s="1"/>
  <c r="BQ42" i="19" s="1"/>
  <c r="BJ40" i="19"/>
  <c r="BK40" i="19" s="1"/>
  <c r="BQ40" i="19" s="1"/>
  <c r="BJ38" i="19"/>
  <c r="BK38" i="19" s="1"/>
  <c r="BQ38" i="19" s="1"/>
  <c r="BJ36" i="19"/>
  <c r="BK36" i="19" s="1"/>
  <c r="BQ36" i="19" s="1"/>
  <c r="BJ34" i="19"/>
  <c r="BK34" i="19" s="1"/>
  <c r="BQ34" i="19" s="1"/>
  <c r="BJ32" i="19"/>
  <c r="BK32" i="19" s="1"/>
  <c r="BQ32" i="19" s="1"/>
  <c r="BJ30" i="19"/>
  <c r="BK30" i="19" s="1"/>
  <c r="BQ30" i="19" s="1"/>
  <c r="BJ28" i="19"/>
  <c r="BK28" i="19" s="1"/>
  <c r="BQ28" i="19" s="1"/>
  <c r="BJ26" i="19"/>
  <c r="BK26" i="19" s="1"/>
  <c r="BQ26" i="19" s="1"/>
  <c r="BJ24" i="19"/>
  <c r="BK24" i="19" s="1"/>
  <c r="BQ24" i="19" s="1"/>
  <c r="BJ22" i="19"/>
  <c r="BK22" i="19" s="1"/>
  <c r="BQ22" i="19" s="1"/>
  <c r="BJ20" i="19"/>
  <c r="BK20" i="19" s="1"/>
  <c r="BQ20" i="19" s="1"/>
  <c r="BJ18" i="19"/>
  <c r="BK18" i="19" s="1"/>
  <c r="BQ18" i="19" s="1"/>
  <c r="BJ16" i="19"/>
  <c r="BK16" i="19" s="1"/>
  <c r="BQ16" i="19" s="1"/>
  <c r="BJ14" i="19"/>
  <c r="BK14" i="19" s="1"/>
  <c r="BQ14" i="19" s="1"/>
  <c r="BJ12" i="19"/>
  <c r="BK12" i="19" s="1"/>
  <c r="BQ12" i="19" s="1"/>
  <c r="BJ10" i="19"/>
  <c r="BK10" i="19" s="1"/>
  <c r="BQ10" i="19" s="1"/>
  <c r="BJ8" i="19"/>
  <c r="BK8" i="19" s="1"/>
  <c r="BQ8" i="19" s="1"/>
  <c r="BJ6" i="19"/>
  <c r="BK6" i="19" s="1"/>
  <c r="BQ6" i="19" s="1"/>
  <c r="BJ105" i="19"/>
  <c r="BK105" i="19" s="1"/>
  <c r="BQ105" i="19" s="1"/>
  <c r="BJ103" i="19"/>
  <c r="BK103" i="19" s="1"/>
  <c r="BQ103" i="19" s="1"/>
  <c r="BJ101" i="19"/>
  <c r="BK101" i="19" s="1"/>
  <c r="BQ101" i="19" s="1"/>
  <c r="BJ99" i="19"/>
  <c r="BK99" i="19" s="1"/>
  <c r="BQ99" i="19" s="1"/>
  <c r="BJ97" i="19"/>
  <c r="BK97" i="19" s="1"/>
  <c r="BQ97" i="19" s="1"/>
  <c r="BJ95" i="19"/>
  <c r="BK95" i="19" s="1"/>
  <c r="BQ95" i="19" s="1"/>
  <c r="BJ93" i="19"/>
  <c r="BK93" i="19" s="1"/>
  <c r="BQ93" i="19" s="1"/>
  <c r="BJ91" i="19"/>
  <c r="BK91" i="19" s="1"/>
  <c r="BQ91" i="19" s="1"/>
  <c r="BJ89" i="19"/>
  <c r="BK89" i="19" s="1"/>
  <c r="BQ89" i="19" s="1"/>
  <c r="BJ87" i="19"/>
  <c r="BK87" i="19" s="1"/>
  <c r="BQ87" i="19" s="1"/>
  <c r="BJ85" i="19"/>
  <c r="BK85" i="19" s="1"/>
  <c r="BQ85" i="19" s="1"/>
  <c r="BJ83" i="19"/>
  <c r="BK83" i="19" s="1"/>
  <c r="BQ83" i="19" s="1"/>
  <c r="BJ81" i="19"/>
  <c r="BK81" i="19" s="1"/>
  <c r="BQ81" i="19" s="1"/>
  <c r="BJ79" i="19"/>
  <c r="BK79" i="19" s="1"/>
  <c r="BQ79" i="19" s="1"/>
  <c r="BJ77" i="19"/>
  <c r="BK77" i="19" s="1"/>
  <c r="BQ77" i="19" s="1"/>
  <c r="BJ75" i="19"/>
  <c r="BK75" i="19" s="1"/>
  <c r="BQ75" i="19" s="1"/>
  <c r="BJ73" i="19"/>
  <c r="BK73" i="19" s="1"/>
  <c r="BQ73" i="19" s="1"/>
  <c r="BJ71" i="19"/>
  <c r="BK71" i="19" s="1"/>
  <c r="BQ71" i="19" s="1"/>
  <c r="BJ69" i="19"/>
  <c r="BK69" i="19" s="1"/>
  <c r="BQ69" i="19" s="1"/>
  <c r="BJ67" i="19"/>
  <c r="BK67" i="19" s="1"/>
  <c r="BQ67" i="19" s="1"/>
  <c r="BJ65" i="19"/>
  <c r="BK65" i="19" s="1"/>
  <c r="BQ65" i="19" s="1"/>
  <c r="BJ63" i="19"/>
  <c r="BK63" i="19" s="1"/>
  <c r="BQ63" i="19" s="1"/>
  <c r="BJ61" i="19"/>
  <c r="BK61" i="19" s="1"/>
  <c r="BQ61" i="19" s="1"/>
  <c r="BJ59" i="19"/>
  <c r="BK59" i="19" s="1"/>
  <c r="BQ59" i="19" s="1"/>
  <c r="BJ57" i="19"/>
  <c r="BK57" i="19" s="1"/>
  <c r="BQ57" i="19" s="1"/>
  <c r="BJ55" i="19"/>
  <c r="BK55" i="19" s="1"/>
  <c r="BQ55" i="19" s="1"/>
  <c r="BJ53" i="19"/>
  <c r="BK53" i="19" s="1"/>
  <c r="BQ53" i="19" s="1"/>
  <c r="BJ51" i="19"/>
  <c r="BK51" i="19" s="1"/>
  <c r="BQ51" i="19" s="1"/>
  <c r="BJ49" i="19"/>
  <c r="BK49" i="19" s="1"/>
  <c r="BQ49" i="19" s="1"/>
  <c r="BJ47" i="19"/>
  <c r="BK47" i="19" s="1"/>
  <c r="BQ47" i="19" s="1"/>
  <c r="BJ45" i="19"/>
  <c r="BK45" i="19" s="1"/>
  <c r="BQ45" i="19" s="1"/>
  <c r="BJ43" i="19"/>
  <c r="BK43" i="19" s="1"/>
  <c r="BQ43" i="19" s="1"/>
  <c r="BJ41" i="19"/>
  <c r="BK41" i="19" s="1"/>
  <c r="BQ41" i="19" s="1"/>
  <c r="BJ39" i="19"/>
  <c r="BK39" i="19" s="1"/>
  <c r="BQ39" i="19" s="1"/>
  <c r="BJ37" i="19"/>
  <c r="BK37" i="19" s="1"/>
  <c r="BQ37" i="19" s="1"/>
  <c r="BJ35" i="19"/>
  <c r="BK35" i="19" s="1"/>
  <c r="BQ35" i="19" s="1"/>
  <c r="BJ33" i="19"/>
  <c r="BK33" i="19" s="1"/>
  <c r="BQ33" i="19" s="1"/>
  <c r="BJ31" i="19"/>
  <c r="BK31" i="19" s="1"/>
  <c r="BQ31" i="19" s="1"/>
  <c r="BJ29" i="19"/>
  <c r="BK29" i="19" s="1"/>
  <c r="BQ29" i="19" s="1"/>
  <c r="BJ27" i="19"/>
  <c r="BK27" i="19" s="1"/>
  <c r="BQ27" i="19" s="1"/>
  <c r="BJ25" i="19"/>
  <c r="BK25" i="19" s="1"/>
  <c r="BQ25" i="19" s="1"/>
  <c r="BJ23" i="19"/>
  <c r="BK23" i="19" s="1"/>
  <c r="BQ23" i="19" s="1"/>
  <c r="BJ21" i="19"/>
  <c r="BK21" i="19" s="1"/>
  <c r="BQ21" i="19" s="1"/>
  <c r="BJ19" i="19"/>
  <c r="BK19" i="19" s="1"/>
  <c r="BQ19" i="19" s="1"/>
  <c r="BJ17" i="19"/>
  <c r="BK17" i="19" s="1"/>
  <c r="BQ17" i="19" s="1"/>
  <c r="BJ15" i="19"/>
  <c r="BK15" i="19" s="1"/>
  <c r="BQ15" i="19" s="1"/>
  <c r="BJ13" i="19"/>
  <c r="BK13" i="19" s="1"/>
  <c r="BQ13" i="19" s="1"/>
  <c r="BJ11" i="19"/>
  <c r="BK11" i="19" s="1"/>
  <c r="BQ11" i="19" s="1"/>
  <c r="BJ9" i="19"/>
  <c r="BK9" i="19" s="1"/>
  <c r="BQ9" i="19" s="1"/>
  <c r="BJ7" i="19"/>
  <c r="BK7" i="19" s="1"/>
  <c r="BQ7" i="19" s="1"/>
  <c r="BJ5" i="19"/>
  <c r="BY25" i="19"/>
  <c r="BM22" i="19"/>
  <c r="BO22" i="19"/>
  <c r="BW22" i="19" s="1"/>
  <c r="BY22" i="19" s="1"/>
  <c r="BR22" i="19"/>
  <c r="BP51" i="19"/>
  <c r="BM12" i="19"/>
  <c r="BO12" i="19"/>
  <c r="BW12" i="19" s="1"/>
  <c r="BR12" i="19"/>
  <c r="BM15" i="19"/>
  <c r="BR15" i="19"/>
  <c r="BO15" i="19"/>
  <c r="BW15" i="19" s="1"/>
  <c r="BP36" i="19"/>
  <c r="BY36" i="19" s="1"/>
  <c r="BM63" i="19"/>
  <c r="BR63" i="19"/>
  <c r="BO63" i="19"/>
  <c r="BW63" i="19" s="1"/>
  <c r="BP20" i="19"/>
  <c r="BY20" i="19" s="1"/>
  <c r="BP27" i="19"/>
  <c r="BY27" i="19" s="1"/>
  <c r="BP35" i="19"/>
  <c r="BY35" i="19" s="1"/>
  <c r="BM29" i="19"/>
  <c r="BO29" i="19"/>
  <c r="BW29" i="19" s="1"/>
  <c r="BY29" i="19" s="1"/>
  <c r="BR29" i="19"/>
  <c r="BM41" i="19"/>
  <c r="BO41" i="19"/>
  <c r="BW41" i="19" s="1"/>
  <c r="BY41" i="19" s="1"/>
  <c r="BR41" i="19"/>
  <c r="BP34" i="19"/>
  <c r="BY34" i="19" s="1"/>
  <c r="BP64" i="19"/>
  <c r="BY64" i="19" s="1"/>
  <c r="BV60" i="19"/>
  <c r="BV58" i="19"/>
  <c r="BP17" i="19"/>
  <c r="BY17" i="19" s="1"/>
  <c r="BV46" i="19"/>
  <c r="BP14" i="19"/>
  <c r="BY14" i="19" s="1"/>
  <c r="BY42" i="19"/>
  <c r="CH42" i="19" s="1"/>
  <c r="BR104" i="19"/>
  <c r="BM104" i="19"/>
  <c r="BO104" i="19"/>
  <c r="BW104" i="19" s="1"/>
  <c r="BY104" i="19" s="1"/>
  <c r="BO95" i="19"/>
  <c r="BW95" i="19" s="1"/>
  <c r="BR95" i="19"/>
  <c r="BM95" i="19"/>
  <c r="BM105" i="19"/>
  <c r="BO105" i="19"/>
  <c r="BW105" i="19" s="1"/>
  <c r="BR105" i="19"/>
  <c r="BP95" i="19"/>
  <c r="BY95" i="19" s="1"/>
  <c r="BP103" i="19"/>
  <c r="BR97" i="19"/>
  <c r="BM97" i="19"/>
  <c r="BO97" i="19"/>
  <c r="BW97" i="19" s="1"/>
  <c r="BY106" i="19"/>
  <c r="BO100" i="19"/>
  <c r="BW100" i="19" s="1"/>
  <c r="BY100" i="19" s="1"/>
  <c r="BR100" i="19"/>
  <c r="BM100" i="19"/>
  <c r="BM101" i="19"/>
  <c r="BO101" i="19"/>
  <c r="BW101" i="19" s="1"/>
  <c r="BR101" i="19"/>
  <c r="BM96" i="19"/>
  <c r="BO96" i="19"/>
  <c r="BW96" i="19" s="1"/>
  <c r="BR96" i="19"/>
  <c r="BR103" i="19"/>
  <c r="BM103" i="19"/>
  <c r="BO103" i="19"/>
  <c r="BW103" i="19" s="1"/>
  <c r="BV99" i="19"/>
  <c r="BX99" i="19"/>
  <c r="CF99" i="19" s="1"/>
  <c r="CA99" i="19"/>
  <c r="BM102" i="19"/>
  <c r="BO102" i="19"/>
  <c r="BW102" i="19" s="1"/>
  <c r="BR102" i="19"/>
  <c r="BV106" i="19"/>
  <c r="BX106" i="19"/>
  <c r="CF106" i="19" s="1"/>
  <c r="CA106" i="19"/>
  <c r="BP102" i="19"/>
  <c r="BO98" i="19"/>
  <c r="BW98" i="19" s="1"/>
  <c r="BM98" i="19"/>
  <c r="BR98" i="19"/>
  <c r="BV94" i="19"/>
  <c r="CA94" i="19"/>
  <c r="BX94" i="19"/>
  <c r="CF94" i="19" s="1"/>
  <c r="BP96" i="19"/>
  <c r="BP75" i="19"/>
  <c r="BP84" i="19"/>
  <c r="BY83" i="19"/>
  <c r="C13" i="2"/>
  <c r="BV73" i="19"/>
  <c r="CA73" i="19"/>
  <c r="BX73" i="19"/>
  <c r="CF73" i="19" s="1"/>
  <c r="BP69" i="19"/>
  <c r="BM69" i="19"/>
  <c r="BR69" i="19"/>
  <c r="BO69" i="19"/>
  <c r="BW69" i="19" s="1"/>
  <c r="BM75" i="19"/>
  <c r="BR75" i="19"/>
  <c r="BO75" i="19"/>
  <c r="BW75" i="19" s="1"/>
  <c r="BY73" i="19"/>
  <c r="CH73" i="19" s="1"/>
  <c r="BV83" i="19"/>
  <c r="BX83" i="19"/>
  <c r="CF83" i="19" s="1"/>
  <c r="CH83" i="19" s="1"/>
  <c r="CA83" i="19"/>
  <c r="BM72" i="19"/>
  <c r="BR72" i="19"/>
  <c r="BO72" i="19"/>
  <c r="BW72" i="19" s="1"/>
  <c r="BY72" i="19" s="1"/>
  <c r="BY85" i="19"/>
  <c r="AF107" i="19"/>
  <c r="BM68" i="19"/>
  <c r="BO68" i="19"/>
  <c r="BW68" i="19" s="1"/>
  <c r="BR68" i="19"/>
  <c r="BM90" i="19"/>
  <c r="BR90" i="19"/>
  <c r="BO90" i="19"/>
  <c r="BW90" i="19" s="1"/>
  <c r="BM91" i="19"/>
  <c r="BO91" i="19"/>
  <c r="BW91" i="19" s="1"/>
  <c r="BY91" i="19" s="1"/>
  <c r="BR91" i="19"/>
  <c r="BV85" i="19"/>
  <c r="BX85" i="19"/>
  <c r="CF85" i="19" s="1"/>
  <c r="CA85" i="19"/>
  <c r="BM88" i="19"/>
  <c r="BR88" i="19"/>
  <c r="BO88" i="19"/>
  <c r="BW88" i="19" s="1"/>
  <c r="BP88" i="19"/>
  <c r="BM74" i="19"/>
  <c r="BR74" i="19"/>
  <c r="BO74" i="19"/>
  <c r="BW74" i="19" s="1"/>
  <c r="BV80" i="19"/>
  <c r="BX80" i="19"/>
  <c r="CF80" i="19" s="1"/>
  <c r="CA80" i="19"/>
  <c r="BM71" i="19"/>
  <c r="BR71" i="19"/>
  <c r="BO71" i="19"/>
  <c r="BW71" i="19" s="1"/>
  <c r="BM89" i="19"/>
  <c r="BR89" i="19"/>
  <c r="BO89" i="19"/>
  <c r="BW89" i="19" s="1"/>
  <c r="BM76" i="19"/>
  <c r="BO76" i="19"/>
  <c r="BW76" i="19" s="1"/>
  <c r="BR76" i="19"/>
  <c r="BM82" i="19"/>
  <c r="BO82" i="19"/>
  <c r="BW82" i="19" s="1"/>
  <c r="BY82" i="19" s="1"/>
  <c r="BR82" i="19"/>
  <c r="BV78" i="19"/>
  <c r="BX78" i="19"/>
  <c r="CF78" i="19" s="1"/>
  <c r="CA78" i="19"/>
  <c r="BV92" i="19"/>
  <c r="BX92" i="19"/>
  <c r="CF92" i="19" s="1"/>
  <c r="CA92" i="19"/>
  <c r="BM87" i="19"/>
  <c r="BO87" i="19"/>
  <c r="BW87" i="19" s="1"/>
  <c r="BY87" i="19" s="1"/>
  <c r="BR87" i="19"/>
  <c r="BM86" i="19"/>
  <c r="BR86" i="19"/>
  <c r="BO86" i="19"/>
  <c r="BW86" i="19" s="1"/>
  <c r="BM77" i="19"/>
  <c r="BR77" i="19"/>
  <c r="BO77" i="19"/>
  <c r="BW77" i="19" s="1"/>
  <c r="BV81" i="19"/>
  <c r="BX81" i="19"/>
  <c r="CF81" i="19" s="1"/>
  <c r="CA81" i="19"/>
  <c r="BV70" i="19"/>
  <c r="CA70" i="19"/>
  <c r="BX70" i="19"/>
  <c r="CF70" i="19" s="1"/>
  <c r="BP74" i="19"/>
  <c r="BY68" i="19"/>
  <c r="BM84" i="19"/>
  <c r="BO84" i="19"/>
  <c r="BW84" i="19" s="1"/>
  <c r="BR84" i="19"/>
  <c r="BM79" i="19"/>
  <c r="BR79" i="19"/>
  <c r="BO79" i="19"/>
  <c r="BW79" i="19" s="1"/>
  <c r="BE67" i="19"/>
  <c r="BP89" i="19"/>
  <c r="BY78" i="19"/>
  <c r="AC93" i="19"/>
  <c r="AC107" i="19" s="1"/>
  <c r="AD126" i="19" s="1"/>
  <c r="AH93" i="19"/>
  <c r="AH107" i="19" s="1"/>
  <c r="AE93" i="19"/>
  <c r="AE118" i="19"/>
  <c r="AD107" i="19"/>
  <c r="BY80" i="19"/>
  <c r="BP71" i="19"/>
  <c r="D19" i="2"/>
  <c r="C18" i="2"/>
  <c r="BV88" i="23" l="1"/>
  <c r="CA88" i="23"/>
  <c r="BX88" i="23"/>
  <c r="CF88" i="23" s="1"/>
  <c r="BV35" i="23"/>
  <c r="CA35" i="23"/>
  <c r="BX35" i="23"/>
  <c r="CF35" i="23" s="1"/>
  <c r="BV15" i="23"/>
  <c r="CA15" i="23"/>
  <c r="BX15" i="23"/>
  <c r="CF15" i="23" s="1"/>
  <c r="BV65" i="23"/>
  <c r="BX65" i="23"/>
  <c r="CF65" i="23" s="1"/>
  <c r="CA65" i="23"/>
  <c r="AX107" i="23"/>
  <c r="AV111" i="23"/>
  <c r="AV126" i="23" s="1"/>
  <c r="AV131" i="23"/>
  <c r="BV11" i="23"/>
  <c r="BX11" i="23"/>
  <c r="CF11" i="23" s="1"/>
  <c r="CA11" i="23"/>
  <c r="BV25" i="23"/>
  <c r="CA25" i="23"/>
  <c r="BX25" i="23"/>
  <c r="CF25" i="23" s="1"/>
  <c r="BV84" i="23"/>
  <c r="CA84" i="23"/>
  <c r="BX84" i="23"/>
  <c r="CF84" i="23" s="1"/>
  <c r="BV70" i="23"/>
  <c r="CA70" i="23"/>
  <c r="BX70" i="23"/>
  <c r="CF70" i="23" s="1"/>
  <c r="BY35" i="23"/>
  <c r="CH35" i="23" s="1"/>
  <c r="BV60" i="23"/>
  <c r="CA60" i="23"/>
  <c r="BX60" i="23"/>
  <c r="CF60" i="23" s="1"/>
  <c r="BV63" i="23"/>
  <c r="BX63" i="23"/>
  <c r="CF63" i="23" s="1"/>
  <c r="CA63" i="23"/>
  <c r="BV41" i="23"/>
  <c r="BX41" i="23"/>
  <c r="CF41" i="23" s="1"/>
  <c r="CA41" i="23"/>
  <c r="BY63" i="23"/>
  <c r="BV7" i="23"/>
  <c r="CA7" i="23"/>
  <c r="BX7" i="23"/>
  <c r="CF7" i="23" s="1"/>
  <c r="BV13" i="23"/>
  <c r="BX13" i="23"/>
  <c r="CF13" i="23" s="1"/>
  <c r="CA13" i="23"/>
  <c r="BV39" i="23"/>
  <c r="CA39" i="23"/>
  <c r="BX39" i="23"/>
  <c r="CF39" i="23" s="1"/>
  <c r="BS106" i="23"/>
  <c r="BT106" i="23" s="1"/>
  <c r="BZ106" i="23" s="1"/>
  <c r="BS97" i="23"/>
  <c r="BT97" i="23" s="1"/>
  <c r="BZ97" i="23" s="1"/>
  <c r="BS95" i="23"/>
  <c r="BT95" i="23" s="1"/>
  <c r="BZ95" i="23" s="1"/>
  <c r="BS93" i="23"/>
  <c r="BT93" i="23" s="1"/>
  <c r="BZ93" i="23" s="1"/>
  <c r="BS91" i="23"/>
  <c r="BT91" i="23" s="1"/>
  <c r="BZ91" i="23" s="1"/>
  <c r="BS89" i="23"/>
  <c r="BT89" i="23" s="1"/>
  <c r="BZ89" i="23" s="1"/>
  <c r="BS87" i="23"/>
  <c r="BT87" i="23" s="1"/>
  <c r="BZ87" i="23" s="1"/>
  <c r="BS85" i="23"/>
  <c r="BT85" i="23" s="1"/>
  <c r="BZ85" i="23" s="1"/>
  <c r="BS104" i="23"/>
  <c r="BT104" i="23" s="1"/>
  <c r="BZ104" i="23" s="1"/>
  <c r="BS102" i="23"/>
  <c r="BT102" i="23" s="1"/>
  <c r="BZ102" i="23" s="1"/>
  <c r="BS100" i="23"/>
  <c r="BT100" i="23" s="1"/>
  <c r="BZ100" i="23" s="1"/>
  <c r="BS98" i="23"/>
  <c r="BT98" i="23" s="1"/>
  <c r="BZ98" i="23" s="1"/>
  <c r="BS82" i="23"/>
  <c r="BT82" i="23" s="1"/>
  <c r="BZ82" i="23" s="1"/>
  <c r="BS80" i="23"/>
  <c r="BT80" i="23" s="1"/>
  <c r="BZ80" i="23" s="1"/>
  <c r="BS78" i="23"/>
  <c r="BT78" i="23" s="1"/>
  <c r="BZ78" i="23" s="1"/>
  <c r="BS76" i="23"/>
  <c r="BT76" i="23" s="1"/>
  <c r="BZ76" i="23" s="1"/>
  <c r="BS74" i="23"/>
  <c r="BT74" i="23" s="1"/>
  <c r="BZ74" i="23" s="1"/>
  <c r="BS72" i="23"/>
  <c r="BT72" i="23" s="1"/>
  <c r="BZ72" i="23" s="1"/>
  <c r="BS70" i="23"/>
  <c r="BT70" i="23" s="1"/>
  <c r="BZ70" i="23" s="1"/>
  <c r="BS68" i="23"/>
  <c r="BT68" i="23" s="1"/>
  <c r="BZ68" i="23" s="1"/>
  <c r="BS66" i="23"/>
  <c r="BT66" i="23" s="1"/>
  <c r="BZ66" i="23" s="1"/>
  <c r="BS64" i="23"/>
  <c r="BT64" i="23" s="1"/>
  <c r="BZ64" i="23" s="1"/>
  <c r="BS62" i="23"/>
  <c r="BT62" i="23" s="1"/>
  <c r="BZ62" i="23" s="1"/>
  <c r="BS60" i="23"/>
  <c r="BT60" i="23" s="1"/>
  <c r="BZ60" i="23" s="1"/>
  <c r="BS58" i="23"/>
  <c r="BT58" i="23" s="1"/>
  <c r="BZ58" i="23" s="1"/>
  <c r="BS56" i="23"/>
  <c r="BT56" i="23" s="1"/>
  <c r="BZ56" i="23" s="1"/>
  <c r="BS54" i="23"/>
  <c r="BT54" i="23" s="1"/>
  <c r="BZ54" i="23" s="1"/>
  <c r="BS52" i="23"/>
  <c r="BT52" i="23" s="1"/>
  <c r="BZ52" i="23" s="1"/>
  <c r="BS50" i="23"/>
  <c r="BT50" i="23" s="1"/>
  <c r="BZ50" i="23" s="1"/>
  <c r="BS48" i="23"/>
  <c r="BT48" i="23" s="1"/>
  <c r="BZ48" i="23" s="1"/>
  <c r="BS46" i="23"/>
  <c r="BT46" i="23" s="1"/>
  <c r="BZ46" i="23" s="1"/>
  <c r="BS44" i="23"/>
  <c r="BT44" i="23" s="1"/>
  <c r="BZ44" i="23" s="1"/>
  <c r="BS42" i="23"/>
  <c r="BT42" i="23" s="1"/>
  <c r="BZ42" i="23" s="1"/>
  <c r="BS40" i="23"/>
  <c r="BT40" i="23" s="1"/>
  <c r="BZ40" i="23" s="1"/>
  <c r="BS38" i="23"/>
  <c r="BT38" i="23" s="1"/>
  <c r="BZ38" i="23" s="1"/>
  <c r="BS36" i="23"/>
  <c r="BT36" i="23" s="1"/>
  <c r="BZ36" i="23" s="1"/>
  <c r="BS34" i="23"/>
  <c r="BT34" i="23" s="1"/>
  <c r="BZ34" i="23" s="1"/>
  <c r="BS32" i="23"/>
  <c r="BT32" i="23" s="1"/>
  <c r="BZ32" i="23" s="1"/>
  <c r="BS30" i="23"/>
  <c r="BT30" i="23" s="1"/>
  <c r="BZ30" i="23" s="1"/>
  <c r="BS28" i="23"/>
  <c r="BT28" i="23" s="1"/>
  <c r="BZ28" i="23" s="1"/>
  <c r="BS26" i="23"/>
  <c r="BT26" i="23" s="1"/>
  <c r="BZ26" i="23" s="1"/>
  <c r="BS24" i="23"/>
  <c r="BT24" i="23" s="1"/>
  <c r="BZ24" i="23" s="1"/>
  <c r="BS22" i="23"/>
  <c r="BT22" i="23" s="1"/>
  <c r="BZ22" i="23" s="1"/>
  <c r="BS20" i="23"/>
  <c r="BT20" i="23" s="1"/>
  <c r="BZ20" i="23" s="1"/>
  <c r="BS18" i="23"/>
  <c r="BT18" i="23" s="1"/>
  <c r="BZ18" i="23" s="1"/>
  <c r="BS16" i="23"/>
  <c r="BT16" i="23" s="1"/>
  <c r="BZ16" i="23" s="1"/>
  <c r="BS14" i="23"/>
  <c r="BT14" i="23" s="1"/>
  <c r="BZ14" i="23" s="1"/>
  <c r="BS12" i="23"/>
  <c r="BT12" i="23" s="1"/>
  <c r="BZ12" i="23" s="1"/>
  <c r="BS10" i="23"/>
  <c r="BT10" i="23" s="1"/>
  <c r="BZ10" i="23" s="1"/>
  <c r="BS8" i="23"/>
  <c r="BT8" i="23" s="1"/>
  <c r="BZ8" i="23" s="1"/>
  <c r="BS6" i="23"/>
  <c r="BT6" i="23" s="1"/>
  <c r="BZ6" i="23" s="1"/>
  <c r="BS105" i="23"/>
  <c r="BT105" i="23" s="1"/>
  <c r="BZ105" i="23" s="1"/>
  <c r="BS94" i="23"/>
  <c r="BT94" i="23" s="1"/>
  <c r="BZ94" i="23" s="1"/>
  <c r="BS90" i="23"/>
  <c r="BT90" i="23" s="1"/>
  <c r="BZ90" i="23" s="1"/>
  <c r="BS86" i="23"/>
  <c r="BT86" i="23" s="1"/>
  <c r="BZ86" i="23" s="1"/>
  <c r="BS103" i="23"/>
  <c r="BT103" i="23" s="1"/>
  <c r="BZ103" i="23" s="1"/>
  <c r="BS99" i="23"/>
  <c r="BT99" i="23" s="1"/>
  <c r="BZ99" i="23" s="1"/>
  <c r="BS81" i="23"/>
  <c r="BT81" i="23" s="1"/>
  <c r="BZ81" i="23" s="1"/>
  <c r="BS77" i="23"/>
  <c r="BT77" i="23" s="1"/>
  <c r="BZ77" i="23" s="1"/>
  <c r="BS73" i="23"/>
  <c r="BT73" i="23" s="1"/>
  <c r="BZ73" i="23" s="1"/>
  <c r="BS69" i="23"/>
  <c r="BT69" i="23" s="1"/>
  <c r="BZ69" i="23" s="1"/>
  <c r="BS65" i="23"/>
  <c r="BT65" i="23" s="1"/>
  <c r="BZ65" i="23" s="1"/>
  <c r="BS61" i="23"/>
  <c r="BT61" i="23" s="1"/>
  <c r="BZ61" i="23" s="1"/>
  <c r="BS57" i="23"/>
  <c r="BT57" i="23" s="1"/>
  <c r="BZ57" i="23" s="1"/>
  <c r="BS53" i="23"/>
  <c r="BT53" i="23" s="1"/>
  <c r="BZ53" i="23" s="1"/>
  <c r="BS49" i="23"/>
  <c r="BT49" i="23" s="1"/>
  <c r="BZ49" i="23" s="1"/>
  <c r="BS45" i="23"/>
  <c r="BT45" i="23" s="1"/>
  <c r="BZ45" i="23" s="1"/>
  <c r="BS41" i="23"/>
  <c r="BT41" i="23" s="1"/>
  <c r="BZ41" i="23" s="1"/>
  <c r="BS37" i="23"/>
  <c r="BT37" i="23" s="1"/>
  <c r="BZ37" i="23" s="1"/>
  <c r="BS33" i="23"/>
  <c r="BT33" i="23" s="1"/>
  <c r="BZ33" i="23" s="1"/>
  <c r="BS29" i="23"/>
  <c r="BT29" i="23" s="1"/>
  <c r="BZ29" i="23" s="1"/>
  <c r="BS25" i="23"/>
  <c r="BT25" i="23" s="1"/>
  <c r="BZ25" i="23" s="1"/>
  <c r="BS21" i="23"/>
  <c r="BT21" i="23" s="1"/>
  <c r="BZ21" i="23" s="1"/>
  <c r="BS17" i="23"/>
  <c r="BT17" i="23" s="1"/>
  <c r="BZ17" i="23" s="1"/>
  <c r="BS13" i="23"/>
  <c r="BT13" i="23" s="1"/>
  <c r="BZ13" i="23" s="1"/>
  <c r="BS9" i="23"/>
  <c r="BT9" i="23" s="1"/>
  <c r="BZ9" i="23" s="1"/>
  <c r="BS5" i="23"/>
  <c r="BS96" i="23"/>
  <c r="BT96" i="23" s="1"/>
  <c r="BZ96" i="23" s="1"/>
  <c r="BS92" i="23"/>
  <c r="BT92" i="23" s="1"/>
  <c r="BZ92" i="23" s="1"/>
  <c r="BS88" i="23"/>
  <c r="BT88" i="23" s="1"/>
  <c r="BZ88" i="23" s="1"/>
  <c r="BS84" i="23"/>
  <c r="BT84" i="23" s="1"/>
  <c r="BZ84" i="23" s="1"/>
  <c r="BS101" i="23"/>
  <c r="BT101" i="23" s="1"/>
  <c r="BZ101" i="23" s="1"/>
  <c r="BS83" i="23"/>
  <c r="BT83" i="23" s="1"/>
  <c r="BZ83" i="23" s="1"/>
  <c r="BS79" i="23"/>
  <c r="BT79" i="23" s="1"/>
  <c r="BZ79" i="23" s="1"/>
  <c r="BS75" i="23"/>
  <c r="BT75" i="23" s="1"/>
  <c r="BZ75" i="23" s="1"/>
  <c r="BS71" i="23"/>
  <c r="BT71" i="23" s="1"/>
  <c r="BZ71" i="23" s="1"/>
  <c r="BS67" i="23"/>
  <c r="BT67" i="23" s="1"/>
  <c r="BZ67" i="23" s="1"/>
  <c r="BS63" i="23"/>
  <c r="BT63" i="23" s="1"/>
  <c r="BZ63" i="23" s="1"/>
  <c r="BS59" i="23"/>
  <c r="BT59" i="23" s="1"/>
  <c r="BZ59" i="23" s="1"/>
  <c r="BS55" i="23"/>
  <c r="BT55" i="23" s="1"/>
  <c r="BZ55" i="23" s="1"/>
  <c r="BS51" i="23"/>
  <c r="BT51" i="23" s="1"/>
  <c r="BZ51" i="23" s="1"/>
  <c r="BS47" i="23"/>
  <c r="BT47" i="23" s="1"/>
  <c r="BZ47" i="23" s="1"/>
  <c r="BS43" i="23"/>
  <c r="BT43" i="23" s="1"/>
  <c r="BZ43" i="23" s="1"/>
  <c r="BS39" i="23"/>
  <c r="BT39" i="23" s="1"/>
  <c r="BZ39" i="23" s="1"/>
  <c r="BS35" i="23"/>
  <c r="BT35" i="23" s="1"/>
  <c r="BZ35" i="23" s="1"/>
  <c r="BS31" i="23"/>
  <c r="BT31" i="23" s="1"/>
  <c r="BZ31" i="23" s="1"/>
  <c r="BS27" i="23"/>
  <c r="BT27" i="23" s="1"/>
  <c r="BZ27" i="23" s="1"/>
  <c r="BS23" i="23"/>
  <c r="BT23" i="23" s="1"/>
  <c r="BZ23" i="23" s="1"/>
  <c r="BS19" i="23"/>
  <c r="BT19" i="23" s="1"/>
  <c r="BZ19" i="23" s="1"/>
  <c r="BS15" i="23"/>
  <c r="BT15" i="23" s="1"/>
  <c r="BZ15" i="23" s="1"/>
  <c r="BS11" i="23"/>
  <c r="BT11" i="23" s="1"/>
  <c r="BZ11" i="23" s="1"/>
  <c r="BS7" i="23"/>
  <c r="BT7" i="23" s="1"/>
  <c r="BZ7" i="23" s="1"/>
  <c r="CF109" i="23"/>
  <c r="CB4" i="23"/>
  <c r="CC4" i="23"/>
  <c r="CB1" i="23" s="1"/>
  <c r="CB130" i="23"/>
  <c r="CE85" i="23"/>
  <c r="CH85" i="23"/>
  <c r="CQ85" i="23" s="1"/>
  <c r="CE89" i="23"/>
  <c r="CH89" i="23"/>
  <c r="CE97" i="23"/>
  <c r="CH97" i="23"/>
  <c r="CQ97" i="23" s="1"/>
  <c r="CE57" i="23"/>
  <c r="CH57" i="23"/>
  <c r="CQ57" i="23" s="1"/>
  <c r="CG27" i="23"/>
  <c r="CG51" i="23"/>
  <c r="CE64" i="23"/>
  <c r="CH64" i="23"/>
  <c r="CQ64" i="23" s="1"/>
  <c r="CE68" i="23"/>
  <c r="CH68" i="23"/>
  <c r="CQ68" i="23" s="1"/>
  <c r="CM106" i="23"/>
  <c r="CO101" i="23"/>
  <c r="CN101" i="23" s="1"/>
  <c r="CM97" i="23"/>
  <c r="CM95" i="23"/>
  <c r="CM93" i="23"/>
  <c r="CM91" i="23"/>
  <c r="CM89" i="23"/>
  <c r="CM87" i="23"/>
  <c r="CM85" i="23"/>
  <c r="CO106" i="23"/>
  <c r="CN106" i="23" s="1"/>
  <c r="CM81" i="23"/>
  <c r="CM80" i="23"/>
  <c r="CM78" i="23"/>
  <c r="CM76" i="23"/>
  <c r="CM74" i="23"/>
  <c r="CM72" i="23"/>
  <c r="CM70" i="23"/>
  <c r="CM68" i="23"/>
  <c r="CM66" i="23"/>
  <c r="CM64" i="23"/>
  <c r="CM62" i="23"/>
  <c r="CM60" i="23"/>
  <c r="CM58" i="23"/>
  <c r="CM56" i="23"/>
  <c r="CO105" i="23"/>
  <c r="CN105" i="23" s="1"/>
  <c r="CM101" i="23"/>
  <c r="CR4" i="23"/>
  <c r="CM102" i="23"/>
  <c r="CM98" i="23"/>
  <c r="CM53" i="23"/>
  <c r="CM51" i="23"/>
  <c r="CM49" i="23"/>
  <c r="CM47" i="23"/>
  <c r="CM45" i="23"/>
  <c r="CM43" i="23"/>
  <c r="CM41" i="23"/>
  <c r="CM39" i="23"/>
  <c r="CM37" i="23"/>
  <c r="CM35" i="23"/>
  <c r="CM33" i="23"/>
  <c r="CM31" i="23"/>
  <c r="CM29" i="23"/>
  <c r="CM27" i="23"/>
  <c r="CM25" i="23"/>
  <c r="CM23" i="23"/>
  <c r="CM21" i="23"/>
  <c r="CM19" i="23"/>
  <c r="CM17" i="23"/>
  <c r="CM15" i="23"/>
  <c r="CM13" i="23"/>
  <c r="CM11" i="23"/>
  <c r="CM9" i="23"/>
  <c r="CM7" i="23"/>
  <c r="CM5" i="23"/>
  <c r="CM4" i="23"/>
  <c r="CN4" i="23" s="1"/>
  <c r="CO53" i="23"/>
  <c r="CN53" i="23" s="1"/>
  <c r="CO51" i="23"/>
  <c r="CN51" i="23" s="1"/>
  <c r="CO45" i="23"/>
  <c r="CN45" i="23" s="1"/>
  <c r="CO37" i="23"/>
  <c r="CN37" i="23" s="1"/>
  <c r="CO27" i="23"/>
  <c r="CN27" i="23" s="1"/>
  <c r="CO24" i="23"/>
  <c r="CO22" i="23"/>
  <c r="CO20" i="23"/>
  <c r="CN20" i="23" s="1"/>
  <c r="CO16" i="23"/>
  <c r="CN16" i="23" s="1"/>
  <c r="CO10" i="23"/>
  <c r="CN10" i="23" s="1"/>
  <c r="CO4" i="23"/>
  <c r="CM79" i="23"/>
  <c r="CM50" i="23"/>
  <c r="CM44" i="23"/>
  <c r="CM40" i="23"/>
  <c r="CM36" i="23"/>
  <c r="CM32" i="23"/>
  <c r="CM28" i="23"/>
  <c r="CM24" i="23"/>
  <c r="CM20" i="23"/>
  <c r="CM18" i="23"/>
  <c r="CM14" i="23"/>
  <c r="CM10" i="23"/>
  <c r="CM8" i="23"/>
  <c r="CQ4" i="23"/>
  <c r="CO52" i="23"/>
  <c r="CN52" i="23" s="1"/>
  <c r="CO48" i="23"/>
  <c r="CN48" i="23" s="1"/>
  <c r="CO38" i="23"/>
  <c r="CN38" i="23" s="1"/>
  <c r="CO34" i="23"/>
  <c r="CN34" i="23" s="1"/>
  <c r="CO30" i="23"/>
  <c r="CN30" i="23" s="1"/>
  <c r="CO17" i="23"/>
  <c r="CN17" i="23" s="1"/>
  <c r="CO6" i="23"/>
  <c r="CN6" i="23" s="1"/>
  <c r="CM105" i="23"/>
  <c r="CO104" i="23"/>
  <c r="CN104" i="23" s="1"/>
  <c r="CO98" i="23"/>
  <c r="CN98" i="23" s="1"/>
  <c r="CM96" i="23"/>
  <c r="CM94" i="23"/>
  <c r="CM92" i="23"/>
  <c r="CM90" i="23"/>
  <c r="CM88" i="23"/>
  <c r="CM86" i="23"/>
  <c r="CM84" i="23"/>
  <c r="CM83" i="23"/>
  <c r="CM82" i="23"/>
  <c r="CM77" i="23"/>
  <c r="CM75" i="23"/>
  <c r="CM73" i="23"/>
  <c r="CM71" i="23"/>
  <c r="CM69" i="23"/>
  <c r="CM67" i="23"/>
  <c r="CM65" i="23"/>
  <c r="CM63" i="23"/>
  <c r="CM61" i="23"/>
  <c r="CM59" i="23"/>
  <c r="CM57" i="23"/>
  <c r="CM55" i="23"/>
  <c r="CM103" i="23"/>
  <c r="CM99" i="23"/>
  <c r="CM104" i="23"/>
  <c r="CM100" i="23"/>
  <c r="CM54" i="23"/>
  <c r="CM52" i="23"/>
  <c r="CM48" i="23"/>
  <c r="CM46" i="23"/>
  <c r="CM42" i="23"/>
  <c r="CM38" i="23"/>
  <c r="CM34" i="23"/>
  <c r="CM30" i="23"/>
  <c r="CM26" i="23"/>
  <c r="CM22" i="23"/>
  <c r="CM16" i="23"/>
  <c r="CM12" i="23"/>
  <c r="CM6" i="23"/>
  <c r="CO54" i="23"/>
  <c r="CN54" i="23" s="1"/>
  <c r="CO50" i="23"/>
  <c r="CN50" i="23" s="1"/>
  <c r="CO40" i="23"/>
  <c r="CN40" i="23" s="1"/>
  <c r="CO36" i="23"/>
  <c r="CN36" i="23" s="1"/>
  <c r="CO28" i="23"/>
  <c r="CN28" i="23" s="1"/>
  <c r="CO9" i="23"/>
  <c r="CN9" i="23" s="1"/>
  <c r="CS4" i="23"/>
  <c r="CS75" i="23"/>
  <c r="CS97" i="23"/>
  <c r="CP93" i="23"/>
  <c r="CS85" i="23"/>
  <c r="CS68" i="23"/>
  <c r="CP64" i="23"/>
  <c r="CP94" i="23"/>
  <c r="CP81" i="23"/>
  <c r="CP77" i="23"/>
  <c r="CS69" i="23"/>
  <c r="CP57" i="23"/>
  <c r="CP95" i="23"/>
  <c r="CS87" i="23"/>
  <c r="CP78" i="23"/>
  <c r="CS62" i="23"/>
  <c r="CP58" i="23"/>
  <c r="CP6" i="23"/>
  <c r="CP10" i="23"/>
  <c r="CP22" i="23"/>
  <c r="CP28" i="23"/>
  <c r="CP36" i="23"/>
  <c r="CP40" i="23"/>
  <c r="CP48" i="23"/>
  <c r="CP52" i="23"/>
  <c r="CS105" i="23"/>
  <c r="CP104" i="23"/>
  <c r="CS10" i="23"/>
  <c r="CS16" i="23"/>
  <c r="CS20" i="23"/>
  <c r="CS22" i="23"/>
  <c r="CS24" i="23"/>
  <c r="CS27" i="23"/>
  <c r="CS37" i="23"/>
  <c r="CS45" i="23"/>
  <c r="CS51" i="23"/>
  <c r="CS53" i="23"/>
  <c r="CP27" i="23"/>
  <c r="CP51" i="23"/>
  <c r="CS98" i="23"/>
  <c r="CS106" i="23"/>
  <c r="CP101" i="23"/>
  <c r="CP105" i="23"/>
  <c r="CP75" i="23"/>
  <c r="CP97" i="23"/>
  <c r="CS93" i="23"/>
  <c r="CP85" i="23"/>
  <c r="CS76" i="23"/>
  <c r="CP76" i="23"/>
  <c r="CP68" i="23"/>
  <c r="CS64" i="23"/>
  <c r="CS94" i="23"/>
  <c r="CS81" i="23"/>
  <c r="CS77" i="23"/>
  <c r="CP73" i="23"/>
  <c r="CS73" i="23"/>
  <c r="CP69" i="23"/>
  <c r="CS57" i="23"/>
  <c r="CS95" i="23"/>
  <c r="CP87" i="23"/>
  <c r="CS78" i="23"/>
  <c r="CP62" i="23"/>
  <c r="CS58" i="23"/>
  <c r="CP16" i="23"/>
  <c r="CP20" i="23"/>
  <c r="CP24" i="23"/>
  <c r="CP30" i="23"/>
  <c r="CP34" i="23"/>
  <c r="CP38" i="23"/>
  <c r="CP50" i="23"/>
  <c r="CP54" i="23"/>
  <c r="CP98" i="23"/>
  <c r="CP106" i="23"/>
  <c r="CS6" i="23"/>
  <c r="CS9" i="23"/>
  <c r="CS17" i="23"/>
  <c r="CS28" i="23"/>
  <c r="CS30" i="23"/>
  <c r="CS34" i="23"/>
  <c r="CS36" i="23"/>
  <c r="CS38" i="23"/>
  <c r="CS40" i="23"/>
  <c r="CS48" i="23"/>
  <c r="CS50" i="23"/>
  <c r="CS52" i="23"/>
  <c r="CS54" i="23"/>
  <c r="CP9" i="23"/>
  <c r="CP17" i="23"/>
  <c r="CP37" i="23"/>
  <c r="CP45" i="23"/>
  <c r="CP53" i="23"/>
  <c r="CS101" i="23"/>
  <c r="CP56" i="23"/>
  <c r="CS56" i="23"/>
  <c r="CG80" i="23"/>
  <c r="CO80" i="23" s="1"/>
  <c r="CH87" i="23"/>
  <c r="CQ87" i="23" s="1"/>
  <c r="BV26" i="23"/>
  <c r="BX26" i="23"/>
  <c r="CF26" i="23" s="1"/>
  <c r="CA26" i="23"/>
  <c r="CH94" i="23"/>
  <c r="CQ94" i="23" s="1"/>
  <c r="BV72" i="23"/>
  <c r="BX72" i="23"/>
  <c r="CF72" i="23" s="1"/>
  <c r="CA72" i="23"/>
  <c r="BV79" i="23"/>
  <c r="BX79" i="23"/>
  <c r="CF79" i="23" s="1"/>
  <c r="CA79" i="23"/>
  <c r="BV49" i="23"/>
  <c r="BX49" i="23"/>
  <c r="CF49" i="23" s="1"/>
  <c r="CA49" i="23"/>
  <c r="CQ40" i="23"/>
  <c r="BV86" i="23"/>
  <c r="CA86" i="23"/>
  <c r="BX86" i="23"/>
  <c r="CF86" i="23" s="1"/>
  <c r="CQ30" i="23"/>
  <c r="BY86" i="23"/>
  <c r="BV43" i="23"/>
  <c r="CA43" i="23"/>
  <c r="BX43" i="23"/>
  <c r="CF43" i="23" s="1"/>
  <c r="CH93" i="23"/>
  <c r="CQ93" i="23" s="1"/>
  <c r="BV55" i="23"/>
  <c r="CA55" i="23"/>
  <c r="BX55" i="23"/>
  <c r="CF55" i="23" s="1"/>
  <c r="BV8" i="23"/>
  <c r="CA8" i="23"/>
  <c r="BX8" i="23"/>
  <c r="CF8" i="23" s="1"/>
  <c r="CH17" i="23"/>
  <c r="CQ17" i="23" s="1"/>
  <c r="BV67" i="23"/>
  <c r="BX67" i="23"/>
  <c r="CF67" i="23" s="1"/>
  <c r="CA67" i="23"/>
  <c r="BY11" i="23"/>
  <c r="CH11" i="23" s="1"/>
  <c r="CQ22" i="23"/>
  <c r="BV61" i="23"/>
  <c r="CA61" i="23"/>
  <c r="BX61" i="23"/>
  <c r="CF61" i="23" s="1"/>
  <c r="BV29" i="23"/>
  <c r="BX29" i="23"/>
  <c r="CF29" i="23" s="1"/>
  <c r="CA29" i="23"/>
  <c r="BV90" i="23"/>
  <c r="CA90" i="23"/>
  <c r="BX90" i="23"/>
  <c r="CF90" i="23" s="1"/>
  <c r="BY7" i="23"/>
  <c r="CH7" i="23" s="1"/>
  <c r="BY15" i="23"/>
  <c r="CH15" i="23" s="1"/>
  <c r="BV100" i="23"/>
  <c r="CA100" i="23"/>
  <c r="BX100" i="23"/>
  <c r="CF100" i="23" s="1"/>
  <c r="BY70" i="23"/>
  <c r="CH70" i="23" s="1"/>
  <c r="BY13" i="23"/>
  <c r="CH13" i="23" s="1"/>
  <c r="CH98" i="23"/>
  <c r="CQ98" i="23" s="1"/>
  <c r="BY18" i="19"/>
  <c r="CO33" i="19"/>
  <c r="BX213" i="5"/>
  <c r="CF213" i="5" s="1"/>
  <c r="CE213" i="5" s="1"/>
  <c r="BX229" i="5"/>
  <c r="CF229" i="5" s="1"/>
  <c r="CE229" i="5" s="1"/>
  <c r="CF319" i="5"/>
  <c r="CE319" i="5" s="1"/>
  <c r="BV308" i="5"/>
  <c r="BV304" i="5"/>
  <c r="CA20" i="5"/>
  <c r="CA16" i="5"/>
  <c r="CH8" i="23"/>
  <c r="CH60" i="23"/>
  <c r="BV96" i="23"/>
  <c r="BX96" i="23"/>
  <c r="CF96" i="23" s="1"/>
  <c r="CA96" i="23"/>
  <c r="CH92" i="23"/>
  <c r="BV92" i="23"/>
  <c r="CA92" i="23"/>
  <c r="BX92" i="23"/>
  <c r="CF92" i="23" s="1"/>
  <c r="BV32" i="23"/>
  <c r="BX32" i="23"/>
  <c r="CF32" i="23" s="1"/>
  <c r="CA32" i="23"/>
  <c r="CQ52" i="23"/>
  <c r="BV82" i="23"/>
  <c r="BX82" i="23"/>
  <c r="CF82" i="23" s="1"/>
  <c r="CA82" i="23"/>
  <c r="CQ104" i="23"/>
  <c r="AW113" i="23"/>
  <c r="AV113" i="23" s="1"/>
  <c r="AW115" i="23"/>
  <c r="AW119" i="23" s="1"/>
  <c r="AV119" i="23" s="1"/>
  <c r="AW107" i="23"/>
  <c r="BE5" i="23"/>
  <c r="AV132" i="23"/>
  <c r="AM127" i="23"/>
  <c r="E47" i="2" s="1"/>
  <c r="E49" i="2" s="1"/>
  <c r="CQ16" i="23"/>
  <c r="BV19" i="23"/>
  <c r="BX19" i="23"/>
  <c r="CF19" i="23" s="1"/>
  <c r="CA19" i="23"/>
  <c r="BV103" i="23"/>
  <c r="CA103" i="23"/>
  <c r="BX103" i="23"/>
  <c r="CF103" i="23" s="1"/>
  <c r="BV91" i="23"/>
  <c r="BX91" i="23"/>
  <c r="CF91" i="23" s="1"/>
  <c r="CA91" i="23"/>
  <c r="CQ24" i="23"/>
  <c r="CQ77" i="23"/>
  <c r="BV102" i="23"/>
  <c r="CA102" i="23"/>
  <c r="BX102" i="23"/>
  <c r="CF102" i="23" s="1"/>
  <c r="CH49" i="23"/>
  <c r="BV44" i="23"/>
  <c r="BX44" i="23"/>
  <c r="CF44" i="23" s="1"/>
  <c r="CA44" i="23"/>
  <c r="BV74" i="23"/>
  <c r="BX74" i="23"/>
  <c r="CF74" i="23" s="1"/>
  <c r="CA74" i="23"/>
  <c r="CQ45" i="23"/>
  <c r="CH47" i="23"/>
  <c r="CQ6" i="23"/>
  <c r="CH26" i="23"/>
  <c r="BV18" i="23"/>
  <c r="CA18" i="23"/>
  <c r="BX18" i="23"/>
  <c r="CF18" i="23" s="1"/>
  <c r="CH18" i="23" s="1"/>
  <c r="CQ50" i="23"/>
  <c r="BV83" i="23"/>
  <c r="BX83" i="23"/>
  <c r="CF83" i="23" s="1"/>
  <c r="CA83" i="23"/>
  <c r="CQ54" i="23"/>
  <c r="BV21" i="23"/>
  <c r="BX21" i="23"/>
  <c r="CF21" i="23" s="1"/>
  <c r="CA21" i="23"/>
  <c r="CQ27" i="23"/>
  <c r="BF117" i="23"/>
  <c r="BH5" i="23"/>
  <c r="BH107" i="23" s="1"/>
  <c r="BB107" i="23"/>
  <c r="BY119" i="23"/>
  <c r="BY117" i="23"/>
  <c r="BY115" i="23"/>
  <c r="BS131" i="23"/>
  <c r="BY116" i="23"/>
  <c r="BY118" i="23"/>
  <c r="BX127" i="23"/>
  <c r="CG59" i="23"/>
  <c r="CO59" i="23" s="1"/>
  <c r="CN59" i="23" s="1"/>
  <c r="CJ27" i="23"/>
  <c r="CG89" i="23"/>
  <c r="CO89" i="23" s="1"/>
  <c r="CN89" i="23" s="1"/>
  <c r="CE81" i="23"/>
  <c r="CH81" i="23"/>
  <c r="CQ81" i="23" s="1"/>
  <c r="CD107" i="23"/>
  <c r="CG99" i="23"/>
  <c r="CO99" i="23" s="1"/>
  <c r="CG23" i="23"/>
  <c r="CO23" i="23" s="1"/>
  <c r="CE62" i="23"/>
  <c r="CH62" i="23"/>
  <c r="CQ62" i="23" s="1"/>
  <c r="CE105" i="23"/>
  <c r="CH105" i="23"/>
  <c r="CQ105" i="23" s="1"/>
  <c r="BO116" i="23"/>
  <c r="BK5" i="23"/>
  <c r="BJ107" i="23"/>
  <c r="CH59" i="23"/>
  <c r="CH90" i="23"/>
  <c r="BY88" i="23"/>
  <c r="CH88" i="23" s="1"/>
  <c r="CQ20" i="23"/>
  <c r="BV47" i="23"/>
  <c r="CA47" i="23"/>
  <c r="BX47" i="23"/>
  <c r="CF47" i="23" s="1"/>
  <c r="CH55" i="23"/>
  <c r="BV14" i="23"/>
  <c r="CA14" i="23"/>
  <c r="BX14" i="23"/>
  <c r="CF14" i="23" s="1"/>
  <c r="CQ34" i="23"/>
  <c r="CH100" i="23"/>
  <c r="BV42" i="23"/>
  <c r="CA42" i="23"/>
  <c r="BX42" i="23"/>
  <c r="CF42" i="23" s="1"/>
  <c r="CH101" i="23"/>
  <c r="CQ101" i="23" s="1"/>
  <c r="BV71" i="23"/>
  <c r="BX71" i="23"/>
  <c r="CF71" i="23" s="1"/>
  <c r="CH71" i="23" s="1"/>
  <c r="CA71" i="23"/>
  <c r="CH61" i="23"/>
  <c r="BV12" i="23"/>
  <c r="BX12" i="23"/>
  <c r="CF12" i="23" s="1"/>
  <c r="CA12" i="23"/>
  <c r="BY12" i="23"/>
  <c r="CH12" i="23" s="1"/>
  <c r="BV46" i="23"/>
  <c r="CA46" i="23"/>
  <c r="BX46" i="23"/>
  <c r="CF46" i="23" s="1"/>
  <c r="BY19" i="23"/>
  <c r="CH19" i="23" s="1"/>
  <c r="CQ10" i="23"/>
  <c r="BY43" i="23"/>
  <c r="CH43" i="23" s="1"/>
  <c r="CH31" i="23"/>
  <c r="BV33" i="23"/>
  <c r="BX33" i="23"/>
  <c r="CF33" i="23" s="1"/>
  <c r="CA33" i="23"/>
  <c r="BV66" i="23"/>
  <c r="CA66" i="23"/>
  <c r="BX66" i="23"/>
  <c r="CF66" i="23" s="1"/>
  <c r="BY84" i="23"/>
  <c r="CH84" i="23" s="1"/>
  <c r="CH37" i="23"/>
  <c r="CQ37" i="23" s="1"/>
  <c r="BY65" i="23"/>
  <c r="CH65" i="23" s="1"/>
  <c r="CQ48" i="23"/>
  <c r="CH106" i="23"/>
  <c r="CQ106" i="23" s="1"/>
  <c r="BV31" i="23"/>
  <c r="CA31" i="23"/>
  <c r="BX31" i="23"/>
  <c r="CF31" i="23" s="1"/>
  <c r="CQ36" i="23"/>
  <c r="AW121" i="23"/>
  <c r="AW122" i="23"/>
  <c r="AV122" i="23" s="1"/>
  <c r="AV124" i="23" s="1"/>
  <c r="F19" i="2" s="1"/>
  <c r="CQ56" i="23"/>
  <c r="CH73" i="23"/>
  <c r="CQ73" i="23" s="1"/>
  <c r="BY14" i="23"/>
  <c r="CH14" i="23" s="1"/>
  <c r="BY82" i="23"/>
  <c r="CH82" i="23" s="1"/>
  <c r="CH23" i="23"/>
  <c r="BY41" i="23"/>
  <c r="CH41" i="23" s="1"/>
  <c r="BY39" i="23"/>
  <c r="CH39" i="23" s="1"/>
  <c r="BV10" i="5"/>
  <c r="CA10" i="5"/>
  <c r="BX10" i="5"/>
  <c r="CG60" i="19"/>
  <c r="CO60" i="19" s="1"/>
  <c r="CO48" i="19"/>
  <c r="CG53" i="19"/>
  <c r="CO53" i="19" s="1"/>
  <c r="CN53" i="19" s="1"/>
  <c r="CG42" i="19"/>
  <c r="CJ55" i="19"/>
  <c r="CE33" i="19"/>
  <c r="CE49" i="19"/>
  <c r="BX201" i="5"/>
  <c r="CF201" i="5" s="1"/>
  <c r="CE201" i="5" s="1"/>
  <c r="BX217" i="5"/>
  <c r="CF217" i="5" s="1"/>
  <c r="CE217" i="5" s="1"/>
  <c r="BX225" i="5"/>
  <c r="CF225" i="5" s="1"/>
  <c r="CE225" i="5" s="1"/>
  <c r="BX233" i="5"/>
  <c r="CF233" i="5" s="1"/>
  <c r="CE233" i="5" s="1"/>
  <c r="BX241" i="5"/>
  <c r="CF241" i="5" s="1"/>
  <c r="CE241" i="5" s="1"/>
  <c r="BX249" i="5"/>
  <c r="CF249" i="5" s="1"/>
  <c r="CE249" i="5" s="1"/>
  <c r="BV290" i="5"/>
  <c r="CF265" i="5"/>
  <c r="CE265" i="5" s="1"/>
  <c r="BX317" i="5"/>
  <c r="BV307" i="5"/>
  <c r="BV315" i="5"/>
  <c r="CA21" i="5"/>
  <c r="CA17" i="5"/>
  <c r="CA13" i="5"/>
  <c r="CA7" i="5"/>
  <c r="BX288" i="5"/>
  <c r="CF288" i="5" s="1"/>
  <c r="CE288" i="5" s="1"/>
  <c r="BX313" i="5"/>
  <c r="CF313" i="5" s="1"/>
  <c r="CE313" i="5" s="1"/>
  <c r="CQ60" i="19"/>
  <c r="CH55" i="5"/>
  <c r="CH119" i="5"/>
  <c r="CH127" i="5"/>
  <c r="CH167" i="5"/>
  <c r="BV293" i="5"/>
  <c r="CH200" i="5"/>
  <c r="CA12" i="5"/>
  <c r="CA8" i="5"/>
  <c r="CH273" i="5"/>
  <c r="CJ53" i="19"/>
  <c r="CH130" i="5"/>
  <c r="CH162" i="5"/>
  <c r="BX262" i="5"/>
  <c r="CF262" i="5" s="1"/>
  <c r="BX302" i="5"/>
  <c r="CF302" i="5" s="1"/>
  <c r="BV309" i="5"/>
  <c r="CA312" i="5"/>
  <c r="BV314" i="5"/>
  <c r="CH281" i="5"/>
  <c r="BV145" i="5"/>
  <c r="BY145" i="5"/>
  <c r="CH145" i="5" s="1"/>
  <c r="CA25" i="5"/>
  <c r="CA33" i="5"/>
  <c r="CA41" i="5"/>
  <c r="CA49" i="5"/>
  <c r="CA57" i="5"/>
  <c r="BV59" i="5"/>
  <c r="CA65" i="5"/>
  <c r="CA73" i="5"/>
  <c r="CA81" i="5"/>
  <c r="CA89" i="5"/>
  <c r="CA97" i="5"/>
  <c r="CA105" i="5"/>
  <c r="CA113" i="5"/>
  <c r="CA121" i="5"/>
  <c r="BV123" i="5"/>
  <c r="BV126" i="5"/>
  <c r="CA129" i="5"/>
  <c r="BV131" i="5"/>
  <c r="BV134" i="5"/>
  <c r="CA137" i="5"/>
  <c r="BV139" i="5"/>
  <c r="BV142" i="5"/>
  <c r="CA145" i="5"/>
  <c r="BV150" i="5"/>
  <c r="CA153" i="5"/>
  <c r="BV155" i="5"/>
  <c r="BV158" i="5"/>
  <c r="CA161" i="5"/>
  <c r="BV163" i="5"/>
  <c r="BV166" i="5"/>
  <c r="CA169" i="5"/>
  <c r="BV171" i="5"/>
  <c r="BX260" i="5"/>
  <c r="CF260" i="5" s="1"/>
  <c r="CE260" i="5" s="1"/>
  <c r="BV260" i="5"/>
  <c r="BX276" i="5"/>
  <c r="CF276" i="5" s="1"/>
  <c r="CE276" i="5" s="1"/>
  <c r="BV276" i="5"/>
  <c r="CA175" i="5"/>
  <c r="BV177" i="5"/>
  <c r="BV180" i="5"/>
  <c r="CA183" i="5"/>
  <c r="BV185" i="5"/>
  <c r="CA191" i="5"/>
  <c r="BV193" i="5"/>
  <c r="CA199" i="5"/>
  <c r="CA207" i="5"/>
  <c r="BV209" i="5"/>
  <c r="CA215" i="5"/>
  <c r="BV220" i="5"/>
  <c r="CA223" i="5"/>
  <c r="CA231" i="5"/>
  <c r="CA239" i="5"/>
  <c r="CA247" i="5"/>
  <c r="CA254" i="5"/>
  <c r="CA270" i="5"/>
  <c r="CA286" i="5"/>
  <c r="BX298" i="5"/>
  <c r="CF298" i="5" s="1"/>
  <c r="BV298" i="5"/>
  <c r="BX254" i="5"/>
  <c r="CF254" i="5" s="1"/>
  <c r="CE254" i="5" s="1"/>
  <c r="BX274" i="5"/>
  <c r="CF274" i="5" s="1"/>
  <c r="CE274" i="5" s="1"/>
  <c r="BX286" i="5"/>
  <c r="CF286" i="5" s="1"/>
  <c r="CE286" i="5" s="1"/>
  <c r="CA293" i="5"/>
  <c r="BV297" i="5"/>
  <c r="BV303" i="5"/>
  <c r="BX316" i="5"/>
  <c r="CF316" i="5" s="1"/>
  <c r="CE316" i="5" s="1"/>
  <c r="BX300" i="5"/>
  <c r="CF300" i="5" s="1"/>
  <c r="CE300" i="5" s="1"/>
  <c r="BP332" i="5"/>
  <c r="BQ330" i="5"/>
  <c r="BQ328" i="5"/>
  <c r="BQ331" i="5"/>
  <c r="BQ329" i="5"/>
  <c r="BY255" i="5"/>
  <c r="CH255" i="5" s="1"/>
  <c r="BY196" i="5"/>
  <c r="CH196" i="5" s="1"/>
  <c r="BY66" i="5"/>
  <c r="CH66" i="5" s="1"/>
  <c r="BY100" i="5"/>
  <c r="CH100" i="5" s="1"/>
  <c r="BY256" i="5"/>
  <c r="CH256" i="5" s="1"/>
  <c r="BY32" i="5"/>
  <c r="CH32" i="5" s="1"/>
  <c r="BY114" i="5"/>
  <c r="CH114" i="5" s="1"/>
  <c r="BY240" i="5"/>
  <c r="CH240" i="5" s="1"/>
  <c r="BY204" i="5"/>
  <c r="CH204" i="5" s="1"/>
  <c r="BY269" i="5"/>
  <c r="CH269" i="5" s="1"/>
  <c r="BY18" i="5"/>
  <c r="BY227" i="5"/>
  <c r="BY228" i="5"/>
  <c r="CH228" i="5" s="1"/>
  <c r="BY220" i="5"/>
  <c r="CH220" i="5" s="1"/>
  <c r="BY170" i="5"/>
  <c r="CH170" i="5" s="1"/>
  <c r="BY52" i="5"/>
  <c r="CH52" i="5" s="1"/>
  <c r="BY103" i="5"/>
  <c r="CH103" i="5" s="1"/>
  <c r="BY181" i="5"/>
  <c r="CH181" i="5" s="1"/>
  <c r="AW330" i="5"/>
  <c r="AY5" i="5"/>
  <c r="AY320" i="5" s="1"/>
  <c r="AW334" i="5" s="1"/>
  <c r="AS320" i="5"/>
  <c r="BY90" i="5"/>
  <c r="CH90" i="5" s="1"/>
  <c r="BY61" i="5"/>
  <c r="CH61" i="5" s="1"/>
  <c r="BY173" i="5"/>
  <c r="CH173" i="5" s="1"/>
  <c r="BY286" i="5"/>
  <c r="BY75" i="5"/>
  <c r="CH75" i="5" s="1"/>
  <c r="BY40" i="5"/>
  <c r="CH40" i="5" s="1"/>
  <c r="BY241" i="5"/>
  <c r="CH241" i="5" s="1"/>
  <c r="BY288" i="5"/>
  <c r="CH288" i="5" s="1"/>
  <c r="AX320" i="5"/>
  <c r="BY74" i="5"/>
  <c r="CH74" i="5" s="1"/>
  <c r="BY291" i="5"/>
  <c r="CH291" i="5" s="1"/>
  <c r="BY189" i="5"/>
  <c r="CH189" i="5" s="1"/>
  <c r="BY139" i="5"/>
  <c r="CH139" i="5" s="1"/>
  <c r="BY39" i="5"/>
  <c r="CH39" i="5" s="1"/>
  <c r="BY202" i="5"/>
  <c r="CH202" i="5" s="1"/>
  <c r="BY35" i="5"/>
  <c r="CH35" i="5" s="1"/>
  <c r="BY296" i="5"/>
  <c r="CH296" i="5" s="1"/>
  <c r="BY62" i="5"/>
  <c r="CH62" i="5" s="1"/>
  <c r="BY299" i="5"/>
  <c r="CH299" i="5" s="1"/>
  <c r="BY98" i="5"/>
  <c r="CH98" i="5" s="1"/>
  <c r="BY214" i="5"/>
  <c r="CH214" i="5" s="1"/>
  <c r="BY11" i="5"/>
  <c r="BY142" i="5"/>
  <c r="CH142" i="5" s="1"/>
  <c r="BY221" i="5"/>
  <c r="CH221" i="5" s="1"/>
  <c r="BY121" i="5"/>
  <c r="CH121" i="5" s="1"/>
  <c r="BY272" i="5"/>
  <c r="CH272" i="5" s="1"/>
  <c r="BY267" i="5"/>
  <c r="CH267" i="5" s="1"/>
  <c r="BY229" i="5"/>
  <c r="CH229" i="5" s="1"/>
  <c r="BY289" i="5"/>
  <c r="CH289" i="5" s="1"/>
  <c r="BY253" i="5"/>
  <c r="CH253" i="5" s="1"/>
  <c r="BY190" i="5"/>
  <c r="CH190" i="5" s="1"/>
  <c r="BY22" i="5"/>
  <c r="BY312" i="5"/>
  <c r="CH312" i="5" s="1"/>
  <c r="BY298" i="5"/>
  <c r="BY187" i="5"/>
  <c r="BY317" i="5"/>
  <c r="BY158" i="5"/>
  <c r="CH158" i="5" s="1"/>
  <c r="BY28" i="5"/>
  <c r="CH28" i="5" s="1"/>
  <c r="BY37" i="5"/>
  <c r="CH37" i="5" s="1"/>
  <c r="BY64" i="5"/>
  <c r="CH64" i="5" s="1"/>
  <c r="BY210" i="5"/>
  <c r="CH210" i="5" s="1"/>
  <c r="BY16" i="5"/>
  <c r="AW326" i="5"/>
  <c r="AV326" i="5" s="1"/>
  <c r="BE5" i="5"/>
  <c r="AW328" i="5"/>
  <c r="AW320" i="5"/>
  <c r="BY307" i="5"/>
  <c r="CH307" i="5" s="1"/>
  <c r="BY274" i="5"/>
  <c r="CH274" i="5" s="1"/>
  <c r="BY65" i="5"/>
  <c r="CH65" i="5" s="1"/>
  <c r="BY239" i="5"/>
  <c r="BY128" i="5"/>
  <c r="CH128" i="5" s="1"/>
  <c r="BY7" i="5"/>
  <c r="BY58" i="5"/>
  <c r="CH58" i="5" s="1"/>
  <c r="BY50" i="5"/>
  <c r="CH50" i="5" s="1"/>
  <c r="BY42" i="5"/>
  <c r="CH42" i="5" s="1"/>
  <c r="BY290" i="5"/>
  <c r="CH290" i="5" s="1"/>
  <c r="BY144" i="5"/>
  <c r="CH144" i="5" s="1"/>
  <c r="BY230" i="5"/>
  <c r="CH230" i="5" s="1"/>
  <c r="BY305" i="5"/>
  <c r="CH305" i="5" s="1"/>
  <c r="BY33" i="5"/>
  <c r="CH33" i="5" s="1"/>
  <c r="BY252" i="5"/>
  <c r="CH252" i="5" s="1"/>
  <c r="BY31" i="5"/>
  <c r="CH31" i="5" s="1"/>
  <c r="BY102" i="5"/>
  <c r="CH102" i="5" s="1"/>
  <c r="BY257" i="5"/>
  <c r="CH257" i="5" s="1"/>
  <c r="BY54" i="5"/>
  <c r="CH54" i="5" s="1"/>
  <c r="BY45" i="5"/>
  <c r="CH45" i="5" s="1"/>
  <c r="BY69" i="5"/>
  <c r="CH69" i="5" s="1"/>
  <c r="BY247" i="5"/>
  <c r="BY24" i="5"/>
  <c r="BY197" i="5"/>
  <c r="CH197" i="5" s="1"/>
  <c r="BY115" i="5"/>
  <c r="CH115" i="5" s="1"/>
  <c r="BY155" i="5"/>
  <c r="CH155" i="5" s="1"/>
  <c r="BY283" i="5"/>
  <c r="CH283" i="5" s="1"/>
  <c r="BY149" i="5"/>
  <c r="CH149" i="5" s="1"/>
  <c r="BY71" i="5"/>
  <c r="CH71" i="5" s="1"/>
  <c r="BY318" i="5"/>
  <c r="CH318" i="5" s="1"/>
  <c r="BY308" i="5"/>
  <c r="BY176" i="5"/>
  <c r="CH176" i="5" s="1"/>
  <c r="BY68" i="5"/>
  <c r="CH68" i="5" s="1"/>
  <c r="BY36" i="5"/>
  <c r="CH36" i="5" s="1"/>
  <c r="BY271" i="5"/>
  <c r="CH271" i="5" s="1"/>
  <c r="BY186" i="5"/>
  <c r="CH186" i="5" s="1"/>
  <c r="BY194" i="5"/>
  <c r="CH194" i="5" s="1"/>
  <c r="BY218" i="5"/>
  <c r="CH218" i="5" s="1"/>
  <c r="BY232" i="5"/>
  <c r="CH232" i="5" s="1"/>
  <c r="BY236" i="5"/>
  <c r="CH236" i="5" s="1"/>
  <c r="BY46" i="5"/>
  <c r="CH46" i="5" s="1"/>
  <c r="BY15" i="5"/>
  <c r="BY29" i="5"/>
  <c r="CH29" i="5" s="1"/>
  <c r="BY311" i="5"/>
  <c r="CH311" i="5" s="1"/>
  <c r="BY242" i="5"/>
  <c r="CH242" i="5" s="1"/>
  <c r="BY57" i="5"/>
  <c r="CH57" i="5" s="1"/>
  <c r="BY21" i="5"/>
  <c r="BY164" i="5"/>
  <c r="CH164" i="5" s="1"/>
  <c r="BY191" i="5"/>
  <c r="BY73" i="5"/>
  <c r="CH73" i="5" s="1"/>
  <c r="BY278" i="5"/>
  <c r="BY208" i="5"/>
  <c r="CH208" i="5" s="1"/>
  <c r="BY314" i="5"/>
  <c r="CH314" i="5" s="1"/>
  <c r="BY219" i="5"/>
  <c r="BY295" i="5"/>
  <c r="CH295" i="5" s="1"/>
  <c r="BY83" i="5"/>
  <c r="CH83" i="5" s="1"/>
  <c r="BY215" i="5"/>
  <c r="BY25" i="5"/>
  <c r="CH25" i="5" s="1"/>
  <c r="BY153" i="5"/>
  <c r="CH153" i="5" s="1"/>
  <c r="BY86" i="5"/>
  <c r="CH86" i="5" s="1"/>
  <c r="BY80" i="5"/>
  <c r="CH80" i="5" s="1"/>
  <c r="BY20" i="5"/>
  <c r="BY180" i="5"/>
  <c r="CH180" i="5" s="1"/>
  <c r="BY70" i="5"/>
  <c r="CH70" i="5" s="1"/>
  <c r="BY268" i="5"/>
  <c r="CH268" i="5" s="1"/>
  <c r="AN336" i="5"/>
  <c r="AM334" i="5"/>
  <c r="AM336" i="5" s="1"/>
  <c r="E17" i="2" s="1"/>
  <c r="BY152" i="5"/>
  <c r="CH152" i="5" s="1"/>
  <c r="BY279" i="5"/>
  <c r="CH279" i="5" s="1"/>
  <c r="BY133" i="5"/>
  <c r="CH133" i="5" s="1"/>
  <c r="BY280" i="5"/>
  <c r="CH280" i="5" s="1"/>
  <c r="BY276" i="5"/>
  <c r="CH276" i="5" s="1"/>
  <c r="BY41" i="5"/>
  <c r="CH41" i="5" s="1"/>
  <c r="BY243" i="5"/>
  <c r="BY207" i="5"/>
  <c r="BY277" i="5"/>
  <c r="CH277" i="5" s="1"/>
  <c r="BY92" i="5"/>
  <c r="CH92" i="5" s="1"/>
  <c r="BY140" i="5"/>
  <c r="CH140" i="5" s="1"/>
  <c r="BY105" i="5"/>
  <c r="CH105" i="5" s="1"/>
  <c r="BY284" i="5"/>
  <c r="CH284" i="5" s="1"/>
  <c r="BY260" i="5"/>
  <c r="CH260" i="5" s="1"/>
  <c r="BY315" i="5"/>
  <c r="CH315" i="5" s="1"/>
  <c r="BY126" i="5"/>
  <c r="CH126" i="5" s="1"/>
  <c r="BY275" i="5"/>
  <c r="CH275" i="5" s="1"/>
  <c r="BY300" i="5"/>
  <c r="CH300" i="5" s="1"/>
  <c r="BY120" i="5"/>
  <c r="CH120" i="5" s="1"/>
  <c r="BY96" i="19"/>
  <c r="BY98" i="19"/>
  <c r="BU320" i="5"/>
  <c r="CA29" i="5"/>
  <c r="CA37" i="5"/>
  <c r="BV42" i="5"/>
  <c r="CA45" i="5"/>
  <c r="CA53" i="5"/>
  <c r="BV55" i="5"/>
  <c r="CA61" i="5"/>
  <c r="CA69" i="5"/>
  <c r="CA77" i="5"/>
  <c r="BV79" i="5"/>
  <c r="CA85" i="5"/>
  <c r="CA93" i="5"/>
  <c r="CA101" i="5"/>
  <c r="CA109" i="5"/>
  <c r="BV111" i="5"/>
  <c r="CA117" i="5"/>
  <c r="BV119" i="5"/>
  <c r="BV122" i="5"/>
  <c r="CA125" i="5"/>
  <c r="BV127" i="5"/>
  <c r="BV130" i="5"/>
  <c r="CA133" i="5"/>
  <c r="BV135" i="5"/>
  <c r="BV138" i="5"/>
  <c r="CA141" i="5"/>
  <c r="BV143" i="5"/>
  <c r="CA149" i="5"/>
  <c r="BV151" i="5"/>
  <c r="BV154" i="5"/>
  <c r="CA157" i="5"/>
  <c r="BV159" i="5"/>
  <c r="BV162" i="5"/>
  <c r="CA165" i="5"/>
  <c r="BV167" i="5"/>
  <c r="BV170" i="5"/>
  <c r="CA173" i="5"/>
  <c r="BX278" i="5"/>
  <c r="CF278" i="5" s="1"/>
  <c r="CE278" i="5" s="1"/>
  <c r="BV176" i="5"/>
  <c r="CA179" i="5"/>
  <c r="BV181" i="5"/>
  <c r="BV184" i="5"/>
  <c r="CA187" i="5"/>
  <c r="BV189" i="5"/>
  <c r="CA195" i="5"/>
  <c r="BV197" i="5"/>
  <c r="BV200" i="5"/>
  <c r="CA203" i="5"/>
  <c r="CA211" i="5"/>
  <c r="CA219" i="5"/>
  <c r="CA227" i="5"/>
  <c r="CA235" i="5"/>
  <c r="CA243" i="5"/>
  <c r="CA262" i="5"/>
  <c r="BV266" i="5"/>
  <c r="CA278" i="5"/>
  <c r="BV282" i="5"/>
  <c r="BX258" i="5"/>
  <c r="CF258" i="5" s="1"/>
  <c r="CE258" i="5" s="1"/>
  <c r="BX270" i="5"/>
  <c r="CF270" i="5" s="1"/>
  <c r="CE270" i="5" s="1"/>
  <c r="BV305" i="5"/>
  <c r="BX294" i="5"/>
  <c r="CF294" i="5" s="1"/>
  <c r="CE294" i="5" s="1"/>
  <c r="BX309" i="5"/>
  <c r="CF309" i="5" s="1"/>
  <c r="CA9" i="5"/>
  <c r="CA297" i="5"/>
  <c r="BV301" i="5"/>
  <c r="BX308" i="5"/>
  <c r="CF308" i="5" s="1"/>
  <c r="CA308" i="5"/>
  <c r="BV310" i="5"/>
  <c r="CA316" i="5"/>
  <c r="CA319" i="5"/>
  <c r="BS1" i="5"/>
  <c r="BS4" i="5"/>
  <c r="BS340" i="5"/>
  <c r="BS339" i="5"/>
  <c r="BW322" i="5"/>
  <c r="BS338" i="5"/>
  <c r="BT4" i="5"/>
  <c r="CD317" i="5"/>
  <c r="CD316" i="5"/>
  <c r="CD312" i="5"/>
  <c r="CE312" i="5" s="1"/>
  <c r="CD308" i="5"/>
  <c r="CD305" i="5"/>
  <c r="CE305" i="5" s="1"/>
  <c r="CD303" i="5"/>
  <c r="CE303" i="5" s="1"/>
  <c r="CD319" i="5"/>
  <c r="CD318" i="5"/>
  <c r="CD314" i="5"/>
  <c r="CE314" i="5" s="1"/>
  <c r="CD310" i="5"/>
  <c r="CE310" i="5" s="1"/>
  <c r="CD306" i="5"/>
  <c r="CE306" i="5" s="1"/>
  <c r="CD304" i="5"/>
  <c r="CE304" i="5" s="1"/>
  <c r="CD302" i="5"/>
  <c r="CE302" i="5" s="1"/>
  <c r="CD300" i="5"/>
  <c r="CD298" i="5"/>
  <c r="CD296" i="5"/>
  <c r="CD294" i="5"/>
  <c r="CD292" i="5"/>
  <c r="CE292" i="5" s="1"/>
  <c r="CD290" i="5"/>
  <c r="CE290" i="5" s="1"/>
  <c r="CD288" i="5"/>
  <c r="CD311" i="5"/>
  <c r="CE311" i="5" s="1"/>
  <c r="CD287" i="5"/>
  <c r="CD285" i="5"/>
  <c r="CD283" i="5"/>
  <c r="CE283" i="5" s="1"/>
  <c r="CD281" i="5"/>
  <c r="CE281" i="5" s="1"/>
  <c r="CD279" i="5"/>
  <c r="CD277" i="5"/>
  <c r="CE277" i="5" s="1"/>
  <c r="CD275" i="5"/>
  <c r="CE275" i="5" s="1"/>
  <c r="CD273" i="5"/>
  <c r="CE273" i="5" s="1"/>
  <c r="CD271" i="5"/>
  <c r="CD269" i="5"/>
  <c r="CD267" i="5"/>
  <c r="CD265" i="5"/>
  <c r="CD263" i="5"/>
  <c r="CE263" i="5" s="1"/>
  <c r="CD261" i="5"/>
  <c r="CD259" i="5"/>
  <c r="CD257" i="5"/>
  <c r="CD255" i="5"/>
  <c r="CD253" i="5"/>
  <c r="CD251" i="5"/>
  <c r="CD313" i="5"/>
  <c r="CF247" i="5"/>
  <c r="CE247" i="5" s="1"/>
  <c r="CD244" i="5"/>
  <c r="CD242" i="5"/>
  <c r="CF239" i="5"/>
  <c r="CE239" i="5" s="1"/>
  <c r="CD236" i="5"/>
  <c r="CD234" i="5"/>
  <c r="CF231" i="5"/>
  <c r="CE231" i="5" s="1"/>
  <c r="CD228" i="5"/>
  <c r="CD226" i="5"/>
  <c r="CF223" i="5"/>
  <c r="CE223" i="5" s="1"/>
  <c r="CD220" i="5"/>
  <c r="CE220" i="5" s="1"/>
  <c r="CD218" i="5"/>
  <c r="CF215" i="5"/>
  <c r="CE215" i="5" s="1"/>
  <c r="CD212" i="5"/>
  <c r="CD210" i="5"/>
  <c r="CE210" i="5" s="1"/>
  <c r="CF207" i="5"/>
  <c r="CE207" i="5" s="1"/>
  <c r="CD204" i="5"/>
  <c r="CD202" i="5"/>
  <c r="CF199" i="5"/>
  <c r="CD196" i="5"/>
  <c r="CD194" i="5"/>
  <c r="CF191" i="5"/>
  <c r="CD188" i="5"/>
  <c r="CD186" i="5"/>
  <c r="CE186" i="5" s="1"/>
  <c r="CF183" i="5"/>
  <c r="CD180" i="5"/>
  <c r="CE180" i="5" s="1"/>
  <c r="CD178" i="5"/>
  <c r="CE178" i="5" s="1"/>
  <c r="CF175" i="5"/>
  <c r="CI4" i="5"/>
  <c r="CD26" i="5"/>
  <c r="CD30" i="5"/>
  <c r="CD34" i="5"/>
  <c r="CD38" i="5"/>
  <c r="CD42" i="5"/>
  <c r="CE42" i="5" s="1"/>
  <c r="CD46" i="5"/>
  <c r="CD50" i="5"/>
  <c r="CD54" i="5"/>
  <c r="CD58" i="5"/>
  <c r="CD62" i="5"/>
  <c r="CD66" i="5"/>
  <c r="CD70" i="5"/>
  <c r="CD74" i="5"/>
  <c r="CD78" i="5"/>
  <c r="CD82" i="5"/>
  <c r="CD86" i="5"/>
  <c r="CD90" i="5"/>
  <c r="CD94" i="5"/>
  <c r="CD98" i="5"/>
  <c r="CD102" i="5"/>
  <c r="CD106" i="5"/>
  <c r="CD110" i="5"/>
  <c r="CD114" i="5"/>
  <c r="CD118" i="5"/>
  <c r="CD122" i="5"/>
  <c r="CE122" i="5" s="1"/>
  <c r="CD126" i="5"/>
  <c r="CE126" i="5" s="1"/>
  <c r="CD130" i="5"/>
  <c r="CE130" i="5" s="1"/>
  <c r="CD134" i="5"/>
  <c r="CE134" i="5" s="1"/>
  <c r="CD138" i="5"/>
  <c r="CE138" i="5" s="1"/>
  <c r="CD142" i="5"/>
  <c r="CE142" i="5" s="1"/>
  <c r="CD146" i="5"/>
  <c r="CD150" i="5"/>
  <c r="CE150" i="5" s="1"/>
  <c r="CD154" i="5"/>
  <c r="CE154" i="5" s="1"/>
  <c r="CD158" i="5"/>
  <c r="CE158" i="5" s="1"/>
  <c r="CD162" i="5"/>
  <c r="CE162" i="5" s="1"/>
  <c r="CD166" i="5"/>
  <c r="CE166" i="5" s="1"/>
  <c r="CD170" i="5"/>
  <c r="CE170" i="5" s="1"/>
  <c r="CD175" i="5"/>
  <c r="CD183" i="5"/>
  <c r="CD191" i="5"/>
  <c r="CD199" i="5"/>
  <c r="CD207" i="5"/>
  <c r="CD215" i="5"/>
  <c r="CD223" i="5"/>
  <c r="CD231" i="5"/>
  <c r="CD239" i="5"/>
  <c r="CD247" i="5"/>
  <c r="CF317" i="5"/>
  <c r="CE317" i="5" s="1"/>
  <c r="CD301" i="5"/>
  <c r="CE301" i="5" s="1"/>
  <c r="CD299" i="5"/>
  <c r="CD297" i="5"/>
  <c r="CE297" i="5" s="1"/>
  <c r="CD295" i="5"/>
  <c r="CD293" i="5"/>
  <c r="CE293" i="5" s="1"/>
  <c r="CD291" i="5"/>
  <c r="CE291" i="5" s="1"/>
  <c r="CD289" i="5"/>
  <c r="CD315" i="5"/>
  <c r="CE315" i="5" s="1"/>
  <c r="CD307" i="5"/>
  <c r="CE307" i="5" s="1"/>
  <c r="CD286" i="5"/>
  <c r="CD284" i="5"/>
  <c r="CE284" i="5" s="1"/>
  <c r="CD282" i="5"/>
  <c r="CE282" i="5" s="1"/>
  <c r="CD280" i="5"/>
  <c r="CD278" i="5"/>
  <c r="CD276" i="5"/>
  <c r="CD274" i="5"/>
  <c r="CD272" i="5"/>
  <c r="CD270" i="5"/>
  <c r="CD268" i="5"/>
  <c r="CD266" i="5"/>
  <c r="CE266" i="5" s="1"/>
  <c r="CD264" i="5"/>
  <c r="CD262" i="5"/>
  <c r="CE262" i="5" s="1"/>
  <c r="CD260" i="5"/>
  <c r="CD258" i="5"/>
  <c r="CD256" i="5"/>
  <c r="CD254" i="5"/>
  <c r="CD252" i="5"/>
  <c r="CD250" i="5"/>
  <c r="CD248" i="5"/>
  <c r="CD246" i="5"/>
  <c r="CF243" i="5"/>
  <c r="CE243" i="5" s="1"/>
  <c r="CD240" i="5"/>
  <c r="CD238" i="5"/>
  <c r="CF235" i="5"/>
  <c r="CE235" i="5" s="1"/>
  <c r="CD232" i="5"/>
  <c r="CD230" i="5"/>
  <c r="CF227" i="5"/>
  <c r="CE227" i="5" s="1"/>
  <c r="CD224" i="5"/>
  <c r="CD222" i="5"/>
  <c r="CF219" i="5"/>
  <c r="CE219" i="5" s="1"/>
  <c r="CD216" i="5"/>
  <c r="CD214" i="5"/>
  <c r="CF211" i="5"/>
  <c r="CD208" i="5"/>
  <c r="CD206" i="5"/>
  <c r="CF203" i="5"/>
  <c r="CE203" i="5" s="1"/>
  <c r="CD200" i="5"/>
  <c r="CE200" i="5" s="1"/>
  <c r="CD198" i="5"/>
  <c r="CE198" i="5" s="1"/>
  <c r="CF195" i="5"/>
  <c r="CE195" i="5" s="1"/>
  <c r="CD192" i="5"/>
  <c r="CD190" i="5"/>
  <c r="CE190" i="5" s="1"/>
  <c r="CF187" i="5"/>
  <c r="CD184" i="5"/>
  <c r="CE184" i="5" s="1"/>
  <c r="CD182" i="5"/>
  <c r="CE182" i="5" s="1"/>
  <c r="CF179" i="5"/>
  <c r="CE179" i="5" s="1"/>
  <c r="CD176" i="5"/>
  <c r="CE176" i="5" s="1"/>
  <c r="CD174" i="5"/>
  <c r="CE174" i="5" s="1"/>
  <c r="CD24" i="5"/>
  <c r="CD28" i="5"/>
  <c r="CD32" i="5"/>
  <c r="CD36" i="5"/>
  <c r="CD40" i="5"/>
  <c r="CE40" i="5" s="1"/>
  <c r="CD44" i="5"/>
  <c r="CD48" i="5"/>
  <c r="CD52" i="5"/>
  <c r="CD56" i="5"/>
  <c r="CD60" i="5"/>
  <c r="CE60" i="5" s="1"/>
  <c r="CD64" i="5"/>
  <c r="CD68" i="5"/>
  <c r="CE68" i="5" s="1"/>
  <c r="CD72" i="5"/>
  <c r="CD76" i="5"/>
  <c r="CD80" i="5"/>
  <c r="CE80" i="5" s="1"/>
  <c r="CD84" i="5"/>
  <c r="CD88" i="5"/>
  <c r="CD92" i="5"/>
  <c r="CD96" i="5"/>
  <c r="CD100" i="5"/>
  <c r="CD104" i="5"/>
  <c r="CD108" i="5"/>
  <c r="CD112" i="5"/>
  <c r="CD116" i="5"/>
  <c r="CD120" i="5"/>
  <c r="CE120" i="5" s="1"/>
  <c r="CD124" i="5"/>
  <c r="CE124" i="5" s="1"/>
  <c r="CD128" i="5"/>
  <c r="CE128" i="5" s="1"/>
  <c r="CD132" i="5"/>
  <c r="CE132" i="5" s="1"/>
  <c r="CD136" i="5"/>
  <c r="CE136" i="5" s="1"/>
  <c r="CD140" i="5"/>
  <c r="CE140" i="5" s="1"/>
  <c r="CD144" i="5"/>
  <c r="CE144" i="5" s="1"/>
  <c r="CD148" i="5"/>
  <c r="CE148" i="5" s="1"/>
  <c r="CD152" i="5"/>
  <c r="CE152" i="5" s="1"/>
  <c r="CD156" i="5"/>
  <c r="CE156" i="5" s="1"/>
  <c r="CD160" i="5"/>
  <c r="CE160" i="5" s="1"/>
  <c r="CD164" i="5"/>
  <c r="CE164" i="5" s="1"/>
  <c r="CD168" i="5"/>
  <c r="CE168" i="5" s="1"/>
  <c r="CD172" i="5"/>
  <c r="CE172" i="5" s="1"/>
  <c r="CD179" i="5"/>
  <c r="CD187" i="5"/>
  <c r="CD195" i="5"/>
  <c r="CD203" i="5"/>
  <c r="CD211" i="5"/>
  <c r="CD219" i="5"/>
  <c r="CD227" i="5"/>
  <c r="CD235" i="5"/>
  <c r="CD243" i="5"/>
  <c r="CF4" i="5"/>
  <c r="CJ4" i="5"/>
  <c r="CD5" i="5"/>
  <c r="CF6" i="5"/>
  <c r="CE6" i="5" s="1"/>
  <c r="CD7" i="5"/>
  <c r="CF8" i="5"/>
  <c r="CE8" i="5" s="1"/>
  <c r="CD9" i="5"/>
  <c r="CF10" i="5"/>
  <c r="CE10" i="5" s="1"/>
  <c r="CD11" i="5"/>
  <c r="CF12" i="5"/>
  <c r="CE12" i="5" s="1"/>
  <c r="CD13" i="5"/>
  <c r="CF14" i="5"/>
  <c r="CE14" i="5" s="1"/>
  <c r="CD15" i="5"/>
  <c r="CF16" i="5"/>
  <c r="CE16" i="5" s="1"/>
  <c r="CD17" i="5"/>
  <c r="CF18" i="5"/>
  <c r="CE18" i="5" s="1"/>
  <c r="CD19" i="5"/>
  <c r="CF20" i="5"/>
  <c r="CE20" i="5" s="1"/>
  <c r="CD21" i="5"/>
  <c r="CF22" i="5"/>
  <c r="CE22" i="5" s="1"/>
  <c r="CD25" i="5"/>
  <c r="CE25" i="5" s="1"/>
  <c r="CD29" i="5"/>
  <c r="CD33" i="5"/>
  <c r="CD37" i="5"/>
  <c r="CD41" i="5"/>
  <c r="CE41" i="5" s="1"/>
  <c r="CD45" i="5"/>
  <c r="CD49" i="5"/>
  <c r="CD53" i="5"/>
  <c r="CD57" i="5"/>
  <c r="CD61" i="5"/>
  <c r="CD65" i="5"/>
  <c r="CD69" i="5"/>
  <c r="CD73" i="5"/>
  <c r="CD77" i="5"/>
  <c r="CD81" i="5"/>
  <c r="CE81" i="5" s="1"/>
  <c r="CD85" i="5"/>
  <c r="CD89" i="5"/>
  <c r="CD93" i="5"/>
  <c r="CD97" i="5"/>
  <c r="CD101" i="5"/>
  <c r="CD105" i="5"/>
  <c r="CD109" i="5"/>
  <c r="CD113" i="5"/>
  <c r="CD117" i="5"/>
  <c r="CD121" i="5"/>
  <c r="CE121" i="5" s="1"/>
  <c r="CD125" i="5"/>
  <c r="CE125" i="5" s="1"/>
  <c r="CD129" i="5"/>
  <c r="CE129" i="5" s="1"/>
  <c r="CD133" i="5"/>
  <c r="CE133" i="5" s="1"/>
  <c r="CD137" i="5"/>
  <c r="CE137" i="5" s="1"/>
  <c r="CD141" i="5"/>
  <c r="CE141" i="5" s="1"/>
  <c r="CD145" i="5"/>
  <c r="CE145" i="5" s="1"/>
  <c r="CD149" i="5"/>
  <c r="CD153" i="5"/>
  <c r="CE153" i="5" s="1"/>
  <c r="CD157" i="5"/>
  <c r="CE157" i="5" s="1"/>
  <c r="CD161" i="5"/>
  <c r="CE161" i="5" s="1"/>
  <c r="CD165" i="5"/>
  <c r="CE165" i="5" s="1"/>
  <c r="CD169" i="5"/>
  <c r="CE169" i="5" s="1"/>
  <c r="CD173" i="5"/>
  <c r="CE173" i="5" s="1"/>
  <c r="CD181" i="5"/>
  <c r="CE181" i="5" s="1"/>
  <c r="CD189" i="5"/>
  <c r="CE189" i="5" s="1"/>
  <c r="CD197" i="5"/>
  <c r="CE197" i="5" s="1"/>
  <c r="CD205" i="5"/>
  <c r="CD213" i="5"/>
  <c r="CD221" i="5"/>
  <c r="CD229" i="5"/>
  <c r="CD237" i="5"/>
  <c r="CD245" i="5"/>
  <c r="CG262" i="5"/>
  <c r="CJ316" i="5"/>
  <c r="CD4" i="5"/>
  <c r="CE4" i="5" s="1"/>
  <c r="CH4" i="5"/>
  <c r="CP4" i="5"/>
  <c r="CD6" i="5"/>
  <c r="CF7" i="5"/>
  <c r="CE7" i="5" s="1"/>
  <c r="CD8" i="5"/>
  <c r="CF9" i="5"/>
  <c r="CE9" i="5" s="1"/>
  <c r="CD10" i="5"/>
  <c r="CF11" i="5"/>
  <c r="CE11" i="5" s="1"/>
  <c r="CD12" i="5"/>
  <c r="CF13" i="5"/>
  <c r="CE13" i="5" s="1"/>
  <c r="CD14" i="5"/>
  <c r="CF15" i="5"/>
  <c r="CE15" i="5" s="1"/>
  <c r="CD16" i="5"/>
  <c r="CF17" i="5"/>
  <c r="CE17" i="5" s="1"/>
  <c r="CD18" i="5"/>
  <c r="CF19" i="5"/>
  <c r="CE19" i="5" s="1"/>
  <c r="CD20" i="5"/>
  <c r="CF21" i="5"/>
  <c r="CE21" i="5" s="1"/>
  <c r="CD22" i="5"/>
  <c r="CD23" i="5"/>
  <c r="CD27" i="5"/>
  <c r="CD31" i="5"/>
  <c r="CD35" i="5"/>
  <c r="CD39" i="5"/>
  <c r="CD43" i="5"/>
  <c r="CD47" i="5"/>
  <c r="CD51" i="5"/>
  <c r="CD55" i="5"/>
  <c r="CE55" i="5" s="1"/>
  <c r="CD59" i="5"/>
  <c r="CE59" i="5" s="1"/>
  <c r="CD63" i="5"/>
  <c r="CD67" i="5"/>
  <c r="CD71" i="5"/>
  <c r="CD75" i="5"/>
  <c r="CD79" i="5"/>
  <c r="CE79" i="5" s="1"/>
  <c r="CD83" i="5"/>
  <c r="CD87" i="5"/>
  <c r="CD91" i="5"/>
  <c r="CD95" i="5"/>
  <c r="CD99" i="5"/>
  <c r="CD103" i="5"/>
  <c r="CD107" i="5"/>
  <c r="CD111" i="5"/>
  <c r="CD115" i="5"/>
  <c r="CD119" i="5"/>
  <c r="CE119" i="5" s="1"/>
  <c r="CD123" i="5"/>
  <c r="CE123" i="5" s="1"/>
  <c r="CD127" i="5"/>
  <c r="CE127" i="5" s="1"/>
  <c r="CD131" i="5"/>
  <c r="CE131" i="5" s="1"/>
  <c r="CD135" i="5"/>
  <c r="CE135" i="5" s="1"/>
  <c r="CD139" i="5"/>
  <c r="CE139" i="5" s="1"/>
  <c r="CD143" i="5"/>
  <c r="CE143" i="5" s="1"/>
  <c r="CD147" i="5"/>
  <c r="CD151" i="5"/>
  <c r="CE151" i="5" s="1"/>
  <c r="CD155" i="5"/>
  <c r="CE155" i="5" s="1"/>
  <c r="CD159" i="5"/>
  <c r="CE159" i="5" s="1"/>
  <c r="CD163" i="5"/>
  <c r="CE163" i="5" s="1"/>
  <c r="CD167" i="5"/>
  <c r="CE167" i="5" s="1"/>
  <c r="CD171" i="5"/>
  <c r="CE171" i="5" s="1"/>
  <c r="CD177" i="5"/>
  <c r="CE177" i="5" s="1"/>
  <c r="CD185" i="5"/>
  <c r="CE185" i="5" s="1"/>
  <c r="CD193" i="5"/>
  <c r="CE193" i="5" s="1"/>
  <c r="CD201" i="5"/>
  <c r="CD209" i="5"/>
  <c r="CE209" i="5" s="1"/>
  <c r="CD217" i="5"/>
  <c r="CD225" i="5"/>
  <c r="CD233" i="5"/>
  <c r="CD241" i="5"/>
  <c r="CD249" i="5"/>
  <c r="CG278" i="5"/>
  <c r="CD309" i="5"/>
  <c r="CG260" i="5"/>
  <c r="CJ276" i="5"/>
  <c r="CG298" i="5"/>
  <c r="CG14" i="5"/>
  <c r="CJ12" i="5"/>
  <c r="CG10" i="5"/>
  <c r="CJ8" i="5"/>
  <c r="CG6" i="5"/>
  <c r="CJ250" i="5"/>
  <c r="CG254" i="5"/>
  <c r="CG257" i="5"/>
  <c r="CJ266" i="5"/>
  <c r="CG270" i="5"/>
  <c r="CG273" i="5"/>
  <c r="CJ282" i="5"/>
  <c r="CG286" i="5"/>
  <c r="CG312" i="5"/>
  <c r="CJ294" i="5"/>
  <c r="CG302" i="5"/>
  <c r="CJ313" i="5"/>
  <c r="CJ317" i="5"/>
  <c r="CG175" i="5"/>
  <c r="CJ177" i="5"/>
  <c r="CJ181" i="5"/>
  <c r="CG183" i="5"/>
  <c r="CJ185" i="5"/>
  <c r="CG187" i="5"/>
  <c r="CJ189" i="5"/>
  <c r="CG191" i="5"/>
  <c r="CJ193" i="5"/>
  <c r="CG195" i="5"/>
  <c r="CJ197" i="5"/>
  <c r="CG199" i="5"/>
  <c r="CJ201" i="5"/>
  <c r="CG203" i="5"/>
  <c r="CJ205" i="5"/>
  <c r="CG207" i="5"/>
  <c r="CJ209" i="5"/>
  <c r="CG211" i="5"/>
  <c r="CJ213" i="5"/>
  <c r="CG215" i="5"/>
  <c r="CJ217" i="5"/>
  <c r="CG219" i="5"/>
  <c r="CJ221" i="5"/>
  <c r="CG223" i="5"/>
  <c r="CJ225" i="5"/>
  <c r="CG227" i="5"/>
  <c r="CJ229" i="5"/>
  <c r="CG231" i="5"/>
  <c r="CJ233" i="5"/>
  <c r="CG235" i="5"/>
  <c r="CJ237" i="5"/>
  <c r="CG239" i="5"/>
  <c r="CJ241" i="5"/>
  <c r="CG243" i="5"/>
  <c r="CJ245" i="5"/>
  <c r="CG247" i="5"/>
  <c r="CJ249" i="5"/>
  <c r="CG22" i="5"/>
  <c r="CJ20" i="5"/>
  <c r="CG18" i="5"/>
  <c r="CJ16" i="5"/>
  <c r="CJ19" i="5"/>
  <c r="CJ15" i="5"/>
  <c r="CJ11" i="5"/>
  <c r="CJ7" i="5"/>
  <c r="CJ260" i="5"/>
  <c r="CG276" i="5"/>
  <c r="CJ298" i="5"/>
  <c r="CJ14" i="5"/>
  <c r="CG12" i="5"/>
  <c r="CJ10" i="5"/>
  <c r="CG8" i="5"/>
  <c r="CJ6" i="5"/>
  <c r="CG177" i="5"/>
  <c r="CG181" i="5"/>
  <c r="CG185" i="5"/>
  <c r="CG189" i="5"/>
  <c r="CG193" i="5"/>
  <c r="CG197" i="5"/>
  <c r="CG201" i="5"/>
  <c r="CG205" i="5"/>
  <c r="CG209" i="5"/>
  <c r="CG213" i="5"/>
  <c r="CG217" i="5"/>
  <c r="CG221" i="5"/>
  <c r="CG225" i="5"/>
  <c r="CG229" i="5"/>
  <c r="CG233" i="5"/>
  <c r="CG237" i="5"/>
  <c r="CG241" i="5"/>
  <c r="CG245" i="5"/>
  <c r="CG249" i="5"/>
  <c r="CG250" i="5"/>
  <c r="CJ254" i="5"/>
  <c r="CJ257" i="5"/>
  <c r="CG266" i="5"/>
  <c r="CJ270" i="5"/>
  <c r="CJ273" i="5"/>
  <c r="CG282" i="5"/>
  <c r="CJ286" i="5"/>
  <c r="CJ312" i="5"/>
  <c r="CG294" i="5"/>
  <c r="CJ302" i="5"/>
  <c r="CG313" i="5"/>
  <c r="CO313" i="5" s="1"/>
  <c r="CN313" i="5" s="1"/>
  <c r="CG317" i="5"/>
  <c r="CO317" i="5" s="1"/>
  <c r="CN317" i="5" s="1"/>
  <c r="CJ175" i="5"/>
  <c r="CJ179" i="5"/>
  <c r="CJ183" i="5"/>
  <c r="CJ187" i="5"/>
  <c r="CJ191" i="5"/>
  <c r="CJ195" i="5"/>
  <c r="CJ199" i="5"/>
  <c r="CJ203" i="5"/>
  <c r="CJ207" i="5"/>
  <c r="CJ211" i="5"/>
  <c r="CJ215" i="5"/>
  <c r="CJ219" i="5"/>
  <c r="CJ223" i="5"/>
  <c r="CJ227" i="5"/>
  <c r="CJ231" i="5"/>
  <c r="CJ235" i="5"/>
  <c r="CJ239" i="5"/>
  <c r="CJ243" i="5"/>
  <c r="CJ247" i="5"/>
  <c r="CJ22" i="5"/>
  <c r="CG20" i="5"/>
  <c r="CJ18" i="5"/>
  <c r="CG16" i="5"/>
  <c r="CJ21" i="5"/>
  <c r="CG19" i="5"/>
  <c r="CJ17" i="5"/>
  <c r="CG15" i="5"/>
  <c r="CJ13" i="5"/>
  <c r="CG11" i="5"/>
  <c r="CJ9" i="5"/>
  <c r="CG7" i="5"/>
  <c r="CG310" i="5"/>
  <c r="CO310" i="5" s="1"/>
  <c r="CG314" i="5"/>
  <c r="CO314" i="5" s="1"/>
  <c r="CN314" i="5" s="1"/>
  <c r="CG258" i="5"/>
  <c r="CO258" i="5" s="1"/>
  <c r="CN258" i="5" s="1"/>
  <c r="CJ262" i="5"/>
  <c r="CG265" i="5"/>
  <c r="CO265" i="5" s="1"/>
  <c r="CN265" i="5" s="1"/>
  <c r="CG274" i="5"/>
  <c r="CO274" i="5" s="1"/>
  <c r="CN274" i="5" s="1"/>
  <c r="CJ278" i="5"/>
  <c r="CG281" i="5"/>
  <c r="CO281" i="5" s="1"/>
  <c r="CG308" i="5"/>
  <c r="CO308" i="5" s="1"/>
  <c r="CG316" i="5"/>
  <c r="CO316" i="5" s="1"/>
  <c r="CN316" i="5" s="1"/>
  <c r="CJ288" i="5"/>
  <c r="CG300" i="5"/>
  <c r="CO300" i="5" s="1"/>
  <c r="CN300" i="5" s="1"/>
  <c r="CJ304" i="5"/>
  <c r="CJ309" i="5"/>
  <c r="CG319" i="5"/>
  <c r="CO319" i="5" s="1"/>
  <c r="CN319" i="5" s="1"/>
  <c r="CJ314" i="5"/>
  <c r="CJ258" i="5"/>
  <c r="CJ281" i="5"/>
  <c r="CG288" i="5"/>
  <c r="CO288" i="5" s="1"/>
  <c r="CN288" i="5" s="1"/>
  <c r="CJ300" i="5"/>
  <c r="CG304" i="5"/>
  <c r="CO304" i="5" s="1"/>
  <c r="CN304" i="5" s="1"/>
  <c r="CJ310" i="5"/>
  <c r="CJ265" i="5"/>
  <c r="CJ274" i="5"/>
  <c r="CG309" i="5"/>
  <c r="CO309" i="5" s="1"/>
  <c r="CJ319" i="5"/>
  <c r="CJ297" i="5"/>
  <c r="CJ279" i="5"/>
  <c r="CJ261" i="5"/>
  <c r="CG171" i="5"/>
  <c r="CO171" i="5" s="1"/>
  <c r="CG163" i="5"/>
  <c r="CO163" i="5" s="1"/>
  <c r="CG155" i="5"/>
  <c r="CO155" i="5" s="1"/>
  <c r="CG147" i="5"/>
  <c r="CO147" i="5" s="1"/>
  <c r="CN147" i="5" s="1"/>
  <c r="CG139" i="5"/>
  <c r="CO139" i="5" s="1"/>
  <c r="CJ123" i="5"/>
  <c r="CG115" i="5"/>
  <c r="CO115" i="5" s="1"/>
  <c r="CN115" i="5" s="1"/>
  <c r="CG107" i="5"/>
  <c r="CO107" i="5" s="1"/>
  <c r="CN107" i="5" s="1"/>
  <c r="CG99" i="5"/>
  <c r="CO99" i="5" s="1"/>
  <c r="CN99" i="5" s="1"/>
  <c r="CJ95" i="5"/>
  <c r="CG83" i="5"/>
  <c r="CO83" i="5" s="1"/>
  <c r="CN83" i="5" s="1"/>
  <c r="CG75" i="5"/>
  <c r="CO75" i="5" s="1"/>
  <c r="CN75" i="5" s="1"/>
  <c r="CG67" i="5"/>
  <c r="CO67" i="5" s="1"/>
  <c r="CN67" i="5" s="1"/>
  <c r="CG59" i="5"/>
  <c r="CO59" i="5" s="1"/>
  <c r="CG55" i="5"/>
  <c r="CO55" i="5" s="1"/>
  <c r="CQ55" i="5" s="1"/>
  <c r="CG47" i="5"/>
  <c r="CO47" i="5" s="1"/>
  <c r="CN47" i="5" s="1"/>
  <c r="CG39" i="5"/>
  <c r="CO39" i="5" s="1"/>
  <c r="CN39" i="5" s="1"/>
  <c r="CG27" i="5"/>
  <c r="CO27" i="5" s="1"/>
  <c r="CN27" i="5" s="1"/>
  <c r="CJ315" i="5"/>
  <c r="CG311" i="5"/>
  <c r="CO311" i="5" s="1"/>
  <c r="CG296" i="5"/>
  <c r="CO296" i="5" s="1"/>
  <c r="CN296" i="5" s="1"/>
  <c r="CG299" i="5"/>
  <c r="CO299" i="5" s="1"/>
  <c r="CN299" i="5" s="1"/>
  <c r="CG272" i="5"/>
  <c r="CO272" i="5" s="1"/>
  <c r="CN272" i="5" s="1"/>
  <c r="CG246" i="5"/>
  <c r="CO246" i="5" s="1"/>
  <c r="CN246" i="5" s="1"/>
  <c r="CJ238" i="5"/>
  <c r="CG230" i="5"/>
  <c r="CO230" i="5" s="1"/>
  <c r="CN230" i="5" s="1"/>
  <c r="CJ222" i="5"/>
  <c r="CG214" i="5"/>
  <c r="CO214" i="5" s="1"/>
  <c r="CN214" i="5" s="1"/>
  <c r="CJ206" i="5"/>
  <c r="CG174" i="5"/>
  <c r="CO174" i="5" s="1"/>
  <c r="CG259" i="5"/>
  <c r="CO259" i="5" s="1"/>
  <c r="CN259" i="5" s="1"/>
  <c r="CJ168" i="5"/>
  <c r="CG160" i="5"/>
  <c r="CO160" i="5" s="1"/>
  <c r="CJ152" i="5"/>
  <c r="CG144" i="5"/>
  <c r="CO144" i="5" s="1"/>
  <c r="CJ136" i="5"/>
  <c r="CG124" i="5"/>
  <c r="CO124" i="5" s="1"/>
  <c r="CJ116" i="5"/>
  <c r="CG108" i="5"/>
  <c r="CO108" i="5" s="1"/>
  <c r="CN108" i="5" s="1"/>
  <c r="CJ100" i="5"/>
  <c r="CG92" i="5"/>
  <c r="CO92" i="5" s="1"/>
  <c r="CN92" i="5" s="1"/>
  <c r="CJ84" i="5"/>
  <c r="CG76" i="5"/>
  <c r="CO76" i="5" s="1"/>
  <c r="CN76" i="5" s="1"/>
  <c r="CJ68" i="5"/>
  <c r="CG60" i="5"/>
  <c r="CO60" i="5" s="1"/>
  <c r="CJ52" i="5"/>
  <c r="CG44" i="5"/>
  <c r="CO44" i="5" s="1"/>
  <c r="CN44" i="5" s="1"/>
  <c r="CG305" i="5"/>
  <c r="CO305" i="5" s="1"/>
  <c r="CJ289" i="5"/>
  <c r="CJ271" i="5"/>
  <c r="CG167" i="5"/>
  <c r="CO167" i="5" s="1"/>
  <c r="CG159" i="5"/>
  <c r="CO159" i="5" s="1"/>
  <c r="CG151" i="5"/>
  <c r="CO151" i="5" s="1"/>
  <c r="CG143" i="5"/>
  <c r="CO143" i="5" s="1"/>
  <c r="CG135" i="5"/>
  <c r="CO135" i="5" s="1"/>
  <c r="CJ131" i="5"/>
  <c r="CJ127" i="5"/>
  <c r="CG119" i="5"/>
  <c r="CO119" i="5" s="1"/>
  <c r="CN119" i="5" s="1"/>
  <c r="CG111" i="5"/>
  <c r="CO111" i="5" s="1"/>
  <c r="CN111" i="5" s="1"/>
  <c r="CG103" i="5"/>
  <c r="CO103" i="5" s="1"/>
  <c r="CN103" i="5" s="1"/>
  <c r="CJ91" i="5"/>
  <c r="CG87" i="5"/>
  <c r="CO87" i="5" s="1"/>
  <c r="CN87" i="5" s="1"/>
  <c r="CG79" i="5"/>
  <c r="CO79" i="5" s="1"/>
  <c r="CG71" i="5"/>
  <c r="CO71" i="5" s="1"/>
  <c r="CN71" i="5" s="1"/>
  <c r="CG63" i="5"/>
  <c r="CO63" i="5" s="1"/>
  <c r="CN63" i="5" s="1"/>
  <c r="CG51" i="5"/>
  <c r="CO51" i="5" s="1"/>
  <c r="CN51" i="5" s="1"/>
  <c r="CG43" i="5"/>
  <c r="CO43" i="5" s="1"/>
  <c r="CN43" i="5" s="1"/>
  <c r="CG35" i="5"/>
  <c r="CO35" i="5" s="1"/>
  <c r="CN35" i="5" s="1"/>
  <c r="CG31" i="5"/>
  <c r="CO31" i="5" s="1"/>
  <c r="CN31" i="5" s="1"/>
  <c r="CG318" i="5"/>
  <c r="CO318" i="5" s="1"/>
  <c r="CN318" i="5" s="1"/>
  <c r="CG307" i="5"/>
  <c r="CO307" i="5" s="1"/>
  <c r="CN307" i="5" s="1"/>
  <c r="CG291" i="5"/>
  <c r="CO291" i="5" s="1"/>
  <c r="CG256" i="5"/>
  <c r="CO256" i="5" s="1"/>
  <c r="CN256" i="5" s="1"/>
  <c r="CJ242" i="5"/>
  <c r="CG234" i="5"/>
  <c r="CO234" i="5" s="1"/>
  <c r="CN234" i="5" s="1"/>
  <c r="CJ226" i="5"/>
  <c r="CG218" i="5"/>
  <c r="CO218" i="5" s="1"/>
  <c r="CN218" i="5" s="1"/>
  <c r="CJ210" i="5"/>
  <c r="CG202" i="5"/>
  <c r="CO202" i="5" s="1"/>
  <c r="CN202" i="5" s="1"/>
  <c r="CG198" i="5"/>
  <c r="CO198" i="5" s="1"/>
  <c r="CG194" i="5"/>
  <c r="CO194" i="5" s="1"/>
  <c r="CN194" i="5" s="1"/>
  <c r="CG190" i="5"/>
  <c r="CO190" i="5" s="1"/>
  <c r="CG186" i="5"/>
  <c r="CO186" i="5" s="1"/>
  <c r="CG182" i="5"/>
  <c r="CO182" i="5" s="1"/>
  <c r="CG178" i="5"/>
  <c r="CO178" i="5" s="1"/>
  <c r="CJ275" i="5"/>
  <c r="CG172" i="5"/>
  <c r="CO172" i="5" s="1"/>
  <c r="CJ164" i="5"/>
  <c r="CG156" i="5"/>
  <c r="CO156" i="5" s="1"/>
  <c r="CJ148" i="5"/>
  <c r="CG140" i="5"/>
  <c r="CO140" i="5" s="1"/>
  <c r="CJ132" i="5"/>
  <c r="CG128" i="5"/>
  <c r="CO128" i="5" s="1"/>
  <c r="CJ120" i="5"/>
  <c r="CG112" i="5"/>
  <c r="CO112" i="5" s="1"/>
  <c r="CN112" i="5" s="1"/>
  <c r="CJ104" i="5"/>
  <c r="CG96" i="5"/>
  <c r="CO96" i="5" s="1"/>
  <c r="CN96" i="5" s="1"/>
  <c r="CJ88" i="5"/>
  <c r="CG80" i="5"/>
  <c r="CO80" i="5" s="1"/>
  <c r="CJ72" i="5"/>
  <c r="CG64" i="5"/>
  <c r="CO64" i="5" s="1"/>
  <c r="CN64" i="5" s="1"/>
  <c r="CJ56" i="5"/>
  <c r="CG48" i="5"/>
  <c r="CO48" i="5" s="1"/>
  <c r="CN48" i="5" s="1"/>
  <c r="CJ40" i="5"/>
  <c r="CG36" i="5"/>
  <c r="CO36" i="5" s="1"/>
  <c r="CN36" i="5" s="1"/>
  <c r="CJ32" i="5"/>
  <c r="CG28" i="5"/>
  <c r="CO28" i="5" s="1"/>
  <c r="CN28" i="5" s="1"/>
  <c r="CF24" i="5"/>
  <c r="CG301" i="5"/>
  <c r="CO301" i="5" s="1"/>
  <c r="CN301" i="5" s="1"/>
  <c r="CG293" i="5"/>
  <c r="CO293" i="5" s="1"/>
  <c r="CG287" i="5"/>
  <c r="CO287" i="5" s="1"/>
  <c r="CN287" i="5" s="1"/>
  <c r="CG277" i="5"/>
  <c r="CO277" i="5" s="1"/>
  <c r="CN277" i="5" s="1"/>
  <c r="CG263" i="5"/>
  <c r="CO263" i="5" s="1"/>
  <c r="CJ255" i="5"/>
  <c r="CJ173" i="5"/>
  <c r="CJ169" i="5"/>
  <c r="CJ165" i="5"/>
  <c r="CJ161" i="5"/>
  <c r="CJ157" i="5"/>
  <c r="CJ153" i="5"/>
  <c r="CJ149" i="5"/>
  <c r="CJ145" i="5"/>
  <c r="CJ141" i="5"/>
  <c r="CJ137" i="5"/>
  <c r="CJ133" i="5"/>
  <c r="CJ129" i="5"/>
  <c r="CJ125" i="5"/>
  <c r="CJ121" i="5"/>
  <c r="CJ117" i="5"/>
  <c r="CJ113" i="5"/>
  <c r="CJ109" i="5"/>
  <c r="CJ105" i="5"/>
  <c r="CJ101" i="5"/>
  <c r="CJ97" i="5"/>
  <c r="CJ93" i="5"/>
  <c r="CJ89" i="5"/>
  <c r="CJ85" i="5"/>
  <c r="CJ81" i="5"/>
  <c r="CJ77" i="5"/>
  <c r="CJ73" i="5"/>
  <c r="CJ69" i="5"/>
  <c r="CJ65" i="5"/>
  <c r="CJ61" i="5"/>
  <c r="CJ57" i="5"/>
  <c r="CJ53" i="5"/>
  <c r="CJ49" i="5"/>
  <c r="CJ45" i="5"/>
  <c r="CJ41" i="5"/>
  <c r="CJ37" i="5"/>
  <c r="CJ33" i="5"/>
  <c r="CJ29" i="5"/>
  <c r="CJ25" i="5"/>
  <c r="CG292" i="5"/>
  <c r="CO292" i="5" s="1"/>
  <c r="CJ284" i="5"/>
  <c r="CG268" i="5"/>
  <c r="CO268" i="5" s="1"/>
  <c r="CN268" i="5" s="1"/>
  <c r="CJ252" i="5"/>
  <c r="CG253" i="5"/>
  <c r="CO253" i="5" s="1"/>
  <c r="CN253" i="5" s="1"/>
  <c r="CJ285" i="5"/>
  <c r="CG269" i="5"/>
  <c r="CO269" i="5" s="1"/>
  <c r="CN269" i="5" s="1"/>
  <c r="CJ306" i="5"/>
  <c r="CG303" i="5"/>
  <c r="CO303" i="5" s="1"/>
  <c r="CJ295" i="5"/>
  <c r="CG283" i="5"/>
  <c r="CO283" i="5" s="1"/>
  <c r="CG267" i="5"/>
  <c r="CO267" i="5" s="1"/>
  <c r="CN267" i="5" s="1"/>
  <c r="CG251" i="5"/>
  <c r="CO251" i="5" s="1"/>
  <c r="CN251" i="5" s="1"/>
  <c r="CJ170" i="5"/>
  <c r="CG166" i="5"/>
  <c r="CO166" i="5" s="1"/>
  <c r="CJ162" i="5"/>
  <c r="CG158" i="5"/>
  <c r="CO158" i="5" s="1"/>
  <c r="CJ154" i="5"/>
  <c r="CG150" i="5"/>
  <c r="CO150" i="5" s="1"/>
  <c r="CJ146" i="5"/>
  <c r="CG142" i="5"/>
  <c r="CO142" i="5" s="1"/>
  <c r="CJ138" i="5"/>
  <c r="CG134" i="5"/>
  <c r="CO134" i="5" s="1"/>
  <c r="CJ130" i="5"/>
  <c r="CG126" i="5"/>
  <c r="CO126" i="5" s="1"/>
  <c r="CJ122" i="5"/>
  <c r="CG118" i="5"/>
  <c r="CO118" i="5" s="1"/>
  <c r="CN118" i="5" s="1"/>
  <c r="CJ114" i="5"/>
  <c r="CG110" i="5"/>
  <c r="CO110" i="5" s="1"/>
  <c r="CN110" i="5" s="1"/>
  <c r="CJ106" i="5"/>
  <c r="CG102" i="5"/>
  <c r="CO102" i="5" s="1"/>
  <c r="CN102" i="5" s="1"/>
  <c r="CJ98" i="5"/>
  <c r="CG94" i="5"/>
  <c r="CO94" i="5" s="1"/>
  <c r="CN94" i="5" s="1"/>
  <c r="CJ90" i="5"/>
  <c r="CG86" i="5"/>
  <c r="CO86" i="5" s="1"/>
  <c r="CN86" i="5" s="1"/>
  <c r="CJ82" i="5"/>
  <c r="CG78" i="5"/>
  <c r="CO78" i="5" s="1"/>
  <c r="CN78" i="5" s="1"/>
  <c r="CJ74" i="5"/>
  <c r="CG70" i="5"/>
  <c r="CO70" i="5" s="1"/>
  <c r="CN70" i="5" s="1"/>
  <c r="CJ66" i="5"/>
  <c r="CG62" i="5"/>
  <c r="CO62" i="5" s="1"/>
  <c r="CN62" i="5" s="1"/>
  <c r="CJ58" i="5"/>
  <c r="CG54" i="5"/>
  <c r="CO54" i="5" s="1"/>
  <c r="CN54" i="5" s="1"/>
  <c r="CJ50" i="5"/>
  <c r="CG46" i="5"/>
  <c r="CO46" i="5" s="1"/>
  <c r="CN46" i="5" s="1"/>
  <c r="CJ42" i="5"/>
  <c r="CG38" i="5"/>
  <c r="CO38" i="5" s="1"/>
  <c r="CN38" i="5" s="1"/>
  <c r="CJ34" i="5"/>
  <c r="CG30" i="5"/>
  <c r="CO30" i="5" s="1"/>
  <c r="CN30" i="5" s="1"/>
  <c r="CJ26" i="5"/>
  <c r="CG290" i="5"/>
  <c r="CO290" i="5" s="1"/>
  <c r="CJ280" i="5"/>
  <c r="CG264" i="5"/>
  <c r="CO264" i="5" s="1"/>
  <c r="CN264" i="5" s="1"/>
  <c r="CG248" i="5"/>
  <c r="CO248" i="5" s="1"/>
  <c r="CN248" i="5" s="1"/>
  <c r="CG244" i="5"/>
  <c r="CO244" i="5" s="1"/>
  <c r="CN244" i="5" s="1"/>
  <c r="CG240" i="5"/>
  <c r="CO240" i="5" s="1"/>
  <c r="CN240" i="5" s="1"/>
  <c r="CG236" i="5"/>
  <c r="CO236" i="5" s="1"/>
  <c r="CN236" i="5" s="1"/>
  <c r="CG232" i="5"/>
  <c r="CO232" i="5" s="1"/>
  <c r="CN232" i="5" s="1"/>
  <c r="CG228" i="5"/>
  <c r="CO228" i="5" s="1"/>
  <c r="CN228" i="5" s="1"/>
  <c r="CG224" i="5"/>
  <c r="CO224" i="5" s="1"/>
  <c r="CN224" i="5" s="1"/>
  <c r="CG220" i="5"/>
  <c r="CO220" i="5" s="1"/>
  <c r="CG216" i="5"/>
  <c r="CO216" i="5" s="1"/>
  <c r="CN216" i="5" s="1"/>
  <c r="CG212" i="5"/>
  <c r="CO212" i="5" s="1"/>
  <c r="CN212" i="5" s="1"/>
  <c r="CG208" i="5"/>
  <c r="CO208" i="5" s="1"/>
  <c r="CN208" i="5" s="1"/>
  <c r="CG204" i="5"/>
  <c r="CO204" i="5" s="1"/>
  <c r="CN204" i="5" s="1"/>
  <c r="CG200" i="5"/>
  <c r="CO200" i="5" s="1"/>
  <c r="CG196" i="5"/>
  <c r="CO196" i="5" s="1"/>
  <c r="CN196" i="5" s="1"/>
  <c r="CG192" i="5"/>
  <c r="CO192" i="5" s="1"/>
  <c r="CN192" i="5" s="1"/>
  <c r="CG188" i="5"/>
  <c r="CO188" i="5" s="1"/>
  <c r="CN188" i="5" s="1"/>
  <c r="CG184" i="5"/>
  <c r="CO184" i="5" s="1"/>
  <c r="CG180" i="5"/>
  <c r="CO180" i="5" s="1"/>
  <c r="CG176" i="5"/>
  <c r="CO176" i="5" s="1"/>
  <c r="CG297" i="5"/>
  <c r="CO297" i="5" s="1"/>
  <c r="CG279" i="5"/>
  <c r="CO279" i="5" s="1"/>
  <c r="CN279" i="5" s="1"/>
  <c r="CG261" i="5"/>
  <c r="CO261" i="5" s="1"/>
  <c r="CN261" i="5" s="1"/>
  <c r="CJ171" i="5"/>
  <c r="CJ163" i="5"/>
  <c r="CJ155" i="5"/>
  <c r="CJ147" i="5"/>
  <c r="CJ139" i="5"/>
  <c r="CG123" i="5"/>
  <c r="CO123" i="5" s="1"/>
  <c r="CJ115" i="5"/>
  <c r="CJ107" i="5"/>
  <c r="CJ99" i="5"/>
  <c r="CG95" i="5"/>
  <c r="CO95" i="5" s="1"/>
  <c r="CN95" i="5" s="1"/>
  <c r="CJ83" i="5"/>
  <c r="CJ75" i="5"/>
  <c r="CJ67" i="5"/>
  <c r="CJ59" i="5"/>
  <c r="CJ55" i="5"/>
  <c r="CJ47" i="5"/>
  <c r="CJ39" i="5"/>
  <c r="CJ27" i="5"/>
  <c r="CG315" i="5"/>
  <c r="CO315" i="5" s="1"/>
  <c r="CJ311" i="5"/>
  <c r="CJ296" i="5"/>
  <c r="CJ299" i="5"/>
  <c r="CJ272" i="5"/>
  <c r="CJ246" i="5"/>
  <c r="CG238" i="5"/>
  <c r="CO238" i="5" s="1"/>
  <c r="CN238" i="5" s="1"/>
  <c r="CJ230" i="5"/>
  <c r="CG222" i="5"/>
  <c r="CO222" i="5" s="1"/>
  <c r="CN222" i="5" s="1"/>
  <c r="CJ214" i="5"/>
  <c r="CG206" i="5"/>
  <c r="CO206" i="5" s="1"/>
  <c r="CN206" i="5" s="1"/>
  <c r="CJ174" i="5"/>
  <c r="CJ259" i="5"/>
  <c r="CG168" i="5"/>
  <c r="CO168" i="5" s="1"/>
  <c r="CJ160" i="5"/>
  <c r="CG152" i="5"/>
  <c r="CO152" i="5" s="1"/>
  <c r="CJ144" i="5"/>
  <c r="CG136" i="5"/>
  <c r="CO136" i="5" s="1"/>
  <c r="CQ136" i="5" s="1"/>
  <c r="CJ124" i="5"/>
  <c r="CG116" i="5"/>
  <c r="CO116" i="5" s="1"/>
  <c r="CN116" i="5" s="1"/>
  <c r="CJ108" i="5"/>
  <c r="CG100" i="5"/>
  <c r="CO100" i="5" s="1"/>
  <c r="CN100" i="5" s="1"/>
  <c r="CJ92" i="5"/>
  <c r="CG84" i="5"/>
  <c r="CO84" i="5" s="1"/>
  <c r="CN84" i="5" s="1"/>
  <c r="CJ76" i="5"/>
  <c r="CG68" i="5"/>
  <c r="CO68" i="5" s="1"/>
  <c r="CJ60" i="5"/>
  <c r="CG52" i="5"/>
  <c r="CO52" i="5" s="1"/>
  <c r="CN52" i="5" s="1"/>
  <c r="CJ44" i="5"/>
  <c r="CJ305" i="5"/>
  <c r="CG289" i="5"/>
  <c r="CO289" i="5" s="1"/>
  <c r="CN289" i="5" s="1"/>
  <c r="CG271" i="5"/>
  <c r="CO271" i="5" s="1"/>
  <c r="CN271" i="5" s="1"/>
  <c r="CJ167" i="5"/>
  <c r="CJ159" i="5"/>
  <c r="CJ151" i="5"/>
  <c r="CJ143" i="5"/>
  <c r="CJ135" i="5"/>
  <c r="CG131" i="5"/>
  <c r="CO131" i="5" s="1"/>
  <c r="CG127" i="5"/>
  <c r="CO127" i="5" s="1"/>
  <c r="CJ119" i="5"/>
  <c r="CJ111" i="5"/>
  <c r="CJ103" i="5"/>
  <c r="CG91" i="5"/>
  <c r="CO91" i="5" s="1"/>
  <c r="CN91" i="5" s="1"/>
  <c r="CJ87" i="5"/>
  <c r="CJ79" i="5"/>
  <c r="CJ71" i="5"/>
  <c r="CJ63" i="5"/>
  <c r="CJ51" i="5"/>
  <c r="CJ43" i="5"/>
  <c r="CJ35" i="5"/>
  <c r="CJ31" i="5"/>
  <c r="CF23" i="5"/>
  <c r="CE23" i="5" s="1"/>
  <c r="CJ318" i="5"/>
  <c r="CJ307" i="5"/>
  <c r="CJ291" i="5"/>
  <c r="CJ256" i="5"/>
  <c r="CG242" i="5"/>
  <c r="CO242" i="5" s="1"/>
  <c r="CN242" i="5" s="1"/>
  <c r="CJ234" i="5"/>
  <c r="CG226" i="5"/>
  <c r="CO226" i="5" s="1"/>
  <c r="CN226" i="5" s="1"/>
  <c r="CJ218" i="5"/>
  <c r="CG210" i="5"/>
  <c r="CO210" i="5" s="1"/>
  <c r="CJ202" i="5"/>
  <c r="CJ198" i="5"/>
  <c r="CJ194" i="5"/>
  <c r="CJ190" i="5"/>
  <c r="CJ186" i="5"/>
  <c r="CJ182" i="5"/>
  <c r="CJ178" i="5"/>
  <c r="CG275" i="5"/>
  <c r="CO275" i="5" s="1"/>
  <c r="CJ172" i="5"/>
  <c r="CG164" i="5"/>
  <c r="CO164" i="5" s="1"/>
  <c r="CJ156" i="5"/>
  <c r="CG148" i="5"/>
  <c r="CO148" i="5" s="1"/>
  <c r="CJ140" i="5"/>
  <c r="CG132" i="5"/>
  <c r="CO132" i="5" s="1"/>
  <c r="CJ128" i="5"/>
  <c r="CG120" i="5"/>
  <c r="CO120" i="5" s="1"/>
  <c r="CN120" i="5" s="1"/>
  <c r="CJ112" i="5"/>
  <c r="CG104" i="5"/>
  <c r="CO104" i="5" s="1"/>
  <c r="CN104" i="5" s="1"/>
  <c r="CJ96" i="5"/>
  <c r="CG88" i="5"/>
  <c r="CO88" i="5" s="1"/>
  <c r="CN88" i="5" s="1"/>
  <c r="CJ80" i="5"/>
  <c r="CG72" i="5"/>
  <c r="CO72" i="5" s="1"/>
  <c r="CN72" i="5" s="1"/>
  <c r="CJ64" i="5"/>
  <c r="CG56" i="5"/>
  <c r="CO56" i="5" s="1"/>
  <c r="CN56" i="5" s="1"/>
  <c r="CJ48" i="5"/>
  <c r="CG40" i="5"/>
  <c r="CO40" i="5" s="1"/>
  <c r="CJ36" i="5"/>
  <c r="CG32" i="5"/>
  <c r="CO32" i="5" s="1"/>
  <c r="CN32" i="5" s="1"/>
  <c r="CJ28" i="5"/>
  <c r="CJ301" i="5"/>
  <c r="CJ293" i="5"/>
  <c r="CJ287" i="5"/>
  <c r="CJ277" i="5"/>
  <c r="CJ263" i="5"/>
  <c r="CG255" i="5"/>
  <c r="CO255" i="5" s="1"/>
  <c r="CN255" i="5" s="1"/>
  <c r="CG173" i="5"/>
  <c r="CO173" i="5" s="1"/>
  <c r="CG169" i="5"/>
  <c r="CO169" i="5" s="1"/>
  <c r="CG165" i="5"/>
  <c r="CO165" i="5" s="1"/>
  <c r="CG161" i="5"/>
  <c r="CO161" i="5" s="1"/>
  <c r="CG157" i="5"/>
  <c r="CO157" i="5" s="1"/>
  <c r="CG153" i="5"/>
  <c r="CO153" i="5" s="1"/>
  <c r="CG149" i="5"/>
  <c r="CO149" i="5" s="1"/>
  <c r="CN149" i="5" s="1"/>
  <c r="CG145" i="5"/>
  <c r="CO145" i="5" s="1"/>
  <c r="CG141" i="5"/>
  <c r="CO141" i="5" s="1"/>
  <c r="CG137" i="5"/>
  <c r="CO137" i="5" s="1"/>
  <c r="CG133" i="5"/>
  <c r="CO133" i="5" s="1"/>
  <c r="CG129" i="5"/>
  <c r="CO129" i="5" s="1"/>
  <c r="CG125" i="5"/>
  <c r="CO125" i="5" s="1"/>
  <c r="CG121" i="5"/>
  <c r="CO121" i="5" s="1"/>
  <c r="CG117" i="5"/>
  <c r="CO117" i="5" s="1"/>
  <c r="CN117" i="5" s="1"/>
  <c r="CG113" i="5"/>
  <c r="CO113" i="5" s="1"/>
  <c r="CN113" i="5" s="1"/>
  <c r="CG109" i="5"/>
  <c r="CO109" i="5" s="1"/>
  <c r="CN109" i="5" s="1"/>
  <c r="CG105" i="5"/>
  <c r="CO105" i="5" s="1"/>
  <c r="CN105" i="5" s="1"/>
  <c r="CG101" i="5"/>
  <c r="CO101" i="5" s="1"/>
  <c r="CN101" i="5" s="1"/>
  <c r="CG97" i="5"/>
  <c r="CO97" i="5" s="1"/>
  <c r="CN97" i="5" s="1"/>
  <c r="CG93" i="5"/>
  <c r="CO93" i="5" s="1"/>
  <c r="CN93" i="5" s="1"/>
  <c r="CG89" i="5"/>
  <c r="CO89" i="5" s="1"/>
  <c r="CN89" i="5" s="1"/>
  <c r="CG85" i="5"/>
  <c r="CO85" i="5" s="1"/>
  <c r="CN85" i="5" s="1"/>
  <c r="CG81" i="5"/>
  <c r="CO81" i="5" s="1"/>
  <c r="CG77" i="5"/>
  <c r="CO77" i="5" s="1"/>
  <c r="CN77" i="5" s="1"/>
  <c r="CG73" i="5"/>
  <c r="CO73" i="5" s="1"/>
  <c r="CN73" i="5" s="1"/>
  <c r="CG69" i="5"/>
  <c r="CO69" i="5" s="1"/>
  <c r="CN69" i="5" s="1"/>
  <c r="CG65" i="5"/>
  <c r="CO65" i="5" s="1"/>
  <c r="CN65" i="5" s="1"/>
  <c r="CG61" i="5"/>
  <c r="CO61" i="5" s="1"/>
  <c r="CN61" i="5" s="1"/>
  <c r="CG57" i="5"/>
  <c r="CO57" i="5" s="1"/>
  <c r="CN57" i="5" s="1"/>
  <c r="CG53" i="5"/>
  <c r="CO53" i="5" s="1"/>
  <c r="CN53" i="5" s="1"/>
  <c r="CG49" i="5"/>
  <c r="CO49" i="5" s="1"/>
  <c r="CN49" i="5" s="1"/>
  <c r="CG45" i="5"/>
  <c r="CO45" i="5" s="1"/>
  <c r="CN45" i="5" s="1"/>
  <c r="CG41" i="5"/>
  <c r="CO41" i="5" s="1"/>
  <c r="CG37" i="5"/>
  <c r="CO37" i="5" s="1"/>
  <c r="CN37" i="5" s="1"/>
  <c r="CG33" i="5"/>
  <c r="CO33" i="5" s="1"/>
  <c r="CN33" i="5" s="1"/>
  <c r="CG29" i="5"/>
  <c r="CO29" i="5" s="1"/>
  <c r="CN29" i="5" s="1"/>
  <c r="CG25" i="5"/>
  <c r="CO25" i="5" s="1"/>
  <c r="CJ292" i="5"/>
  <c r="CG284" i="5"/>
  <c r="CO284" i="5" s="1"/>
  <c r="CJ268" i="5"/>
  <c r="CG252" i="5"/>
  <c r="CO252" i="5" s="1"/>
  <c r="CJ253" i="5"/>
  <c r="CG285" i="5"/>
  <c r="CO285" i="5" s="1"/>
  <c r="CN285" i="5" s="1"/>
  <c r="CJ269" i="5"/>
  <c r="CG306" i="5"/>
  <c r="CO306" i="5" s="1"/>
  <c r="CJ303" i="5"/>
  <c r="CG295" i="5"/>
  <c r="CO295" i="5" s="1"/>
  <c r="CN295" i="5" s="1"/>
  <c r="CJ283" i="5"/>
  <c r="CJ267" i="5"/>
  <c r="CJ251" i="5"/>
  <c r="CG170" i="5"/>
  <c r="CO170" i="5" s="1"/>
  <c r="CJ166" i="5"/>
  <c r="CG162" i="5"/>
  <c r="CO162" i="5" s="1"/>
  <c r="CQ162" i="5" s="1"/>
  <c r="CJ158" i="5"/>
  <c r="CG154" i="5"/>
  <c r="CO154" i="5" s="1"/>
  <c r="CJ150" i="5"/>
  <c r="CG146" i="5"/>
  <c r="CO146" i="5" s="1"/>
  <c r="CN146" i="5" s="1"/>
  <c r="CJ142" i="5"/>
  <c r="CG138" i="5"/>
  <c r="CO138" i="5" s="1"/>
  <c r="CJ134" i="5"/>
  <c r="CG130" i="5"/>
  <c r="CO130" i="5" s="1"/>
  <c r="CJ126" i="5"/>
  <c r="CG122" i="5"/>
  <c r="CO122" i="5" s="1"/>
  <c r="CJ118" i="5"/>
  <c r="CG114" i="5"/>
  <c r="CO114" i="5" s="1"/>
  <c r="CN114" i="5" s="1"/>
  <c r="CJ110" i="5"/>
  <c r="CG106" i="5"/>
  <c r="CO106" i="5" s="1"/>
  <c r="CN106" i="5" s="1"/>
  <c r="CJ102" i="5"/>
  <c r="CG98" i="5"/>
  <c r="CO98" i="5" s="1"/>
  <c r="CN98" i="5" s="1"/>
  <c r="CJ94" i="5"/>
  <c r="CG90" i="5"/>
  <c r="CO90" i="5" s="1"/>
  <c r="CN90" i="5" s="1"/>
  <c r="CJ86" i="5"/>
  <c r="CG82" i="5"/>
  <c r="CO82" i="5" s="1"/>
  <c r="CN82" i="5" s="1"/>
  <c r="CJ78" i="5"/>
  <c r="CG74" i="5"/>
  <c r="CO74" i="5" s="1"/>
  <c r="CN74" i="5" s="1"/>
  <c r="CJ70" i="5"/>
  <c r="CG66" i="5"/>
  <c r="CO66" i="5" s="1"/>
  <c r="CN66" i="5" s="1"/>
  <c r="CJ62" i="5"/>
  <c r="CG58" i="5"/>
  <c r="CO58" i="5" s="1"/>
  <c r="CN58" i="5" s="1"/>
  <c r="CJ54" i="5"/>
  <c r="CG50" i="5"/>
  <c r="CO50" i="5" s="1"/>
  <c r="CN50" i="5" s="1"/>
  <c r="CJ46" i="5"/>
  <c r="CG42" i="5"/>
  <c r="CO42" i="5" s="1"/>
  <c r="CJ38" i="5"/>
  <c r="CG34" i="5"/>
  <c r="CO34" i="5" s="1"/>
  <c r="CN34" i="5" s="1"/>
  <c r="CJ30" i="5"/>
  <c r="CG26" i="5"/>
  <c r="CO26" i="5" s="1"/>
  <c r="CN26" i="5" s="1"/>
  <c r="CJ290" i="5"/>
  <c r="CG280" i="5"/>
  <c r="CO280" i="5" s="1"/>
  <c r="CN280" i="5" s="1"/>
  <c r="CJ264" i="5"/>
  <c r="CJ248" i="5"/>
  <c r="CJ244" i="5"/>
  <c r="CJ240" i="5"/>
  <c r="CJ236" i="5"/>
  <c r="CJ232" i="5"/>
  <c r="CJ228" i="5"/>
  <c r="CJ224" i="5"/>
  <c r="CJ220" i="5"/>
  <c r="CJ216" i="5"/>
  <c r="CJ212" i="5"/>
  <c r="CJ208" i="5"/>
  <c r="CJ204" i="5"/>
  <c r="CJ200" i="5"/>
  <c r="CJ196" i="5"/>
  <c r="CJ192" i="5"/>
  <c r="CJ188" i="5"/>
  <c r="CJ184" i="5"/>
  <c r="CJ180" i="5"/>
  <c r="CJ176" i="5"/>
  <c r="CJ24" i="5"/>
  <c r="CG23" i="5"/>
  <c r="CG24" i="5"/>
  <c r="CJ23" i="5"/>
  <c r="BJ318" i="5"/>
  <c r="BK318" i="5" s="1"/>
  <c r="BQ318" i="5" s="1"/>
  <c r="BJ316" i="5"/>
  <c r="BK316" i="5" s="1"/>
  <c r="BQ316" i="5" s="1"/>
  <c r="BJ314" i="5"/>
  <c r="BK314" i="5" s="1"/>
  <c r="BQ314" i="5" s="1"/>
  <c r="BJ310" i="5"/>
  <c r="BK310" i="5" s="1"/>
  <c r="BQ310" i="5" s="1"/>
  <c r="BJ306" i="5"/>
  <c r="BK306" i="5" s="1"/>
  <c r="BQ306" i="5" s="1"/>
  <c r="BJ302" i="5"/>
  <c r="BK302" i="5" s="1"/>
  <c r="BQ302" i="5" s="1"/>
  <c r="BJ307" i="5"/>
  <c r="BK307" i="5" s="1"/>
  <c r="BQ307" i="5" s="1"/>
  <c r="BJ299" i="5"/>
  <c r="BK299" i="5" s="1"/>
  <c r="BQ299" i="5" s="1"/>
  <c r="BJ295" i="5"/>
  <c r="BK295" i="5" s="1"/>
  <c r="BQ295" i="5" s="1"/>
  <c r="BJ291" i="5"/>
  <c r="BK291" i="5" s="1"/>
  <c r="BQ291" i="5" s="1"/>
  <c r="BJ287" i="5"/>
  <c r="BK287" i="5" s="1"/>
  <c r="BQ287" i="5" s="1"/>
  <c r="BJ283" i="5"/>
  <c r="BK283" i="5" s="1"/>
  <c r="BQ283" i="5" s="1"/>
  <c r="BJ279" i="5"/>
  <c r="BK279" i="5" s="1"/>
  <c r="BQ279" i="5" s="1"/>
  <c r="BJ275" i="5"/>
  <c r="BK275" i="5" s="1"/>
  <c r="BQ275" i="5" s="1"/>
  <c r="BJ271" i="5"/>
  <c r="BK271" i="5" s="1"/>
  <c r="BQ271" i="5" s="1"/>
  <c r="BJ269" i="5"/>
  <c r="BK269" i="5" s="1"/>
  <c r="BQ269" i="5" s="1"/>
  <c r="BJ267" i="5"/>
  <c r="BK267" i="5" s="1"/>
  <c r="BQ267" i="5" s="1"/>
  <c r="BJ265" i="5"/>
  <c r="BK265" i="5" s="1"/>
  <c r="BQ265" i="5" s="1"/>
  <c r="BJ263" i="5"/>
  <c r="BK263" i="5" s="1"/>
  <c r="BQ263" i="5" s="1"/>
  <c r="BJ261" i="5"/>
  <c r="BK261" i="5" s="1"/>
  <c r="BQ261" i="5" s="1"/>
  <c r="BJ259" i="5"/>
  <c r="BK259" i="5" s="1"/>
  <c r="BQ259" i="5" s="1"/>
  <c r="BJ257" i="5"/>
  <c r="BK257" i="5" s="1"/>
  <c r="BQ257" i="5" s="1"/>
  <c r="BJ255" i="5"/>
  <c r="BK255" i="5" s="1"/>
  <c r="BQ255" i="5" s="1"/>
  <c r="BJ253" i="5"/>
  <c r="BK253" i="5" s="1"/>
  <c r="BQ253" i="5" s="1"/>
  <c r="BJ251" i="5"/>
  <c r="BK251" i="5" s="1"/>
  <c r="BQ251" i="5" s="1"/>
  <c r="BJ249" i="5"/>
  <c r="BK249" i="5" s="1"/>
  <c r="BQ249" i="5" s="1"/>
  <c r="BJ247" i="5"/>
  <c r="BK247" i="5" s="1"/>
  <c r="BQ247" i="5" s="1"/>
  <c r="BJ245" i="5"/>
  <c r="BK245" i="5" s="1"/>
  <c r="BQ245" i="5" s="1"/>
  <c r="BJ243" i="5"/>
  <c r="BK243" i="5" s="1"/>
  <c r="BQ243" i="5" s="1"/>
  <c r="BJ241" i="5"/>
  <c r="BK241" i="5" s="1"/>
  <c r="BQ241" i="5" s="1"/>
  <c r="BJ239" i="5"/>
  <c r="BK239" i="5" s="1"/>
  <c r="BQ239" i="5" s="1"/>
  <c r="BJ237" i="5"/>
  <c r="BK237" i="5" s="1"/>
  <c r="BQ237" i="5" s="1"/>
  <c r="BJ235" i="5"/>
  <c r="BK235" i="5" s="1"/>
  <c r="BQ235" i="5" s="1"/>
  <c r="BJ233" i="5"/>
  <c r="BK233" i="5" s="1"/>
  <c r="BQ233" i="5" s="1"/>
  <c r="BJ231" i="5"/>
  <c r="BK231" i="5" s="1"/>
  <c r="BQ231" i="5" s="1"/>
  <c r="BJ229" i="5"/>
  <c r="BK229" i="5" s="1"/>
  <c r="BQ229" i="5" s="1"/>
  <c r="BJ227" i="5"/>
  <c r="BK227" i="5" s="1"/>
  <c r="BQ227" i="5" s="1"/>
  <c r="BJ225" i="5"/>
  <c r="BK225" i="5" s="1"/>
  <c r="BQ225" i="5" s="1"/>
  <c r="BJ223" i="5"/>
  <c r="BK223" i="5" s="1"/>
  <c r="BQ223" i="5" s="1"/>
  <c r="BJ221" i="5"/>
  <c r="BK221" i="5" s="1"/>
  <c r="BQ221" i="5" s="1"/>
  <c r="BJ219" i="5"/>
  <c r="BK219" i="5" s="1"/>
  <c r="BQ219" i="5" s="1"/>
  <c r="BJ217" i="5"/>
  <c r="BK217" i="5" s="1"/>
  <c r="BQ217" i="5" s="1"/>
  <c r="BJ215" i="5"/>
  <c r="BK215" i="5" s="1"/>
  <c r="BQ215" i="5" s="1"/>
  <c r="BJ301" i="5"/>
  <c r="BK301" i="5" s="1"/>
  <c r="BQ301" i="5" s="1"/>
  <c r="BJ294" i="5"/>
  <c r="BK294" i="5" s="1"/>
  <c r="BQ294" i="5" s="1"/>
  <c r="BJ286" i="5"/>
  <c r="BK286" i="5" s="1"/>
  <c r="BQ286" i="5" s="1"/>
  <c r="BJ278" i="5"/>
  <c r="BK278" i="5" s="1"/>
  <c r="BQ278" i="5" s="1"/>
  <c r="BJ214" i="5"/>
  <c r="BK214" i="5" s="1"/>
  <c r="BQ214" i="5" s="1"/>
  <c r="BJ212" i="5"/>
  <c r="BK212" i="5" s="1"/>
  <c r="BQ212" i="5" s="1"/>
  <c r="BJ210" i="5"/>
  <c r="BK210" i="5" s="1"/>
  <c r="BQ210" i="5" s="1"/>
  <c r="BJ208" i="5"/>
  <c r="BK208" i="5" s="1"/>
  <c r="BQ208" i="5" s="1"/>
  <c r="BJ206" i="5"/>
  <c r="BK206" i="5" s="1"/>
  <c r="BQ206" i="5" s="1"/>
  <c r="BJ204" i="5"/>
  <c r="BK204" i="5" s="1"/>
  <c r="BQ204" i="5" s="1"/>
  <c r="BJ202" i="5"/>
  <c r="BK202" i="5" s="1"/>
  <c r="BQ202" i="5" s="1"/>
  <c r="BJ200" i="5"/>
  <c r="BK200" i="5" s="1"/>
  <c r="BQ200" i="5" s="1"/>
  <c r="BJ198" i="5"/>
  <c r="BK198" i="5" s="1"/>
  <c r="BQ198" i="5" s="1"/>
  <c r="BJ196" i="5"/>
  <c r="BK196" i="5" s="1"/>
  <c r="BQ196" i="5" s="1"/>
  <c r="BJ194" i="5"/>
  <c r="BK194" i="5" s="1"/>
  <c r="BQ194" i="5" s="1"/>
  <c r="BJ192" i="5"/>
  <c r="BK192" i="5" s="1"/>
  <c r="BQ192" i="5" s="1"/>
  <c r="BJ190" i="5"/>
  <c r="BK190" i="5" s="1"/>
  <c r="BQ190" i="5" s="1"/>
  <c r="BJ188" i="5"/>
  <c r="BK188" i="5" s="1"/>
  <c r="BQ188" i="5" s="1"/>
  <c r="BJ186" i="5"/>
  <c r="BK186" i="5" s="1"/>
  <c r="BQ186" i="5" s="1"/>
  <c r="BJ184" i="5"/>
  <c r="BK184" i="5" s="1"/>
  <c r="BQ184" i="5" s="1"/>
  <c r="BJ182" i="5"/>
  <c r="BK182" i="5" s="1"/>
  <c r="BQ182" i="5" s="1"/>
  <c r="BJ180" i="5"/>
  <c r="BK180" i="5" s="1"/>
  <c r="BQ180" i="5" s="1"/>
  <c r="BJ178" i="5"/>
  <c r="BK178" i="5" s="1"/>
  <c r="BQ178" i="5" s="1"/>
  <c r="BJ176" i="5"/>
  <c r="BK176" i="5" s="1"/>
  <c r="BQ176" i="5" s="1"/>
  <c r="BJ174" i="5"/>
  <c r="BK174" i="5" s="1"/>
  <c r="BQ174" i="5" s="1"/>
  <c r="BJ172" i="5"/>
  <c r="BK172" i="5" s="1"/>
  <c r="BQ172" i="5" s="1"/>
  <c r="BJ170" i="5"/>
  <c r="BK170" i="5" s="1"/>
  <c r="BQ170" i="5" s="1"/>
  <c r="BJ168" i="5"/>
  <c r="BK168" i="5" s="1"/>
  <c r="BQ168" i="5" s="1"/>
  <c r="BJ166" i="5"/>
  <c r="BK166" i="5" s="1"/>
  <c r="BQ166" i="5" s="1"/>
  <c r="BJ164" i="5"/>
  <c r="BK164" i="5" s="1"/>
  <c r="BQ164" i="5" s="1"/>
  <c r="BJ162" i="5"/>
  <c r="BK162" i="5" s="1"/>
  <c r="BQ162" i="5" s="1"/>
  <c r="BJ160" i="5"/>
  <c r="BK160" i="5" s="1"/>
  <c r="BQ160" i="5" s="1"/>
  <c r="BJ158" i="5"/>
  <c r="BK158" i="5" s="1"/>
  <c r="BQ158" i="5" s="1"/>
  <c r="BJ156" i="5"/>
  <c r="BK156" i="5" s="1"/>
  <c r="BQ156" i="5" s="1"/>
  <c r="BJ154" i="5"/>
  <c r="BK154" i="5" s="1"/>
  <c r="BQ154" i="5" s="1"/>
  <c r="BJ152" i="5"/>
  <c r="BK152" i="5" s="1"/>
  <c r="BQ152" i="5" s="1"/>
  <c r="BJ150" i="5"/>
  <c r="BK150" i="5" s="1"/>
  <c r="BQ150" i="5" s="1"/>
  <c r="BJ148" i="5"/>
  <c r="BK148" i="5" s="1"/>
  <c r="BQ148" i="5" s="1"/>
  <c r="BJ146" i="5"/>
  <c r="BK146" i="5" s="1"/>
  <c r="BQ146" i="5" s="1"/>
  <c r="BJ144" i="5"/>
  <c r="BK144" i="5" s="1"/>
  <c r="BQ144" i="5" s="1"/>
  <c r="BJ142" i="5"/>
  <c r="BK142" i="5" s="1"/>
  <c r="BQ142" i="5" s="1"/>
  <c r="BJ140" i="5"/>
  <c r="BK140" i="5" s="1"/>
  <c r="BQ140" i="5" s="1"/>
  <c r="BJ138" i="5"/>
  <c r="BK138" i="5" s="1"/>
  <c r="BQ138" i="5" s="1"/>
  <c r="BJ136" i="5"/>
  <c r="BK136" i="5" s="1"/>
  <c r="BQ136" i="5" s="1"/>
  <c r="BJ134" i="5"/>
  <c r="BK134" i="5" s="1"/>
  <c r="BQ134" i="5" s="1"/>
  <c r="BJ132" i="5"/>
  <c r="BK132" i="5" s="1"/>
  <c r="BQ132" i="5" s="1"/>
  <c r="BJ130" i="5"/>
  <c r="BK130" i="5" s="1"/>
  <c r="BQ130" i="5" s="1"/>
  <c r="BJ128" i="5"/>
  <c r="BK128" i="5" s="1"/>
  <c r="BQ128" i="5" s="1"/>
  <c r="BJ126" i="5"/>
  <c r="BK126" i="5" s="1"/>
  <c r="BQ126" i="5" s="1"/>
  <c r="BJ124" i="5"/>
  <c r="BK124" i="5" s="1"/>
  <c r="BQ124" i="5" s="1"/>
  <c r="BJ122" i="5"/>
  <c r="BK122" i="5" s="1"/>
  <c r="BQ122" i="5" s="1"/>
  <c r="BJ120" i="5"/>
  <c r="BK120" i="5" s="1"/>
  <c r="BQ120" i="5" s="1"/>
  <c r="BJ118" i="5"/>
  <c r="BK118" i="5" s="1"/>
  <c r="BQ118" i="5" s="1"/>
  <c r="BJ116" i="5"/>
  <c r="BK116" i="5" s="1"/>
  <c r="BQ116" i="5" s="1"/>
  <c r="BJ114" i="5"/>
  <c r="BK114" i="5" s="1"/>
  <c r="BQ114" i="5" s="1"/>
  <c r="BJ112" i="5"/>
  <c r="BK112" i="5" s="1"/>
  <c r="BQ112" i="5" s="1"/>
  <c r="BJ110" i="5"/>
  <c r="BK110" i="5" s="1"/>
  <c r="BQ110" i="5" s="1"/>
  <c r="BJ108" i="5"/>
  <c r="BK108" i="5" s="1"/>
  <c r="BQ108" i="5" s="1"/>
  <c r="BJ106" i="5"/>
  <c r="BK106" i="5" s="1"/>
  <c r="BQ106" i="5" s="1"/>
  <c r="BJ104" i="5"/>
  <c r="BK104" i="5" s="1"/>
  <c r="BQ104" i="5" s="1"/>
  <c r="BJ102" i="5"/>
  <c r="BK102" i="5" s="1"/>
  <c r="BQ102" i="5" s="1"/>
  <c r="BJ305" i="5"/>
  <c r="BK305" i="5" s="1"/>
  <c r="BQ305" i="5" s="1"/>
  <c r="BJ292" i="5"/>
  <c r="BK292" i="5" s="1"/>
  <c r="BQ292" i="5" s="1"/>
  <c r="BJ276" i="5"/>
  <c r="BK276" i="5" s="1"/>
  <c r="BQ276" i="5" s="1"/>
  <c r="BJ296" i="5"/>
  <c r="BK296" i="5" s="1"/>
  <c r="BQ296" i="5" s="1"/>
  <c r="BJ280" i="5"/>
  <c r="BK280" i="5" s="1"/>
  <c r="BQ280" i="5" s="1"/>
  <c r="BJ100" i="5"/>
  <c r="BK100" i="5" s="1"/>
  <c r="BQ100" i="5" s="1"/>
  <c r="BJ98" i="5"/>
  <c r="BK98" i="5" s="1"/>
  <c r="BQ98" i="5" s="1"/>
  <c r="BJ96" i="5"/>
  <c r="BK96" i="5" s="1"/>
  <c r="BQ96" i="5" s="1"/>
  <c r="BJ94" i="5"/>
  <c r="BK94" i="5" s="1"/>
  <c r="BQ94" i="5" s="1"/>
  <c r="BJ92" i="5"/>
  <c r="BK92" i="5" s="1"/>
  <c r="BQ92" i="5" s="1"/>
  <c r="BJ90" i="5"/>
  <c r="BK90" i="5" s="1"/>
  <c r="BQ90" i="5" s="1"/>
  <c r="BJ88" i="5"/>
  <c r="BK88" i="5" s="1"/>
  <c r="BQ88" i="5" s="1"/>
  <c r="BJ86" i="5"/>
  <c r="BK86" i="5" s="1"/>
  <c r="BQ86" i="5" s="1"/>
  <c r="BJ84" i="5"/>
  <c r="BK84" i="5" s="1"/>
  <c r="BQ84" i="5" s="1"/>
  <c r="BJ82" i="5"/>
  <c r="BK82" i="5" s="1"/>
  <c r="BQ82" i="5" s="1"/>
  <c r="BJ80" i="5"/>
  <c r="BK80" i="5" s="1"/>
  <c r="BQ80" i="5" s="1"/>
  <c r="BJ78" i="5"/>
  <c r="BK78" i="5" s="1"/>
  <c r="BQ78" i="5" s="1"/>
  <c r="BJ76" i="5"/>
  <c r="BK76" i="5" s="1"/>
  <c r="BQ76" i="5" s="1"/>
  <c r="BJ74" i="5"/>
  <c r="BK74" i="5" s="1"/>
  <c r="BQ74" i="5" s="1"/>
  <c r="BJ72" i="5"/>
  <c r="BK72" i="5" s="1"/>
  <c r="BQ72" i="5" s="1"/>
  <c r="BJ70" i="5"/>
  <c r="BK70" i="5" s="1"/>
  <c r="BQ70" i="5" s="1"/>
  <c r="BJ68" i="5"/>
  <c r="BK68" i="5" s="1"/>
  <c r="BQ68" i="5" s="1"/>
  <c r="BJ66" i="5"/>
  <c r="BK66" i="5" s="1"/>
  <c r="BQ66" i="5" s="1"/>
  <c r="BJ64" i="5"/>
  <c r="BK64" i="5" s="1"/>
  <c r="BQ64" i="5" s="1"/>
  <c r="BJ62" i="5"/>
  <c r="BK62" i="5" s="1"/>
  <c r="BQ62" i="5" s="1"/>
  <c r="BJ60" i="5"/>
  <c r="BK60" i="5" s="1"/>
  <c r="BQ60" i="5" s="1"/>
  <c r="BJ58" i="5"/>
  <c r="BK58" i="5" s="1"/>
  <c r="BQ58" i="5" s="1"/>
  <c r="BJ56" i="5"/>
  <c r="BK56" i="5" s="1"/>
  <c r="BQ56" i="5" s="1"/>
  <c r="BJ54" i="5"/>
  <c r="BK54" i="5" s="1"/>
  <c r="BQ54" i="5" s="1"/>
  <c r="BJ52" i="5"/>
  <c r="BK52" i="5" s="1"/>
  <c r="BQ52" i="5" s="1"/>
  <c r="BJ50" i="5"/>
  <c r="BK50" i="5" s="1"/>
  <c r="BQ50" i="5" s="1"/>
  <c r="BJ48" i="5"/>
  <c r="BK48" i="5" s="1"/>
  <c r="BQ48" i="5" s="1"/>
  <c r="BJ45" i="5"/>
  <c r="BK45" i="5" s="1"/>
  <c r="BQ45" i="5" s="1"/>
  <c r="BJ41" i="5"/>
  <c r="BK41" i="5" s="1"/>
  <c r="BQ41" i="5" s="1"/>
  <c r="BJ37" i="5"/>
  <c r="BK37" i="5" s="1"/>
  <c r="BQ37" i="5" s="1"/>
  <c r="BJ33" i="5"/>
  <c r="BK33" i="5" s="1"/>
  <c r="BQ33" i="5" s="1"/>
  <c r="BJ29" i="5"/>
  <c r="BK29" i="5" s="1"/>
  <c r="BQ29" i="5" s="1"/>
  <c r="BJ25" i="5"/>
  <c r="BK25" i="5" s="1"/>
  <c r="BQ25" i="5" s="1"/>
  <c r="BJ21" i="5"/>
  <c r="BK21" i="5" s="1"/>
  <c r="BQ21" i="5" s="1"/>
  <c r="BJ17" i="5"/>
  <c r="BK17" i="5" s="1"/>
  <c r="BQ17" i="5" s="1"/>
  <c r="BJ13" i="5"/>
  <c r="BK13" i="5" s="1"/>
  <c r="BQ13" i="5" s="1"/>
  <c r="BJ9" i="5"/>
  <c r="BK9" i="5" s="1"/>
  <c r="BQ9" i="5" s="1"/>
  <c r="BJ5" i="5"/>
  <c r="BJ44" i="5"/>
  <c r="BK44" i="5" s="1"/>
  <c r="BQ44" i="5" s="1"/>
  <c r="BJ40" i="5"/>
  <c r="BK40" i="5" s="1"/>
  <c r="BQ40" i="5" s="1"/>
  <c r="BJ36" i="5"/>
  <c r="BK36" i="5" s="1"/>
  <c r="BQ36" i="5" s="1"/>
  <c r="BJ32" i="5"/>
  <c r="BK32" i="5" s="1"/>
  <c r="BQ32" i="5" s="1"/>
  <c r="BJ28" i="5"/>
  <c r="BK28" i="5" s="1"/>
  <c r="BQ28" i="5" s="1"/>
  <c r="BJ24" i="5"/>
  <c r="BK24" i="5" s="1"/>
  <c r="BQ24" i="5" s="1"/>
  <c r="BJ20" i="5"/>
  <c r="BK20" i="5" s="1"/>
  <c r="BQ20" i="5" s="1"/>
  <c r="BJ16" i="5"/>
  <c r="BK16" i="5" s="1"/>
  <c r="BQ16" i="5" s="1"/>
  <c r="BJ12" i="5"/>
  <c r="BK12" i="5" s="1"/>
  <c r="BQ12" i="5" s="1"/>
  <c r="BJ8" i="5"/>
  <c r="BK8" i="5" s="1"/>
  <c r="BQ8" i="5" s="1"/>
  <c r="BJ319" i="5"/>
  <c r="BK319" i="5" s="1"/>
  <c r="BQ319" i="5" s="1"/>
  <c r="BJ317" i="5"/>
  <c r="BK317" i="5" s="1"/>
  <c r="BQ317" i="5" s="1"/>
  <c r="BJ315" i="5"/>
  <c r="BK315" i="5" s="1"/>
  <c r="BQ315" i="5" s="1"/>
  <c r="BJ312" i="5"/>
  <c r="BK312" i="5" s="1"/>
  <c r="BQ312" i="5" s="1"/>
  <c r="BJ308" i="5"/>
  <c r="BK308" i="5" s="1"/>
  <c r="BQ308" i="5" s="1"/>
  <c r="BJ304" i="5"/>
  <c r="BK304" i="5" s="1"/>
  <c r="BQ304" i="5" s="1"/>
  <c r="BJ311" i="5"/>
  <c r="BK311" i="5" s="1"/>
  <c r="BQ311" i="5" s="1"/>
  <c r="BJ303" i="5"/>
  <c r="BK303" i="5" s="1"/>
  <c r="BQ303" i="5" s="1"/>
  <c r="BJ297" i="5"/>
  <c r="BK297" i="5" s="1"/>
  <c r="BQ297" i="5" s="1"/>
  <c r="BJ293" i="5"/>
  <c r="BK293" i="5" s="1"/>
  <c r="BQ293" i="5" s="1"/>
  <c r="BJ289" i="5"/>
  <c r="BK289" i="5" s="1"/>
  <c r="BQ289" i="5" s="1"/>
  <c r="BJ285" i="5"/>
  <c r="BK285" i="5" s="1"/>
  <c r="BQ285" i="5" s="1"/>
  <c r="BJ281" i="5"/>
  <c r="BK281" i="5" s="1"/>
  <c r="BQ281" i="5" s="1"/>
  <c r="BJ277" i="5"/>
  <c r="BK277" i="5" s="1"/>
  <c r="BQ277" i="5" s="1"/>
  <c r="BJ273" i="5"/>
  <c r="BK273" i="5" s="1"/>
  <c r="BQ273" i="5" s="1"/>
  <c r="BJ270" i="5"/>
  <c r="BK270" i="5" s="1"/>
  <c r="BQ270" i="5" s="1"/>
  <c r="BJ268" i="5"/>
  <c r="BK268" i="5" s="1"/>
  <c r="BQ268" i="5" s="1"/>
  <c r="BJ266" i="5"/>
  <c r="BK266" i="5" s="1"/>
  <c r="BQ266" i="5" s="1"/>
  <c r="BJ264" i="5"/>
  <c r="BK264" i="5" s="1"/>
  <c r="BQ264" i="5" s="1"/>
  <c r="BJ262" i="5"/>
  <c r="BK262" i="5" s="1"/>
  <c r="BQ262" i="5" s="1"/>
  <c r="BJ260" i="5"/>
  <c r="BK260" i="5" s="1"/>
  <c r="BQ260" i="5" s="1"/>
  <c r="BJ258" i="5"/>
  <c r="BK258" i="5" s="1"/>
  <c r="BQ258" i="5" s="1"/>
  <c r="BJ256" i="5"/>
  <c r="BK256" i="5" s="1"/>
  <c r="BQ256" i="5" s="1"/>
  <c r="BJ254" i="5"/>
  <c r="BK254" i="5" s="1"/>
  <c r="BQ254" i="5" s="1"/>
  <c r="BJ252" i="5"/>
  <c r="BK252" i="5" s="1"/>
  <c r="BQ252" i="5" s="1"/>
  <c r="BJ250" i="5"/>
  <c r="BK250" i="5" s="1"/>
  <c r="BQ250" i="5" s="1"/>
  <c r="BJ248" i="5"/>
  <c r="BK248" i="5" s="1"/>
  <c r="BQ248" i="5" s="1"/>
  <c r="BJ246" i="5"/>
  <c r="BK246" i="5" s="1"/>
  <c r="BQ246" i="5" s="1"/>
  <c r="BJ244" i="5"/>
  <c r="BK244" i="5" s="1"/>
  <c r="BQ244" i="5" s="1"/>
  <c r="BJ242" i="5"/>
  <c r="BK242" i="5" s="1"/>
  <c r="BQ242" i="5" s="1"/>
  <c r="BJ240" i="5"/>
  <c r="BK240" i="5" s="1"/>
  <c r="BQ240" i="5" s="1"/>
  <c r="BJ238" i="5"/>
  <c r="BK238" i="5" s="1"/>
  <c r="BQ238" i="5" s="1"/>
  <c r="BJ236" i="5"/>
  <c r="BK236" i="5" s="1"/>
  <c r="BQ236" i="5" s="1"/>
  <c r="BJ234" i="5"/>
  <c r="BK234" i="5" s="1"/>
  <c r="BQ234" i="5" s="1"/>
  <c r="BJ232" i="5"/>
  <c r="BK232" i="5" s="1"/>
  <c r="BQ232" i="5" s="1"/>
  <c r="BJ230" i="5"/>
  <c r="BK230" i="5" s="1"/>
  <c r="BQ230" i="5" s="1"/>
  <c r="BJ228" i="5"/>
  <c r="BK228" i="5" s="1"/>
  <c r="BQ228" i="5" s="1"/>
  <c r="BJ226" i="5"/>
  <c r="BK226" i="5" s="1"/>
  <c r="BQ226" i="5" s="1"/>
  <c r="BJ224" i="5"/>
  <c r="BK224" i="5" s="1"/>
  <c r="BQ224" i="5" s="1"/>
  <c r="BJ222" i="5"/>
  <c r="BK222" i="5" s="1"/>
  <c r="BQ222" i="5" s="1"/>
  <c r="BJ220" i="5"/>
  <c r="BK220" i="5" s="1"/>
  <c r="BQ220" i="5" s="1"/>
  <c r="BJ218" i="5"/>
  <c r="BK218" i="5" s="1"/>
  <c r="BQ218" i="5" s="1"/>
  <c r="BJ216" i="5"/>
  <c r="BK216" i="5" s="1"/>
  <c r="BQ216" i="5" s="1"/>
  <c r="BJ309" i="5"/>
  <c r="BK309" i="5" s="1"/>
  <c r="BQ309" i="5" s="1"/>
  <c r="BJ298" i="5"/>
  <c r="BK298" i="5" s="1"/>
  <c r="BQ298" i="5" s="1"/>
  <c r="BJ290" i="5"/>
  <c r="BK290" i="5" s="1"/>
  <c r="BQ290" i="5" s="1"/>
  <c r="BJ282" i="5"/>
  <c r="BK282" i="5" s="1"/>
  <c r="BQ282" i="5" s="1"/>
  <c r="BJ274" i="5"/>
  <c r="BK274" i="5" s="1"/>
  <c r="BQ274" i="5" s="1"/>
  <c r="BJ213" i="5"/>
  <c r="BK213" i="5" s="1"/>
  <c r="BQ213" i="5" s="1"/>
  <c r="BJ211" i="5"/>
  <c r="BK211" i="5" s="1"/>
  <c r="BQ211" i="5" s="1"/>
  <c r="BJ209" i="5"/>
  <c r="BK209" i="5" s="1"/>
  <c r="BQ209" i="5" s="1"/>
  <c r="BJ207" i="5"/>
  <c r="BK207" i="5" s="1"/>
  <c r="BQ207" i="5" s="1"/>
  <c r="BJ205" i="5"/>
  <c r="BK205" i="5" s="1"/>
  <c r="BQ205" i="5" s="1"/>
  <c r="BJ203" i="5"/>
  <c r="BK203" i="5" s="1"/>
  <c r="BQ203" i="5" s="1"/>
  <c r="BJ201" i="5"/>
  <c r="BK201" i="5" s="1"/>
  <c r="BQ201" i="5" s="1"/>
  <c r="BJ199" i="5"/>
  <c r="BK199" i="5" s="1"/>
  <c r="BQ199" i="5" s="1"/>
  <c r="BJ197" i="5"/>
  <c r="BK197" i="5" s="1"/>
  <c r="BQ197" i="5" s="1"/>
  <c r="BJ195" i="5"/>
  <c r="BK195" i="5" s="1"/>
  <c r="BQ195" i="5" s="1"/>
  <c r="BJ193" i="5"/>
  <c r="BK193" i="5" s="1"/>
  <c r="BQ193" i="5" s="1"/>
  <c r="BJ191" i="5"/>
  <c r="BK191" i="5" s="1"/>
  <c r="BQ191" i="5" s="1"/>
  <c r="BJ189" i="5"/>
  <c r="BK189" i="5" s="1"/>
  <c r="BQ189" i="5" s="1"/>
  <c r="BJ187" i="5"/>
  <c r="BK187" i="5" s="1"/>
  <c r="BQ187" i="5" s="1"/>
  <c r="BJ185" i="5"/>
  <c r="BK185" i="5" s="1"/>
  <c r="BQ185" i="5" s="1"/>
  <c r="BJ183" i="5"/>
  <c r="BK183" i="5" s="1"/>
  <c r="BQ183" i="5" s="1"/>
  <c r="BJ181" i="5"/>
  <c r="BK181" i="5" s="1"/>
  <c r="BQ181" i="5" s="1"/>
  <c r="BJ179" i="5"/>
  <c r="BK179" i="5" s="1"/>
  <c r="BQ179" i="5" s="1"/>
  <c r="BJ177" i="5"/>
  <c r="BK177" i="5" s="1"/>
  <c r="BQ177" i="5" s="1"/>
  <c r="BJ175" i="5"/>
  <c r="BK175" i="5" s="1"/>
  <c r="BQ175" i="5" s="1"/>
  <c r="BJ173" i="5"/>
  <c r="BK173" i="5" s="1"/>
  <c r="BQ173" i="5" s="1"/>
  <c r="BJ171" i="5"/>
  <c r="BK171" i="5" s="1"/>
  <c r="BQ171" i="5" s="1"/>
  <c r="BJ169" i="5"/>
  <c r="BK169" i="5" s="1"/>
  <c r="BQ169" i="5" s="1"/>
  <c r="BJ167" i="5"/>
  <c r="BK167" i="5" s="1"/>
  <c r="BQ167" i="5" s="1"/>
  <c r="BJ165" i="5"/>
  <c r="BK165" i="5" s="1"/>
  <c r="BQ165" i="5" s="1"/>
  <c r="BJ163" i="5"/>
  <c r="BK163" i="5" s="1"/>
  <c r="BQ163" i="5" s="1"/>
  <c r="BJ161" i="5"/>
  <c r="BK161" i="5" s="1"/>
  <c r="BQ161" i="5" s="1"/>
  <c r="BJ159" i="5"/>
  <c r="BK159" i="5" s="1"/>
  <c r="BQ159" i="5" s="1"/>
  <c r="BJ157" i="5"/>
  <c r="BK157" i="5" s="1"/>
  <c r="BQ157" i="5" s="1"/>
  <c r="BJ155" i="5"/>
  <c r="BK155" i="5" s="1"/>
  <c r="BQ155" i="5" s="1"/>
  <c r="BJ153" i="5"/>
  <c r="BK153" i="5" s="1"/>
  <c r="BQ153" i="5" s="1"/>
  <c r="BJ151" i="5"/>
  <c r="BK151" i="5" s="1"/>
  <c r="BQ151" i="5" s="1"/>
  <c r="BJ149" i="5"/>
  <c r="BK149" i="5" s="1"/>
  <c r="BQ149" i="5" s="1"/>
  <c r="BJ147" i="5"/>
  <c r="BK147" i="5" s="1"/>
  <c r="BQ147" i="5" s="1"/>
  <c r="BJ145" i="5"/>
  <c r="BK145" i="5" s="1"/>
  <c r="BQ145" i="5" s="1"/>
  <c r="BJ143" i="5"/>
  <c r="BK143" i="5" s="1"/>
  <c r="BQ143" i="5" s="1"/>
  <c r="BJ141" i="5"/>
  <c r="BK141" i="5" s="1"/>
  <c r="BQ141" i="5" s="1"/>
  <c r="BJ139" i="5"/>
  <c r="BK139" i="5" s="1"/>
  <c r="BQ139" i="5" s="1"/>
  <c r="BJ137" i="5"/>
  <c r="BK137" i="5" s="1"/>
  <c r="BQ137" i="5" s="1"/>
  <c r="BJ135" i="5"/>
  <c r="BK135" i="5" s="1"/>
  <c r="BQ135" i="5" s="1"/>
  <c r="BJ133" i="5"/>
  <c r="BK133" i="5" s="1"/>
  <c r="BQ133" i="5" s="1"/>
  <c r="BJ131" i="5"/>
  <c r="BK131" i="5" s="1"/>
  <c r="BQ131" i="5" s="1"/>
  <c r="BJ129" i="5"/>
  <c r="BK129" i="5" s="1"/>
  <c r="BQ129" i="5" s="1"/>
  <c r="BJ127" i="5"/>
  <c r="BK127" i="5" s="1"/>
  <c r="BQ127" i="5" s="1"/>
  <c r="BJ125" i="5"/>
  <c r="BK125" i="5" s="1"/>
  <c r="BQ125" i="5" s="1"/>
  <c r="BJ123" i="5"/>
  <c r="BK123" i="5" s="1"/>
  <c r="BQ123" i="5" s="1"/>
  <c r="BJ121" i="5"/>
  <c r="BK121" i="5" s="1"/>
  <c r="BQ121" i="5" s="1"/>
  <c r="BJ119" i="5"/>
  <c r="BK119" i="5" s="1"/>
  <c r="BQ119" i="5" s="1"/>
  <c r="BJ117" i="5"/>
  <c r="BK117" i="5" s="1"/>
  <c r="BQ117" i="5" s="1"/>
  <c r="BJ115" i="5"/>
  <c r="BK115" i="5" s="1"/>
  <c r="BQ115" i="5" s="1"/>
  <c r="BJ113" i="5"/>
  <c r="BK113" i="5" s="1"/>
  <c r="BQ113" i="5" s="1"/>
  <c r="BJ111" i="5"/>
  <c r="BK111" i="5" s="1"/>
  <c r="BQ111" i="5" s="1"/>
  <c r="BJ109" i="5"/>
  <c r="BK109" i="5" s="1"/>
  <c r="BQ109" i="5" s="1"/>
  <c r="BJ107" i="5"/>
  <c r="BK107" i="5" s="1"/>
  <c r="BQ107" i="5" s="1"/>
  <c r="BJ105" i="5"/>
  <c r="BK105" i="5" s="1"/>
  <c r="BQ105" i="5" s="1"/>
  <c r="BJ103" i="5"/>
  <c r="BK103" i="5" s="1"/>
  <c r="BQ103" i="5" s="1"/>
  <c r="BJ101" i="5"/>
  <c r="BK101" i="5" s="1"/>
  <c r="BQ101" i="5" s="1"/>
  <c r="BJ300" i="5"/>
  <c r="BK300" i="5" s="1"/>
  <c r="BQ300" i="5" s="1"/>
  <c r="BJ284" i="5"/>
  <c r="BK284" i="5" s="1"/>
  <c r="BQ284" i="5" s="1"/>
  <c r="BJ313" i="5"/>
  <c r="BK313" i="5" s="1"/>
  <c r="BQ313" i="5" s="1"/>
  <c r="BJ288" i="5"/>
  <c r="BK288" i="5" s="1"/>
  <c r="BQ288" i="5" s="1"/>
  <c r="BJ272" i="5"/>
  <c r="BK272" i="5" s="1"/>
  <c r="BQ272" i="5" s="1"/>
  <c r="BJ99" i="5"/>
  <c r="BK99" i="5" s="1"/>
  <c r="BQ99" i="5" s="1"/>
  <c r="BJ97" i="5"/>
  <c r="BK97" i="5" s="1"/>
  <c r="BQ97" i="5" s="1"/>
  <c r="BJ95" i="5"/>
  <c r="BK95" i="5" s="1"/>
  <c r="BQ95" i="5" s="1"/>
  <c r="BJ93" i="5"/>
  <c r="BK93" i="5" s="1"/>
  <c r="BQ93" i="5" s="1"/>
  <c r="BJ91" i="5"/>
  <c r="BK91" i="5" s="1"/>
  <c r="BQ91" i="5" s="1"/>
  <c r="BJ89" i="5"/>
  <c r="BK89" i="5" s="1"/>
  <c r="BQ89" i="5" s="1"/>
  <c r="BJ87" i="5"/>
  <c r="BK87" i="5" s="1"/>
  <c r="BQ87" i="5" s="1"/>
  <c r="BJ85" i="5"/>
  <c r="BK85" i="5" s="1"/>
  <c r="BQ85" i="5" s="1"/>
  <c r="BJ83" i="5"/>
  <c r="BK83" i="5" s="1"/>
  <c r="BQ83" i="5" s="1"/>
  <c r="BJ81" i="5"/>
  <c r="BK81" i="5" s="1"/>
  <c r="BQ81" i="5" s="1"/>
  <c r="BJ79" i="5"/>
  <c r="BK79" i="5" s="1"/>
  <c r="BQ79" i="5" s="1"/>
  <c r="BJ77" i="5"/>
  <c r="BK77" i="5" s="1"/>
  <c r="BQ77" i="5" s="1"/>
  <c r="BJ75" i="5"/>
  <c r="BK75" i="5" s="1"/>
  <c r="BQ75" i="5" s="1"/>
  <c r="BJ73" i="5"/>
  <c r="BK73" i="5" s="1"/>
  <c r="BQ73" i="5" s="1"/>
  <c r="BJ71" i="5"/>
  <c r="BK71" i="5" s="1"/>
  <c r="BQ71" i="5" s="1"/>
  <c r="BJ69" i="5"/>
  <c r="BK69" i="5" s="1"/>
  <c r="BQ69" i="5" s="1"/>
  <c r="BJ67" i="5"/>
  <c r="BK67" i="5" s="1"/>
  <c r="BQ67" i="5" s="1"/>
  <c r="BJ65" i="5"/>
  <c r="BK65" i="5" s="1"/>
  <c r="BQ65" i="5" s="1"/>
  <c r="BJ63" i="5"/>
  <c r="BK63" i="5" s="1"/>
  <c r="BQ63" i="5" s="1"/>
  <c r="BJ61" i="5"/>
  <c r="BK61" i="5" s="1"/>
  <c r="BQ61" i="5" s="1"/>
  <c r="BJ59" i="5"/>
  <c r="BK59" i="5" s="1"/>
  <c r="BQ59" i="5" s="1"/>
  <c r="BJ57" i="5"/>
  <c r="BK57" i="5" s="1"/>
  <c r="BQ57" i="5" s="1"/>
  <c r="BJ55" i="5"/>
  <c r="BK55" i="5" s="1"/>
  <c r="BQ55" i="5" s="1"/>
  <c r="BJ53" i="5"/>
  <c r="BK53" i="5" s="1"/>
  <c r="BQ53" i="5" s="1"/>
  <c r="BJ51" i="5"/>
  <c r="BK51" i="5" s="1"/>
  <c r="BQ51" i="5" s="1"/>
  <c r="BJ49" i="5"/>
  <c r="BK49" i="5" s="1"/>
  <c r="BQ49" i="5" s="1"/>
  <c r="BJ47" i="5"/>
  <c r="BK47" i="5" s="1"/>
  <c r="BQ47" i="5" s="1"/>
  <c r="BJ43" i="5"/>
  <c r="BK43" i="5" s="1"/>
  <c r="BQ43" i="5" s="1"/>
  <c r="BJ39" i="5"/>
  <c r="BK39" i="5" s="1"/>
  <c r="BQ39" i="5" s="1"/>
  <c r="BJ35" i="5"/>
  <c r="BK35" i="5" s="1"/>
  <c r="BQ35" i="5" s="1"/>
  <c r="BJ31" i="5"/>
  <c r="BK31" i="5" s="1"/>
  <c r="BQ31" i="5" s="1"/>
  <c r="BJ27" i="5"/>
  <c r="BK27" i="5" s="1"/>
  <c r="BQ27" i="5" s="1"/>
  <c r="BJ23" i="5"/>
  <c r="BK23" i="5" s="1"/>
  <c r="BQ23" i="5" s="1"/>
  <c r="BJ19" i="5"/>
  <c r="BK19" i="5" s="1"/>
  <c r="BQ19" i="5" s="1"/>
  <c r="BJ15" i="5"/>
  <c r="BK15" i="5" s="1"/>
  <c r="BQ15" i="5" s="1"/>
  <c r="BJ11" i="5"/>
  <c r="BK11" i="5" s="1"/>
  <c r="BQ11" i="5" s="1"/>
  <c r="BJ7" i="5"/>
  <c r="BK7" i="5" s="1"/>
  <c r="BQ7" i="5" s="1"/>
  <c r="BJ46" i="5"/>
  <c r="BK46" i="5" s="1"/>
  <c r="BQ46" i="5" s="1"/>
  <c r="BJ42" i="5"/>
  <c r="BK42" i="5" s="1"/>
  <c r="BQ42" i="5" s="1"/>
  <c r="BJ38" i="5"/>
  <c r="BK38" i="5" s="1"/>
  <c r="BQ38" i="5" s="1"/>
  <c r="BJ34" i="5"/>
  <c r="BK34" i="5" s="1"/>
  <c r="BQ34" i="5" s="1"/>
  <c r="BJ30" i="5"/>
  <c r="BK30" i="5" s="1"/>
  <c r="BQ30" i="5" s="1"/>
  <c r="BJ26" i="5"/>
  <c r="BK26" i="5" s="1"/>
  <c r="BQ26" i="5" s="1"/>
  <c r="BJ22" i="5"/>
  <c r="BK22" i="5" s="1"/>
  <c r="BQ22" i="5" s="1"/>
  <c r="BJ18" i="5"/>
  <c r="BK18" i="5" s="1"/>
  <c r="BQ18" i="5" s="1"/>
  <c r="BJ14" i="5"/>
  <c r="BK14" i="5" s="1"/>
  <c r="BQ14" i="5" s="1"/>
  <c r="BJ10" i="5"/>
  <c r="BK10" i="5" s="1"/>
  <c r="BQ10" i="5" s="1"/>
  <c r="BJ6" i="5"/>
  <c r="BK6" i="5" s="1"/>
  <c r="BQ6" i="5" s="1"/>
  <c r="BF329" i="5"/>
  <c r="BB5" i="5"/>
  <c r="BA320" i="5"/>
  <c r="BY297" i="5"/>
  <c r="CH297" i="5" s="1"/>
  <c r="CQ297" i="5" s="1"/>
  <c r="BY23" i="5"/>
  <c r="CH23" i="5" s="1"/>
  <c r="BY123" i="5"/>
  <c r="CH123" i="5" s="1"/>
  <c r="CQ123" i="5" s="1"/>
  <c r="BY159" i="5"/>
  <c r="CH159" i="5" s="1"/>
  <c r="CQ159" i="5" s="1"/>
  <c r="BY112" i="5"/>
  <c r="CH112" i="5" s="1"/>
  <c r="CQ112" i="5" s="1"/>
  <c r="BY49" i="5"/>
  <c r="CH49" i="5" s="1"/>
  <c r="CQ49" i="5" s="1"/>
  <c r="BY201" i="5"/>
  <c r="CH201" i="5" s="1"/>
  <c r="BY188" i="5"/>
  <c r="CH188" i="5" s="1"/>
  <c r="CQ188" i="5" s="1"/>
  <c r="BY47" i="5"/>
  <c r="CH47" i="5" s="1"/>
  <c r="CQ47" i="5" s="1"/>
  <c r="BY166" i="5"/>
  <c r="CH166" i="5" s="1"/>
  <c r="CQ166" i="5" s="1"/>
  <c r="BY319" i="5"/>
  <c r="CH319" i="5" s="1"/>
  <c r="CQ319" i="5" s="1"/>
  <c r="BY161" i="5"/>
  <c r="CH161" i="5" s="1"/>
  <c r="CQ161" i="5" s="1"/>
  <c r="BY34" i="5"/>
  <c r="CH34" i="5" s="1"/>
  <c r="CQ34" i="5" s="1"/>
  <c r="BY250" i="5"/>
  <c r="CH250" i="5" s="1"/>
  <c r="BY143" i="5"/>
  <c r="CH143" i="5" s="1"/>
  <c r="CQ143" i="5" s="1"/>
  <c r="BY178" i="5"/>
  <c r="CH178" i="5" s="1"/>
  <c r="CQ178" i="5" s="1"/>
  <c r="BY137" i="5"/>
  <c r="CH137" i="5" s="1"/>
  <c r="CQ137" i="5" s="1"/>
  <c r="BY310" i="5"/>
  <c r="CH310" i="5" s="1"/>
  <c r="CQ310" i="5" s="1"/>
  <c r="BY172" i="5"/>
  <c r="CH172" i="5" s="1"/>
  <c r="CQ172" i="5" s="1"/>
  <c r="BY175" i="5"/>
  <c r="CH175" i="5" s="1"/>
  <c r="BY125" i="5"/>
  <c r="CH125" i="5" s="1"/>
  <c r="CQ125" i="5" s="1"/>
  <c r="BY84" i="5"/>
  <c r="CH84" i="5" s="1"/>
  <c r="CQ84" i="5" s="1"/>
  <c r="BY195" i="5"/>
  <c r="CH195" i="5" s="1"/>
  <c r="BY233" i="5"/>
  <c r="CH233" i="5" s="1"/>
  <c r="BY157" i="5"/>
  <c r="CH157" i="5" s="1"/>
  <c r="CQ157" i="5" s="1"/>
  <c r="BY177" i="5"/>
  <c r="CH177" i="5" s="1"/>
  <c r="BY285" i="5"/>
  <c r="CH285" i="5" s="1"/>
  <c r="CQ285" i="5" s="1"/>
  <c r="BY108" i="5"/>
  <c r="CH108" i="5" s="1"/>
  <c r="CQ108" i="5" s="1"/>
  <c r="BY48" i="5"/>
  <c r="CH48" i="5" s="1"/>
  <c r="CQ48" i="5" s="1"/>
  <c r="BY109" i="5"/>
  <c r="CH109" i="5" s="1"/>
  <c r="CQ109" i="5" s="1"/>
  <c r="BY141" i="5"/>
  <c r="CH141" i="5" s="1"/>
  <c r="CQ141" i="5" s="1"/>
  <c r="BY193" i="5"/>
  <c r="CH193" i="5" s="1"/>
  <c r="BY13" i="5"/>
  <c r="CH13" i="5" s="1"/>
  <c r="BY14" i="5"/>
  <c r="CH14" i="5" s="1"/>
  <c r="BY213" i="5"/>
  <c r="CH213" i="5" s="1"/>
  <c r="BY169" i="5"/>
  <c r="CH169" i="5" s="1"/>
  <c r="CQ169" i="5" s="1"/>
  <c r="BY111" i="5"/>
  <c r="CH111" i="5" s="1"/>
  <c r="CQ111" i="5" s="1"/>
  <c r="BY184" i="5"/>
  <c r="CH184" i="5" s="1"/>
  <c r="CQ184" i="5" s="1"/>
  <c r="BY107" i="5"/>
  <c r="CH107" i="5" s="1"/>
  <c r="CQ107" i="5" s="1"/>
  <c r="BY104" i="5"/>
  <c r="CH104" i="5" s="1"/>
  <c r="CQ104" i="5" s="1"/>
  <c r="BY10" i="5"/>
  <c r="CH10" i="5" s="1"/>
  <c r="BY165" i="5"/>
  <c r="CH165" i="5" s="1"/>
  <c r="CQ165" i="5" s="1"/>
  <c r="BY235" i="5"/>
  <c r="CH235" i="5" s="1"/>
  <c r="BY77" i="5"/>
  <c r="CH77" i="5" s="1"/>
  <c r="CQ77" i="5" s="1"/>
  <c r="BY135" i="5"/>
  <c r="CH135" i="5" s="1"/>
  <c r="CQ135" i="5" s="1"/>
  <c r="BY251" i="5"/>
  <c r="CH251" i="5" s="1"/>
  <c r="CQ251" i="5" s="1"/>
  <c r="BY63" i="5"/>
  <c r="CH63" i="5" s="1"/>
  <c r="CQ63" i="5" s="1"/>
  <c r="BY59" i="5"/>
  <c r="CH59" i="5" s="1"/>
  <c r="CQ59" i="5" s="1"/>
  <c r="BY96" i="5"/>
  <c r="CH96" i="5" s="1"/>
  <c r="CQ96" i="5" s="1"/>
  <c r="BY199" i="5"/>
  <c r="CH199" i="5" s="1"/>
  <c r="BY313" i="5"/>
  <c r="CH313" i="5" s="1"/>
  <c r="CQ313" i="5" s="1"/>
  <c r="BY117" i="5"/>
  <c r="CH117" i="5" s="1"/>
  <c r="CQ117" i="5" s="1"/>
  <c r="BY56" i="5"/>
  <c r="CH56" i="5" s="1"/>
  <c r="CQ56" i="5" s="1"/>
  <c r="BY302" i="5"/>
  <c r="CH302" i="5" s="1"/>
  <c r="BY151" i="5"/>
  <c r="CH151" i="5" s="1"/>
  <c r="CQ151" i="5" s="1"/>
  <c r="BY154" i="5"/>
  <c r="CH154" i="5" s="1"/>
  <c r="CQ154" i="5" s="1"/>
  <c r="BY30" i="5"/>
  <c r="CH30" i="5" s="1"/>
  <c r="CQ30" i="5" s="1"/>
  <c r="BY101" i="5"/>
  <c r="CH101" i="5" s="1"/>
  <c r="CQ101" i="5" s="1"/>
  <c r="BY124" i="5"/>
  <c r="CH124" i="5" s="1"/>
  <c r="CQ124" i="5" s="1"/>
  <c r="BY261" i="5"/>
  <c r="CH261" i="5" s="1"/>
  <c r="CQ261" i="5" s="1"/>
  <c r="BY301" i="5"/>
  <c r="CH301" i="5" s="1"/>
  <c r="CQ301" i="5" s="1"/>
  <c r="BY303" i="5"/>
  <c r="CH303" i="5" s="1"/>
  <c r="CQ303" i="5" s="1"/>
  <c r="BY262" i="5"/>
  <c r="CH262" i="5" s="1"/>
  <c r="BY6" i="5"/>
  <c r="CH6" i="5" s="1"/>
  <c r="BY44" i="5"/>
  <c r="CH44" i="5" s="1"/>
  <c r="CQ44" i="5" s="1"/>
  <c r="BY292" i="5"/>
  <c r="CH292" i="5" s="1"/>
  <c r="CQ292" i="5" s="1"/>
  <c r="BY118" i="5"/>
  <c r="CH118" i="5" s="1"/>
  <c r="CQ118" i="5" s="1"/>
  <c r="AV324" i="5"/>
  <c r="F8" i="2" s="1"/>
  <c r="AV339" i="5"/>
  <c r="AV340" i="5" s="1"/>
  <c r="F39" i="2" s="1"/>
  <c r="BY81" i="5"/>
  <c r="CH81" i="5" s="1"/>
  <c r="CQ81" i="5" s="1"/>
  <c r="BY8" i="5"/>
  <c r="CH8" i="5" s="1"/>
  <c r="BY106" i="5"/>
  <c r="CH106" i="5" s="1"/>
  <c r="CQ106" i="5" s="1"/>
  <c r="BY95" i="5"/>
  <c r="CH95" i="5" s="1"/>
  <c r="CQ95" i="5" s="1"/>
  <c r="BY225" i="5"/>
  <c r="CH225" i="5" s="1"/>
  <c r="BY88" i="5"/>
  <c r="CH88" i="5" s="1"/>
  <c r="CQ88" i="5" s="1"/>
  <c r="BY9" i="5"/>
  <c r="CH9" i="5" s="1"/>
  <c r="BY238" i="5"/>
  <c r="CH238" i="5" s="1"/>
  <c r="CQ238" i="5" s="1"/>
  <c r="BY212" i="5"/>
  <c r="CH212" i="5" s="1"/>
  <c r="CQ212" i="5" s="1"/>
  <c r="BY174" i="5"/>
  <c r="CH174" i="5" s="1"/>
  <c r="CQ174" i="5" s="1"/>
  <c r="BY293" i="5"/>
  <c r="CH293" i="5" s="1"/>
  <c r="CQ293" i="5" s="1"/>
  <c r="BY53" i="5"/>
  <c r="CH53" i="5" s="1"/>
  <c r="CQ53" i="5" s="1"/>
  <c r="BY222" i="5"/>
  <c r="CH222" i="5" s="1"/>
  <c r="CQ222" i="5" s="1"/>
  <c r="BY183" i="5"/>
  <c r="CH183" i="5" s="1"/>
  <c r="BY245" i="5"/>
  <c r="CH245" i="5" s="1"/>
  <c r="BY67" i="5"/>
  <c r="CH67" i="5" s="1"/>
  <c r="CQ67" i="5" s="1"/>
  <c r="BY60" i="5"/>
  <c r="CH60" i="5" s="1"/>
  <c r="CQ60" i="5" s="1"/>
  <c r="BY205" i="5"/>
  <c r="CH205" i="5" s="1"/>
  <c r="BY122" i="5"/>
  <c r="CH122" i="5" s="1"/>
  <c r="CQ122" i="5" s="1"/>
  <c r="BY78" i="5"/>
  <c r="CH78" i="5" s="1"/>
  <c r="CQ78" i="5" s="1"/>
  <c r="BY287" i="5"/>
  <c r="CH287" i="5" s="1"/>
  <c r="CQ287" i="5" s="1"/>
  <c r="BY160" i="5"/>
  <c r="CH160" i="5" s="1"/>
  <c r="CQ160" i="5" s="1"/>
  <c r="BY263" i="5"/>
  <c r="CH263" i="5" s="1"/>
  <c r="BY211" i="5"/>
  <c r="CH211" i="5" s="1"/>
  <c r="BY282" i="5"/>
  <c r="CH282" i="5" s="1"/>
  <c r="BY209" i="5"/>
  <c r="CH209" i="5" s="1"/>
  <c r="BY224" i="5"/>
  <c r="CH224" i="5" s="1"/>
  <c r="CQ224" i="5" s="1"/>
  <c r="BY163" i="5"/>
  <c r="CH163" i="5" s="1"/>
  <c r="CQ163" i="5" s="1"/>
  <c r="BY89" i="5"/>
  <c r="CH89" i="5" s="1"/>
  <c r="CQ89" i="5" s="1"/>
  <c r="BY148" i="5"/>
  <c r="CH148" i="5" s="1"/>
  <c r="CQ148" i="5" s="1"/>
  <c r="BY116" i="5"/>
  <c r="CH116" i="5" s="1"/>
  <c r="CQ116" i="5" s="1"/>
  <c r="BY249" i="5"/>
  <c r="CH249" i="5" s="1"/>
  <c r="BY43" i="5"/>
  <c r="CH43" i="5" s="1"/>
  <c r="CQ43" i="5" s="1"/>
  <c r="BY87" i="5"/>
  <c r="CH87" i="5" s="1"/>
  <c r="CQ87" i="5" s="1"/>
  <c r="BY132" i="5"/>
  <c r="CH132" i="5" s="1"/>
  <c r="CQ132" i="5" s="1"/>
  <c r="BY99" i="5"/>
  <c r="CH99" i="5" s="1"/>
  <c r="CQ99" i="5" s="1"/>
  <c r="BY206" i="5"/>
  <c r="CH206" i="5" s="1"/>
  <c r="CQ206" i="5" s="1"/>
  <c r="BY226" i="5"/>
  <c r="CH226" i="5" s="1"/>
  <c r="CQ226" i="5" s="1"/>
  <c r="BY231" i="5"/>
  <c r="CH231" i="5" s="1"/>
  <c r="BY244" i="5"/>
  <c r="CH244" i="5" s="1"/>
  <c r="CQ244" i="5" s="1"/>
  <c r="BY217" i="5"/>
  <c r="CH217" i="5" s="1"/>
  <c r="BY138" i="5"/>
  <c r="CH138" i="5" s="1"/>
  <c r="CQ138" i="5" s="1"/>
  <c r="BY27" i="5"/>
  <c r="CH27" i="5" s="1"/>
  <c r="CQ27" i="5" s="1"/>
  <c r="BY254" i="5"/>
  <c r="CH254" i="5" s="1"/>
  <c r="BY192" i="5"/>
  <c r="CH192" i="5" s="1"/>
  <c r="CQ192" i="5" s="1"/>
  <c r="BY38" i="5"/>
  <c r="CH38" i="5" s="1"/>
  <c r="CQ38" i="5" s="1"/>
  <c r="BY146" i="5"/>
  <c r="CH146" i="5" s="1"/>
  <c r="CQ146" i="5" s="1"/>
  <c r="BY97" i="5"/>
  <c r="CH97" i="5" s="1"/>
  <c r="CQ97" i="5" s="1"/>
  <c r="BY216" i="5"/>
  <c r="CH216" i="5" s="1"/>
  <c r="CQ216" i="5" s="1"/>
  <c r="BY258" i="5"/>
  <c r="CH258" i="5" s="1"/>
  <c r="CQ258" i="5" s="1"/>
  <c r="BY198" i="5"/>
  <c r="CH198" i="5" s="1"/>
  <c r="CQ198" i="5" s="1"/>
  <c r="BY156" i="5"/>
  <c r="CH156" i="5" s="1"/>
  <c r="CQ156" i="5" s="1"/>
  <c r="BY294" i="5"/>
  <c r="CH294" i="5" s="1"/>
  <c r="BY270" i="5"/>
  <c r="CH270" i="5" s="1"/>
  <c r="BY237" i="5"/>
  <c r="CH237" i="5" s="1"/>
  <c r="BY113" i="5"/>
  <c r="CH113" i="5" s="1"/>
  <c r="CQ113" i="5" s="1"/>
  <c r="BY309" i="5"/>
  <c r="CH309" i="5" s="1"/>
  <c r="CQ309" i="5" s="1"/>
  <c r="BY266" i="5"/>
  <c r="CH266" i="5" s="1"/>
  <c r="BY246" i="5"/>
  <c r="CH246" i="5" s="1"/>
  <c r="CQ246" i="5" s="1"/>
  <c r="BY76" i="5"/>
  <c r="CH76" i="5" s="1"/>
  <c r="CQ76" i="5" s="1"/>
  <c r="BY26" i="5"/>
  <c r="CH26" i="5" s="1"/>
  <c r="CQ26" i="5" s="1"/>
  <c r="BY72" i="5"/>
  <c r="CH72" i="5" s="1"/>
  <c r="CQ72" i="5" s="1"/>
  <c r="BY94" i="5"/>
  <c r="CH94" i="5" s="1"/>
  <c r="CQ94" i="5" s="1"/>
  <c r="BY259" i="5"/>
  <c r="CH259" i="5" s="1"/>
  <c r="CQ259" i="5" s="1"/>
  <c r="BY17" i="5"/>
  <c r="CH17" i="5" s="1"/>
  <c r="BY82" i="5"/>
  <c r="CH82" i="5" s="1"/>
  <c r="CQ82" i="5" s="1"/>
  <c r="BY306" i="5"/>
  <c r="CH306" i="5" s="1"/>
  <c r="CQ306" i="5" s="1"/>
  <c r="BY131" i="5"/>
  <c r="CH131" i="5" s="1"/>
  <c r="CQ131" i="5" s="1"/>
  <c r="BY51" i="5"/>
  <c r="CH51" i="5" s="1"/>
  <c r="CQ51" i="5" s="1"/>
  <c r="BY185" i="5"/>
  <c r="CH185" i="5" s="1"/>
  <c r="BY150" i="5"/>
  <c r="CH150" i="5" s="1"/>
  <c r="CQ150" i="5" s="1"/>
  <c r="BY19" i="5"/>
  <c r="CH19" i="5" s="1"/>
  <c r="BY248" i="5"/>
  <c r="CH248" i="5" s="1"/>
  <c r="CQ248" i="5" s="1"/>
  <c r="BY12" i="5"/>
  <c r="CH12" i="5" s="1"/>
  <c r="BY171" i="5"/>
  <c r="CH171" i="5" s="1"/>
  <c r="CQ171" i="5" s="1"/>
  <c r="BY179" i="5"/>
  <c r="CH179" i="5" s="1"/>
  <c r="BY93" i="5"/>
  <c r="CH93" i="5" s="1"/>
  <c r="CQ93" i="5" s="1"/>
  <c r="BY91" i="5"/>
  <c r="CH91" i="5" s="1"/>
  <c r="CQ91" i="5" s="1"/>
  <c r="BY316" i="5"/>
  <c r="CH316" i="5" s="1"/>
  <c r="CQ316" i="5" s="1"/>
  <c r="BY79" i="5"/>
  <c r="CH79" i="5" s="1"/>
  <c r="CQ79" i="5" s="1"/>
  <c r="BY147" i="5"/>
  <c r="CH147" i="5" s="1"/>
  <c r="CQ147" i="5" s="1"/>
  <c r="BY168" i="5"/>
  <c r="CH168" i="5" s="1"/>
  <c r="CQ168" i="5" s="1"/>
  <c r="BY234" i="5"/>
  <c r="CH234" i="5" s="1"/>
  <c r="CQ234" i="5" s="1"/>
  <c r="BY223" i="5"/>
  <c r="CH223" i="5" s="1"/>
  <c r="BY110" i="5"/>
  <c r="CH110" i="5" s="1"/>
  <c r="CQ110" i="5" s="1"/>
  <c r="BY264" i="5"/>
  <c r="CH264" i="5" s="1"/>
  <c r="CQ264" i="5" s="1"/>
  <c r="BY203" i="5"/>
  <c r="CH203" i="5" s="1"/>
  <c r="BY129" i="5"/>
  <c r="CH129" i="5" s="1"/>
  <c r="CQ129" i="5" s="1"/>
  <c r="BY265" i="5"/>
  <c r="CH265" i="5" s="1"/>
  <c r="CQ265" i="5" s="1"/>
  <c r="BY134" i="5"/>
  <c r="CH134" i="5" s="1"/>
  <c r="CQ134" i="5" s="1"/>
  <c r="BY102" i="19"/>
  <c r="BY97" i="19"/>
  <c r="BY90" i="19"/>
  <c r="BY105" i="19"/>
  <c r="CH78" i="19"/>
  <c r="BY75" i="19"/>
  <c r="BY74" i="19"/>
  <c r="CE25" i="19"/>
  <c r="CG25" i="19"/>
  <c r="CO25" i="19" s="1"/>
  <c r="CN25" i="19" s="1"/>
  <c r="CJ25" i="19"/>
  <c r="BY50" i="19"/>
  <c r="CH50" i="19" s="1"/>
  <c r="CO56" i="19"/>
  <c r="CO57" i="19"/>
  <c r="CQ57" i="19" s="1"/>
  <c r="CG49" i="19"/>
  <c r="CO49" i="19" s="1"/>
  <c r="CG46" i="19"/>
  <c r="CO46" i="19" s="1"/>
  <c r="CQ46" i="19" s="1"/>
  <c r="CJ47" i="19"/>
  <c r="CG47" i="19"/>
  <c r="CE57" i="19"/>
  <c r="CH25" i="19"/>
  <c r="CE62" i="19"/>
  <c r="CJ62" i="19"/>
  <c r="CG62" i="19"/>
  <c r="CO62" i="19" s="1"/>
  <c r="CN62" i="19" s="1"/>
  <c r="BY10" i="19"/>
  <c r="CH62" i="19"/>
  <c r="CQ62" i="19" s="1"/>
  <c r="CE37" i="19"/>
  <c r="CJ37" i="19"/>
  <c r="CG37" i="19"/>
  <c r="CO37" i="19" s="1"/>
  <c r="CE61" i="19"/>
  <c r="CH61" i="19"/>
  <c r="CJ61" i="19"/>
  <c r="CG61" i="19"/>
  <c r="CO61" i="19" s="1"/>
  <c r="CN61" i="19" s="1"/>
  <c r="CE21" i="19"/>
  <c r="CJ21" i="19"/>
  <c r="CG21" i="19"/>
  <c r="CO21" i="19" s="1"/>
  <c r="CN21" i="19" s="1"/>
  <c r="CE59" i="19"/>
  <c r="CG59" i="19"/>
  <c r="CO59" i="19" s="1"/>
  <c r="CP59" i="19" s="1"/>
  <c r="CJ59" i="19"/>
  <c r="CH80" i="19"/>
  <c r="BY89" i="19"/>
  <c r="BV29" i="19"/>
  <c r="BX29" i="19"/>
  <c r="CF29" i="19" s="1"/>
  <c r="CA29" i="19"/>
  <c r="BV63" i="19"/>
  <c r="BX63" i="19"/>
  <c r="CF63" i="19" s="1"/>
  <c r="CA63" i="19"/>
  <c r="BV15" i="19"/>
  <c r="BX15" i="19"/>
  <c r="CF15" i="19" s="1"/>
  <c r="CA15" i="19"/>
  <c r="BV12" i="19"/>
  <c r="BX12" i="19"/>
  <c r="CF12" i="19" s="1"/>
  <c r="CA12" i="19"/>
  <c r="BY51" i="19"/>
  <c r="BV24" i="19"/>
  <c r="BX24" i="19"/>
  <c r="CF24" i="19" s="1"/>
  <c r="CA24" i="19"/>
  <c r="BV27" i="19"/>
  <c r="BX27" i="19"/>
  <c r="CF27" i="19" s="1"/>
  <c r="CA27" i="19"/>
  <c r="BV14" i="19"/>
  <c r="CA14" i="19"/>
  <c r="BX14" i="19"/>
  <c r="CF14" i="19" s="1"/>
  <c r="BV23" i="19"/>
  <c r="BX23" i="19"/>
  <c r="CF23" i="19" s="1"/>
  <c r="CA23" i="19"/>
  <c r="BV28" i="19"/>
  <c r="CA28" i="19"/>
  <c r="BX28" i="19"/>
  <c r="CF28" i="19" s="1"/>
  <c r="BB107" i="19"/>
  <c r="BF117" i="19"/>
  <c r="BH5" i="19"/>
  <c r="BH107" i="19" s="1"/>
  <c r="BF122" i="19" s="1"/>
  <c r="BE122" i="19" s="1"/>
  <c r="BY28" i="19"/>
  <c r="CH28" i="19" s="1"/>
  <c r="BV64" i="19"/>
  <c r="CA64" i="19"/>
  <c r="BX64" i="19"/>
  <c r="CF64" i="19" s="1"/>
  <c r="BV36" i="19"/>
  <c r="CA36" i="19"/>
  <c r="BX36" i="19"/>
  <c r="CF36" i="19" s="1"/>
  <c r="BV11" i="19"/>
  <c r="CA11" i="19"/>
  <c r="BX11" i="19"/>
  <c r="CF11" i="19" s="1"/>
  <c r="CH11" i="19" s="1"/>
  <c r="BV16" i="19"/>
  <c r="BX16" i="19"/>
  <c r="CF16" i="19" s="1"/>
  <c r="CH16" i="19" s="1"/>
  <c r="CA16" i="19"/>
  <c r="BV50" i="19"/>
  <c r="CA50" i="19"/>
  <c r="BX50" i="19"/>
  <c r="CF50" i="19" s="1"/>
  <c r="CH21" i="19"/>
  <c r="BP5" i="19"/>
  <c r="BM5" i="19"/>
  <c r="BO5" i="19"/>
  <c r="BW5" i="19" s="1"/>
  <c r="BR5" i="19"/>
  <c r="BV10" i="19"/>
  <c r="BX10" i="19"/>
  <c r="CF10" i="19" s="1"/>
  <c r="CA10" i="19"/>
  <c r="CO58" i="19"/>
  <c r="CO42" i="19"/>
  <c r="CQ42" i="19" s="1"/>
  <c r="CO55" i="19"/>
  <c r="CO47" i="19"/>
  <c r="CN47" i="19" s="1"/>
  <c r="CJ46" i="19"/>
  <c r="CE48" i="19"/>
  <c r="CE56" i="19"/>
  <c r="CH56" i="19"/>
  <c r="CQ56" i="19" s="1"/>
  <c r="BS106" i="19"/>
  <c r="BT106" i="19" s="1"/>
  <c r="BZ106" i="19" s="1"/>
  <c r="BS104" i="19"/>
  <c r="BT104" i="19" s="1"/>
  <c r="BZ104" i="19" s="1"/>
  <c r="BS102" i="19"/>
  <c r="BT102" i="19" s="1"/>
  <c r="BZ102" i="19" s="1"/>
  <c r="BS100" i="19"/>
  <c r="BT100" i="19" s="1"/>
  <c r="BZ100" i="19" s="1"/>
  <c r="BS98" i="19"/>
  <c r="BT98" i="19" s="1"/>
  <c r="BZ98" i="19" s="1"/>
  <c r="BS96" i="19"/>
  <c r="BT96" i="19" s="1"/>
  <c r="BZ96" i="19" s="1"/>
  <c r="BS94" i="19"/>
  <c r="BT94" i="19" s="1"/>
  <c r="BZ94" i="19" s="1"/>
  <c r="BS92" i="19"/>
  <c r="BT92" i="19" s="1"/>
  <c r="BZ92" i="19" s="1"/>
  <c r="BS90" i="19"/>
  <c r="BT90" i="19" s="1"/>
  <c r="BZ90" i="19" s="1"/>
  <c r="BS88" i="19"/>
  <c r="BT88" i="19" s="1"/>
  <c r="BZ88" i="19" s="1"/>
  <c r="BS86" i="19"/>
  <c r="BT86" i="19" s="1"/>
  <c r="BZ86" i="19" s="1"/>
  <c r="BS84" i="19"/>
  <c r="BT84" i="19" s="1"/>
  <c r="BZ84" i="19" s="1"/>
  <c r="BS82" i="19"/>
  <c r="BT82" i="19" s="1"/>
  <c r="BZ82" i="19" s="1"/>
  <c r="BS80" i="19"/>
  <c r="BT80" i="19" s="1"/>
  <c r="BZ80" i="19" s="1"/>
  <c r="BS78" i="19"/>
  <c r="BT78" i="19" s="1"/>
  <c r="BZ78" i="19" s="1"/>
  <c r="BS76" i="19"/>
  <c r="BT76" i="19" s="1"/>
  <c r="BZ76" i="19" s="1"/>
  <c r="BS74" i="19"/>
  <c r="BT74" i="19" s="1"/>
  <c r="BZ74" i="19" s="1"/>
  <c r="BS72" i="19"/>
  <c r="BT72" i="19" s="1"/>
  <c r="BZ72" i="19" s="1"/>
  <c r="BS70" i="19"/>
  <c r="BT70" i="19" s="1"/>
  <c r="BZ70" i="19" s="1"/>
  <c r="BS68" i="19"/>
  <c r="BT68" i="19" s="1"/>
  <c r="BZ68" i="19" s="1"/>
  <c r="BS66" i="19"/>
  <c r="BT66" i="19" s="1"/>
  <c r="BZ66" i="19" s="1"/>
  <c r="BS64" i="19"/>
  <c r="BT64" i="19" s="1"/>
  <c r="BZ64" i="19" s="1"/>
  <c r="BS62" i="19"/>
  <c r="BT62" i="19" s="1"/>
  <c r="BZ62" i="19" s="1"/>
  <c r="BS60" i="19"/>
  <c r="BT60" i="19" s="1"/>
  <c r="BZ60" i="19" s="1"/>
  <c r="BS58" i="19"/>
  <c r="BT58" i="19" s="1"/>
  <c r="BZ58" i="19" s="1"/>
  <c r="BS56" i="19"/>
  <c r="BT56" i="19" s="1"/>
  <c r="BZ56" i="19" s="1"/>
  <c r="BS54" i="19"/>
  <c r="BT54" i="19" s="1"/>
  <c r="BZ54" i="19" s="1"/>
  <c r="BS52" i="19"/>
  <c r="BT52" i="19" s="1"/>
  <c r="BZ52" i="19" s="1"/>
  <c r="BS50" i="19"/>
  <c r="BT50" i="19" s="1"/>
  <c r="BZ50" i="19" s="1"/>
  <c r="BS48" i="19"/>
  <c r="BT48" i="19" s="1"/>
  <c r="BZ48" i="19" s="1"/>
  <c r="BS46" i="19"/>
  <c r="BT46" i="19" s="1"/>
  <c r="BZ46" i="19" s="1"/>
  <c r="BS44" i="19"/>
  <c r="BT44" i="19" s="1"/>
  <c r="BZ44" i="19" s="1"/>
  <c r="BS42" i="19"/>
  <c r="BT42" i="19" s="1"/>
  <c r="BZ42" i="19" s="1"/>
  <c r="BS40" i="19"/>
  <c r="BT40" i="19" s="1"/>
  <c r="BZ40" i="19" s="1"/>
  <c r="BS38" i="19"/>
  <c r="BT38" i="19" s="1"/>
  <c r="BZ38" i="19" s="1"/>
  <c r="BS36" i="19"/>
  <c r="BT36" i="19" s="1"/>
  <c r="BZ36" i="19" s="1"/>
  <c r="BS34" i="19"/>
  <c r="BT34" i="19" s="1"/>
  <c r="BZ34" i="19" s="1"/>
  <c r="BS32" i="19"/>
  <c r="BT32" i="19" s="1"/>
  <c r="BZ32" i="19" s="1"/>
  <c r="BS30" i="19"/>
  <c r="BT30" i="19" s="1"/>
  <c r="BZ30" i="19" s="1"/>
  <c r="BS28" i="19"/>
  <c r="BT28" i="19" s="1"/>
  <c r="BZ28" i="19" s="1"/>
  <c r="BS26" i="19"/>
  <c r="BT26" i="19" s="1"/>
  <c r="BZ26" i="19" s="1"/>
  <c r="BS24" i="19"/>
  <c r="BT24" i="19" s="1"/>
  <c r="BZ24" i="19" s="1"/>
  <c r="BS22" i="19"/>
  <c r="BT22" i="19" s="1"/>
  <c r="BZ22" i="19" s="1"/>
  <c r="BS20" i="19"/>
  <c r="BT20" i="19" s="1"/>
  <c r="BZ20" i="19" s="1"/>
  <c r="BS18" i="19"/>
  <c r="BT18" i="19" s="1"/>
  <c r="BZ18" i="19" s="1"/>
  <c r="BS16" i="19"/>
  <c r="BT16" i="19" s="1"/>
  <c r="BZ16" i="19" s="1"/>
  <c r="BS14" i="19"/>
  <c r="BT14" i="19" s="1"/>
  <c r="BZ14" i="19" s="1"/>
  <c r="BS12" i="19"/>
  <c r="BT12" i="19" s="1"/>
  <c r="BZ12" i="19" s="1"/>
  <c r="BS10" i="19"/>
  <c r="BT10" i="19" s="1"/>
  <c r="BZ10" i="19" s="1"/>
  <c r="BS8" i="19"/>
  <c r="BT8" i="19" s="1"/>
  <c r="BZ8" i="19" s="1"/>
  <c r="BS6" i="19"/>
  <c r="BT6" i="19" s="1"/>
  <c r="BZ6" i="19" s="1"/>
  <c r="BS105" i="19"/>
  <c r="BT105" i="19" s="1"/>
  <c r="BZ105" i="19" s="1"/>
  <c r="BS103" i="19"/>
  <c r="BT103" i="19" s="1"/>
  <c r="BZ103" i="19" s="1"/>
  <c r="BS101" i="19"/>
  <c r="BT101" i="19" s="1"/>
  <c r="BZ101" i="19" s="1"/>
  <c r="BS99" i="19"/>
  <c r="BT99" i="19" s="1"/>
  <c r="BZ99" i="19" s="1"/>
  <c r="BS97" i="19"/>
  <c r="BT97" i="19" s="1"/>
  <c r="BZ97" i="19" s="1"/>
  <c r="BS95" i="19"/>
  <c r="BT95" i="19" s="1"/>
  <c r="BZ95" i="19" s="1"/>
  <c r="BS93" i="19"/>
  <c r="BT93" i="19" s="1"/>
  <c r="BZ93" i="19" s="1"/>
  <c r="BS91" i="19"/>
  <c r="BT91" i="19" s="1"/>
  <c r="BZ91" i="19" s="1"/>
  <c r="BS89" i="19"/>
  <c r="BT89" i="19" s="1"/>
  <c r="BZ89" i="19" s="1"/>
  <c r="BS87" i="19"/>
  <c r="BT87" i="19" s="1"/>
  <c r="BZ87" i="19" s="1"/>
  <c r="BS85" i="19"/>
  <c r="BT85" i="19" s="1"/>
  <c r="BZ85" i="19" s="1"/>
  <c r="BS83" i="19"/>
  <c r="BT83" i="19" s="1"/>
  <c r="BZ83" i="19" s="1"/>
  <c r="BS81" i="19"/>
  <c r="BT81" i="19" s="1"/>
  <c r="BZ81" i="19" s="1"/>
  <c r="BS79" i="19"/>
  <c r="BT79" i="19" s="1"/>
  <c r="BZ79" i="19" s="1"/>
  <c r="BS77" i="19"/>
  <c r="BT77" i="19" s="1"/>
  <c r="BZ77" i="19" s="1"/>
  <c r="BS75" i="19"/>
  <c r="BT75" i="19" s="1"/>
  <c r="BZ75" i="19" s="1"/>
  <c r="BS73" i="19"/>
  <c r="BT73" i="19" s="1"/>
  <c r="BZ73" i="19" s="1"/>
  <c r="BS71" i="19"/>
  <c r="BT71" i="19" s="1"/>
  <c r="BZ71" i="19" s="1"/>
  <c r="BS69" i="19"/>
  <c r="BT69" i="19" s="1"/>
  <c r="BZ69" i="19" s="1"/>
  <c r="BS67" i="19"/>
  <c r="BT67" i="19" s="1"/>
  <c r="BZ67" i="19" s="1"/>
  <c r="BS65" i="19"/>
  <c r="BT65" i="19" s="1"/>
  <c r="BZ65" i="19" s="1"/>
  <c r="BS63" i="19"/>
  <c r="BT63" i="19" s="1"/>
  <c r="BZ63" i="19" s="1"/>
  <c r="BS61" i="19"/>
  <c r="BT61" i="19" s="1"/>
  <c r="BZ61" i="19" s="1"/>
  <c r="BS59" i="19"/>
  <c r="BT59" i="19" s="1"/>
  <c r="BZ59" i="19" s="1"/>
  <c r="BS57" i="19"/>
  <c r="BT57" i="19" s="1"/>
  <c r="BZ57" i="19" s="1"/>
  <c r="BS55" i="19"/>
  <c r="BT55" i="19" s="1"/>
  <c r="BZ55" i="19" s="1"/>
  <c r="BS53" i="19"/>
  <c r="BT53" i="19" s="1"/>
  <c r="BZ53" i="19" s="1"/>
  <c r="BS51" i="19"/>
  <c r="BT51" i="19" s="1"/>
  <c r="BZ51" i="19" s="1"/>
  <c r="BS49" i="19"/>
  <c r="BT49" i="19" s="1"/>
  <c r="BZ49" i="19" s="1"/>
  <c r="BS47" i="19"/>
  <c r="BT47" i="19" s="1"/>
  <c r="BZ47" i="19" s="1"/>
  <c r="BS45" i="19"/>
  <c r="BT45" i="19" s="1"/>
  <c r="BZ45" i="19" s="1"/>
  <c r="BS43" i="19"/>
  <c r="BT43" i="19" s="1"/>
  <c r="BZ43" i="19" s="1"/>
  <c r="BS41" i="19"/>
  <c r="BT41" i="19" s="1"/>
  <c r="BZ41" i="19" s="1"/>
  <c r="BS39" i="19"/>
  <c r="BT39" i="19" s="1"/>
  <c r="BZ39" i="19" s="1"/>
  <c r="BS37" i="19"/>
  <c r="BT37" i="19" s="1"/>
  <c r="BZ37" i="19" s="1"/>
  <c r="BS35" i="19"/>
  <c r="BT35" i="19" s="1"/>
  <c r="BZ35" i="19" s="1"/>
  <c r="BS33" i="19"/>
  <c r="BT33" i="19" s="1"/>
  <c r="BZ33" i="19" s="1"/>
  <c r="BS31" i="19"/>
  <c r="BT31" i="19" s="1"/>
  <c r="BZ31" i="19" s="1"/>
  <c r="BS29" i="19"/>
  <c r="BT29" i="19" s="1"/>
  <c r="BZ29" i="19" s="1"/>
  <c r="BS27" i="19"/>
  <c r="BT27" i="19" s="1"/>
  <c r="BZ27" i="19" s="1"/>
  <c r="BS25" i="19"/>
  <c r="BT25" i="19" s="1"/>
  <c r="BZ25" i="19" s="1"/>
  <c r="BS23" i="19"/>
  <c r="BT23" i="19" s="1"/>
  <c r="BZ23" i="19" s="1"/>
  <c r="BS21" i="19"/>
  <c r="BT21" i="19" s="1"/>
  <c r="BZ21" i="19" s="1"/>
  <c r="BS19" i="19"/>
  <c r="BT19" i="19" s="1"/>
  <c r="BZ19" i="19" s="1"/>
  <c r="BS17" i="19"/>
  <c r="BT17" i="19" s="1"/>
  <c r="BZ17" i="19" s="1"/>
  <c r="BS15" i="19"/>
  <c r="BT15" i="19" s="1"/>
  <c r="BZ15" i="19" s="1"/>
  <c r="BS13" i="19"/>
  <c r="BT13" i="19" s="1"/>
  <c r="BZ13" i="19" s="1"/>
  <c r="BS11" i="19"/>
  <c r="BT11" i="19" s="1"/>
  <c r="BZ11" i="19" s="1"/>
  <c r="BS9" i="19"/>
  <c r="BT9" i="19" s="1"/>
  <c r="BZ9" i="19" s="1"/>
  <c r="BS7" i="19"/>
  <c r="BT7" i="19" s="1"/>
  <c r="BZ7" i="19" s="1"/>
  <c r="BS5" i="19"/>
  <c r="BV18" i="19"/>
  <c r="BX18" i="19"/>
  <c r="CF18" i="19" s="1"/>
  <c r="CH18" i="19" s="1"/>
  <c r="CA18" i="19"/>
  <c r="F14" i="2"/>
  <c r="BV45" i="19"/>
  <c r="BX45" i="19"/>
  <c r="CF45" i="19" s="1"/>
  <c r="CA45" i="19"/>
  <c r="CH48" i="19"/>
  <c r="CQ48" i="19" s="1"/>
  <c r="BY12" i="19"/>
  <c r="BY40" i="19"/>
  <c r="BY63" i="19"/>
  <c r="BY45" i="19"/>
  <c r="CH47" i="19"/>
  <c r="BV31" i="19"/>
  <c r="BX31" i="19"/>
  <c r="CF31" i="19" s="1"/>
  <c r="CA31" i="19"/>
  <c r="BV13" i="19"/>
  <c r="BX13" i="19"/>
  <c r="CF13" i="19" s="1"/>
  <c r="CA13" i="19"/>
  <c r="BY23" i="19"/>
  <c r="CH23" i="19" s="1"/>
  <c r="CH14" i="19"/>
  <c r="CH64" i="19"/>
  <c r="BV41" i="19"/>
  <c r="CA41" i="19"/>
  <c r="BX41" i="19"/>
  <c r="CF41" i="19" s="1"/>
  <c r="CH27" i="19"/>
  <c r="CH36" i="19"/>
  <c r="BV22" i="19"/>
  <c r="CA22" i="19"/>
  <c r="BX22" i="19"/>
  <c r="CF22" i="19" s="1"/>
  <c r="BO116" i="19"/>
  <c r="BK5" i="19"/>
  <c r="BJ107" i="19"/>
  <c r="CH37" i="19"/>
  <c r="CQ37" i="19" s="1"/>
  <c r="BV6" i="19"/>
  <c r="CA6" i="19"/>
  <c r="BX6" i="19"/>
  <c r="CF6" i="19" s="1"/>
  <c r="CH59" i="19"/>
  <c r="CQ59" i="19" s="1"/>
  <c r="BV66" i="19"/>
  <c r="CA66" i="19"/>
  <c r="BX66" i="19"/>
  <c r="CF66" i="19" s="1"/>
  <c r="BV54" i="19"/>
  <c r="CA54" i="19"/>
  <c r="BX54" i="19"/>
  <c r="CF54" i="19" s="1"/>
  <c r="CH54" i="19" s="1"/>
  <c r="BV26" i="19"/>
  <c r="BX26" i="19"/>
  <c r="CF26" i="19" s="1"/>
  <c r="CA26" i="19"/>
  <c r="BV65" i="19"/>
  <c r="BX65" i="19"/>
  <c r="CF65" i="19" s="1"/>
  <c r="CH65" i="19" s="1"/>
  <c r="CA65" i="19"/>
  <c r="BV30" i="19"/>
  <c r="CA30" i="19"/>
  <c r="BX30" i="19"/>
  <c r="CF30" i="19" s="1"/>
  <c r="CH30" i="19" s="1"/>
  <c r="BV44" i="19"/>
  <c r="BX44" i="19"/>
  <c r="CF44" i="19" s="1"/>
  <c r="CA44" i="19"/>
  <c r="CH29" i="19"/>
  <c r="BV8" i="19"/>
  <c r="BX8" i="19"/>
  <c r="CF8" i="19" s="1"/>
  <c r="CA8" i="19"/>
  <c r="BV7" i="19"/>
  <c r="CA7" i="19"/>
  <c r="BX7" i="19"/>
  <c r="CF7" i="19" s="1"/>
  <c r="BV51" i="19"/>
  <c r="BX51" i="19"/>
  <c r="CF51" i="19" s="1"/>
  <c r="CA51" i="19"/>
  <c r="CH10" i="19"/>
  <c r="CG9" i="19"/>
  <c r="CO9" i="19" s="1"/>
  <c r="CJ9" i="19"/>
  <c r="CM106" i="19"/>
  <c r="CM104" i="19"/>
  <c r="CM102" i="19"/>
  <c r="CM100" i="19"/>
  <c r="CM98" i="19"/>
  <c r="CM96" i="19"/>
  <c r="CM94" i="19"/>
  <c r="CM92" i="19"/>
  <c r="CM65" i="19"/>
  <c r="CM63" i="19"/>
  <c r="CM61" i="19"/>
  <c r="CM59" i="19"/>
  <c r="CM57" i="19"/>
  <c r="CM55" i="19"/>
  <c r="CM53" i="19"/>
  <c r="CM51" i="19"/>
  <c r="CM49" i="19"/>
  <c r="CN49" i="19" s="1"/>
  <c r="CM47" i="19"/>
  <c r="CM45" i="19"/>
  <c r="CM43" i="19"/>
  <c r="CM41" i="19"/>
  <c r="CM39" i="19"/>
  <c r="CM37" i="19"/>
  <c r="CM35" i="19"/>
  <c r="CM33" i="19"/>
  <c r="CN33" i="19" s="1"/>
  <c r="CM31" i="19"/>
  <c r="CM29" i="19"/>
  <c r="CM27" i="19"/>
  <c r="CM25" i="19"/>
  <c r="CM23" i="19"/>
  <c r="CM21" i="19"/>
  <c r="CM18" i="19"/>
  <c r="CM16" i="19"/>
  <c r="CM15" i="19"/>
  <c r="CM13" i="19"/>
  <c r="CM10" i="19"/>
  <c r="CM9" i="19"/>
  <c r="CM7" i="19"/>
  <c r="CM5" i="19"/>
  <c r="CQ4" i="19"/>
  <c r="CM4" i="19"/>
  <c r="CN4" i="19" s="1"/>
  <c r="CM105" i="19"/>
  <c r="CM103" i="19"/>
  <c r="CM101" i="19"/>
  <c r="CM99" i="19"/>
  <c r="CM97" i="19"/>
  <c r="CM95" i="19"/>
  <c r="CM93" i="19"/>
  <c r="CM66" i="19"/>
  <c r="CM64" i="19"/>
  <c r="CM62" i="19"/>
  <c r="CM60" i="19"/>
  <c r="CN60" i="19" s="1"/>
  <c r="CM58" i="19"/>
  <c r="CM56" i="19"/>
  <c r="CN56" i="19" s="1"/>
  <c r="CM54" i="19"/>
  <c r="CM52" i="19"/>
  <c r="CM50" i="19"/>
  <c r="CM48" i="19"/>
  <c r="CN48" i="19" s="1"/>
  <c r="CM46" i="19"/>
  <c r="CM44" i="19"/>
  <c r="CM42" i="19"/>
  <c r="CR4" i="19"/>
  <c r="CM40" i="19"/>
  <c r="CM38" i="19"/>
  <c r="CM36" i="19"/>
  <c r="CM34" i="19"/>
  <c r="CM32" i="19"/>
  <c r="CM30" i="19"/>
  <c r="CM28" i="19"/>
  <c r="CM26" i="19"/>
  <c r="CM24" i="19"/>
  <c r="CM22" i="19"/>
  <c r="CM20" i="19"/>
  <c r="CM19" i="19"/>
  <c r="CM17" i="19"/>
  <c r="CM14" i="19"/>
  <c r="CM12" i="19"/>
  <c r="CM11" i="19"/>
  <c r="CM8" i="19"/>
  <c r="CM6" i="19"/>
  <c r="CS4" i="19"/>
  <c r="CO4" i="19"/>
  <c r="CM81" i="19"/>
  <c r="CM75" i="19"/>
  <c r="CM71" i="19"/>
  <c r="CM79" i="19"/>
  <c r="CM87" i="19"/>
  <c r="CM70" i="19"/>
  <c r="CM74" i="19"/>
  <c r="CM78" i="19"/>
  <c r="CM82" i="19"/>
  <c r="CM86" i="19"/>
  <c r="CM89" i="19"/>
  <c r="CP60" i="19"/>
  <c r="CS56" i="19"/>
  <c r="CS48" i="19"/>
  <c r="CS37" i="19"/>
  <c r="CP33" i="19"/>
  <c r="CS21" i="19"/>
  <c r="CS57" i="19"/>
  <c r="CP53" i="19"/>
  <c r="CS49" i="19"/>
  <c r="CS61" i="19"/>
  <c r="CP58" i="19"/>
  <c r="CP42" i="19"/>
  <c r="CS55" i="19"/>
  <c r="CM83" i="19"/>
  <c r="CM77" i="19"/>
  <c r="CM73" i="19"/>
  <c r="CM69" i="19"/>
  <c r="CM67" i="19"/>
  <c r="CM84" i="19"/>
  <c r="CM90" i="19"/>
  <c r="CM68" i="19"/>
  <c r="CM72" i="19"/>
  <c r="CM76" i="19"/>
  <c r="CM80" i="19"/>
  <c r="CM85" i="19"/>
  <c r="CM88" i="19"/>
  <c r="CM91" i="19"/>
  <c r="CS60" i="19"/>
  <c r="CP56" i="19"/>
  <c r="CP48" i="19"/>
  <c r="CP37" i="19"/>
  <c r="CS33" i="19"/>
  <c r="CP25" i="19"/>
  <c r="CP21" i="19"/>
  <c r="CP57" i="19"/>
  <c r="CS53" i="19"/>
  <c r="CP49" i="19"/>
  <c r="CP61" i="19"/>
  <c r="CS58" i="19"/>
  <c r="CP46" i="19"/>
  <c r="CS42" i="19"/>
  <c r="CP55" i="19"/>
  <c r="CB126" i="19"/>
  <c r="CB4" i="19"/>
  <c r="CB127" i="19"/>
  <c r="CF109" i="19"/>
  <c r="CC4" i="19"/>
  <c r="CB1" i="19" s="1"/>
  <c r="CD107" i="19"/>
  <c r="CJ42" i="19"/>
  <c r="CE55" i="19"/>
  <c r="CH55" i="19"/>
  <c r="CQ55" i="19" s="1"/>
  <c r="CJ58" i="19"/>
  <c r="CE60" i="19"/>
  <c r="CH33" i="19"/>
  <c r="CQ33" i="19" s="1"/>
  <c r="BY119" i="19"/>
  <c r="BY117" i="19"/>
  <c r="BY115" i="19"/>
  <c r="BY118" i="19"/>
  <c r="BY116" i="19"/>
  <c r="F41" i="2"/>
  <c r="BV19" i="19"/>
  <c r="BX19" i="19"/>
  <c r="CF19" i="19" s="1"/>
  <c r="CA19" i="19"/>
  <c r="BV17" i="19"/>
  <c r="CA17" i="19"/>
  <c r="BX17" i="19"/>
  <c r="CF17" i="19" s="1"/>
  <c r="BV35" i="19"/>
  <c r="BX35" i="19"/>
  <c r="CF35" i="19" s="1"/>
  <c r="CA35" i="19"/>
  <c r="BV40" i="19"/>
  <c r="CA40" i="19"/>
  <c r="BX40" i="19"/>
  <c r="CF40" i="19" s="1"/>
  <c r="BV38" i="19"/>
  <c r="CA38" i="19"/>
  <c r="BX38" i="19"/>
  <c r="CF38" i="19" s="1"/>
  <c r="BY24" i="19"/>
  <c r="BV39" i="19"/>
  <c r="BX39" i="19"/>
  <c r="CF39" i="19" s="1"/>
  <c r="CH39" i="19" s="1"/>
  <c r="CA39" i="19"/>
  <c r="BV32" i="19"/>
  <c r="CA32" i="19"/>
  <c r="BX32" i="19"/>
  <c r="CF32" i="19" s="1"/>
  <c r="CH32" i="19" s="1"/>
  <c r="BY15" i="19"/>
  <c r="CH15" i="19" s="1"/>
  <c r="BV20" i="19"/>
  <c r="BX20" i="19"/>
  <c r="CF20" i="19" s="1"/>
  <c r="CA20" i="19"/>
  <c r="CH9" i="19"/>
  <c r="CH49" i="19"/>
  <c r="CQ49" i="19" s="1"/>
  <c r="BY26" i="19"/>
  <c r="CH26" i="19" s="1"/>
  <c r="BV52" i="19"/>
  <c r="BX52" i="19"/>
  <c r="CF52" i="19" s="1"/>
  <c r="CA52" i="19"/>
  <c r="BY13" i="19"/>
  <c r="CH13" i="19" s="1"/>
  <c r="BV34" i="19"/>
  <c r="BX34" i="19"/>
  <c r="CF34" i="19" s="1"/>
  <c r="CA34" i="19"/>
  <c r="BY66" i="19"/>
  <c r="CH66" i="19" s="1"/>
  <c r="BV43" i="19"/>
  <c r="CA43" i="19"/>
  <c r="BX43" i="19"/>
  <c r="CF43" i="19" s="1"/>
  <c r="BY44" i="19"/>
  <c r="CH44" i="19" s="1"/>
  <c r="BY6" i="19"/>
  <c r="CH6" i="19" s="1"/>
  <c r="CE94" i="19"/>
  <c r="CJ94" i="19"/>
  <c r="CG94" i="19"/>
  <c r="CO94" i="19" s="1"/>
  <c r="CE106" i="19"/>
  <c r="CG106" i="19"/>
  <c r="CO106" i="19" s="1"/>
  <c r="CJ106" i="19"/>
  <c r="BV103" i="19"/>
  <c r="CA103" i="19"/>
  <c r="BX103" i="19"/>
  <c r="CF103" i="19" s="1"/>
  <c r="BV96" i="19"/>
  <c r="CA96" i="19"/>
  <c r="BX96" i="19"/>
  <c r="CF96" i="19" s="1"/>
  <c r="BV101" i="19"/>
  <c r="CA101" i="19"/>
  <c r="BX101" i="19"/>
  <c r="CF101" i="19" s="1"/>
  <c r="BV100" i="19"/>
  <c r="CA100" i="19"/>
  <c r="BX100" i="19"/>
  <c r="CF100" i="19" s="1"/>
  <c r="BV97" i="19"/>
  <c r="CA97" i="19"/>
  <c r="BX97" i="19"/>
  <c r="CF97" i="19" s="1"/>
  <c r="CH97" i="19" s="1"/>
  <c r="BV105" i="19"/>
  <c r="CA105" i="19"/>
  <c r="BX105" i="19"/>
  <c r="CF105" i="19" s="1"/>
  <c r="CH105" i="19" s="1"/>
  <c r="BV95" i="19"/>
  <c r="CA95" i="19"/>
  <c r="BX95" i="19"/>
  <c r="CF95" i="19" s="1"/>
  <c r="BY101" i="19"/>
  <c r="BV98" i="19"/>
  <c r="CA98" i="19"/>
  <c r="BX98" i="19"/>
  <c r="CF98" i="19" s="1"/>
  <c r="CH94" i="19"/>
  <c r="BV102" i="19"/>
  <c r="BX102" i="19"/>
  <c r="CF102" i="19" s="1"/>
  <c r="CA102" i="19"/>
  <c r="CJ99" i="19"/>
  <c r="CE99" i="19"/>
  <c r="CG99" i="19"/>
  <c r="CO99" i="19" s="1"/>
  <c r="CH106" i="19"/>
  <c r="BY103" i="19"/>
  <c r="BV104" i="19"/>
  <c r="CA104" i="19"/>
  <c r="BX104" i="19"/>
  <c r="CF104" i="19" s="1"/>
  <c r="CH99" i="19"/>
  <c r="BY71" i="19"/>
  <c r="BY88" i="19"/>
  <c r="C15" i="2"/>
  <c r="AM93" i="19"/>
  <c r="AE113" i="19"/>
  <c r="AD113" i="19" s="1"/>
  <c r="AE107" i="19"/>
  <c r="AE115" i="19"/>
  <c r="AE119" i="19" s="1"/>
  <c r="AD119" i="19" s="1"/>
  <c r="D13" i="2" s="1"/>
  <c r="D15" i="2" s="1"/>
  <c r="BG67" i="19"/>
  <c r="BD67" i="19"/>
  <c r="BI67" i="19"/>
  <c r="BF67" i="19"/>
  <c r="BV77" i="19"/>
  <c r="CA77" i="19"/>
  <c r="BX77" i="19"/>
  <c r="CF77" i="19" s="1"/>
  <c r="BV86" i="19"/>
  <c r="BX86" i="19"/>
  <c r="CF86" i="19" s="1"/>
  <c r="CA86" i="19"/>
  <c r="CJ92" i="19"/>
  <c r="CE92" i="19"/>
  <c r="CG92" i="19"/>
  <c r="CO92" i="19" s="1"/>
  <c r="CE78" i="19"/>
  <c r="CJ78" i="19"/>
  <c r="CG78" i="19"/>
  <c r="CO78" i="19" s="1"/>
  <c r="CQ78" i="19" s="1"/>
  <c r="BV76" i="19"/>
  <c r="BX76" i="19"/>
  <c r="CF76" i="19" s="1"/>
  <c r="CA76" i="19"/>
  <c r="BV89" i="19"/>
  <c r="BX89" i="19"/>
  <c r="CF89" i="19" s="1"/>
  <c r="CA89" i="19"/>
  <c r="BV71" i="19"/>
  <c r="BX71" i="19"/>
  <c r="CF71" i="19" s="1"/>
  <c r="CH71" i="19" s="1"/>
  <c r="CA71" i="19"/>
  <c r="CE80" i="19"/>
  <c r="CG80" i="19"/>
  <c r="CO80" i="19" s="1"/>
  <c r="CQ80" i="19" s="1"/>
  <c r="CJ80" i="19"/>
  <c r="BV74" i="19"/>
  <c r="CA74" i="19"/>
  <c r="BX74" i="19"/>
  <c r="CF74" i="19" s="1"/>
  <c r="CH74" i="19" s="1"/>
  <c r="BV88" i="19"/>
  <c r="BX88" i="19"/>
  <c r="CF88" i="19" s="1"/>
  <c r="CA88" i="19"/>
  <c r="BV90" i="19"/>
  <c r="CA90" i="19"/>
  <c r="BX90" i="19"/>
  <c r="CF90" i="19" s="1"/>
  <c r="CH90" i="19" s="1"/>
  <c r="CE83" i="19"/>
  <c r="CJ83" i="19"/>
  <c r="CG83" i="19"/>
  <c r="CO83" i="19" s="1"/>
  <c r="BY69" i="19"/>
  <c r="AD111" i="19"/>
  <c r="D9" i="2" s="1"/>
  <c r="AD127" i="19"/>
  <c r="AD128" i="19" s="1"/>
  <c r="D40" i="2" s="1"/>
  <c r="BV84" i="19"/>
  <c r="CA84" i="19"/>
  <c r="BX84" i="19"/>
  <c r="CF84" i="19" s="1"/>
  <c r="AE123" i="19"/>
  <c r="AD123" i="19" s="1"/>
  <c r="AD124" i="19" s="1"/>
  <c r="AE121" i="19"/>
  <c r="BV79" i="19"/>
  <c r="CA79" i="19"/>
  <c r="BX79" i="19"/>
  <c r="CF79" i="19" s="1"/>
  <c r="CE70" i="19"/>
  <c r="CG70" i="19"/>
  <c r="CO70" i="19" s="1"/>
  <c r="CJ70" i="19"/>
  <c r="CE81" i="19"/>
  <c r="CJ81" i="19"/>
  <c r="CG81" i="19"/>
  <c r="CO81" i="19" s="1"/>
  <c r="BV87" i="19"/>
  <c r="CA87" i="19"/>
  <c r="BX87" i="19"/>
  <c r="CF87" i="19" s="1"/>
  <c r="BV82" i="19"/>
  <c r="CA82" i="19"/>
  <c r="BX82" i="19"/>
  <c r="CF82" i="19" s="1"/>
  <c r="CH81" i="19"/>
  <c r="BY86" i="19"/>
  <c r="CH86" i="19" s="1"/>
  <c r="CE85" i="19"/>
  <c r="CG85" i="19"/>
  <c r="CO85" i="19" s="1"/>
  <c r="CJ85" i="19"/>
  <c r="BV91" i="19"/>
  <c r="CA91" i="19"/>
  <c r="BX91" i="19"/>
  <c r="CF91" i="19" s="1"/>
  <c r="BV68" i="19"/>
  <c r="BX68" i="19"/>
  <c r="CF68" i="19" s="1"/>
  <c r="CA68" i="19"/>
  <c r="BY84" i="19"/>
  <c r="CH85" i="19"/>
  <c r="CH70" i="19"/>
  <c r="CQ70" i="19" s="1"/>
  <c r="BV72" i="19"/>
  <c r="BX72" i="19"/>
  <c r="CF72" i="19" s="1"/>
  <c r="CA72" i="19"/>
  <c r="CQ83" i="19"/>
  <c r="BY79" i="19"/>
  <c r="BV75" i="19"/>
  <c r="CA75" i="19"/>
  <c r="BX75" i="19"/>
  <c r="CF75" i="19" s="1"/>
  <c r="BV69" i="19"/>
  <c r="BX69" i="19"/>
  <c r="CF69" i="19" s="1"/>
  <c r="CA69" i="19"/>
  <c r="CE73" i="19"/>
  <c r="CJ73" i="19"/>
  <c r="CG73" i="19"/>
  <c r="CO73" i="19" s="1"/>
  <c r="BY77" i="19"/>
  <c r="CH92" i="19"/>
  <c r="CQ92" i="19" s="1"/>
  <c r="BY76" i="19"/>
  <c r="E19" i="2"/>
  <c r="D18" i="2"/>
  <c r="D20" i="2" s="1"/>
  <c r="C20" i="2"/>
  <c r="CN99" i="23" l="1"/>
  <c r="CQ99" i="23"/>
  <c r="CS99" i="23"/>
  <c r="CP99" i="23"/>
  <c r="CN80" i="23"/>
  <c r="CP80" i="23"/>
  <c r="CS80" i="23"/>
  <c r="CQ80" i="23"/>
  <c r="CN23" i="23"/>
  <c r="CS23" i="23"/>
  <c r="CP23" i="23"/>
  <c r="CH24" i="19"/>
  <c r="CP47" i="19"/>
  <c r="CS59" i="19"/>
  <c r="CS62" i="19"/>
  <c r="CS47" i="19"/>
  <c r="CS46" i="19"/>
  <c r="CP62" i="19"/>
  <c r="CS25" i="19"/>
  <c r="CN46" i="19"/>
  <c r="CN57" i="19"/>
  <c r="CQ47" i="19"/>
  <c r="CH63" i="19"/>
  <c r="CH12" i="19"/>
  <c r="CQ21" i="19"/>
  <c r="CE66" i="23"/>
  <c r="CJ66" i="23"/>
  <c r="CG66" i="23"/>
  <c r="CO66" i="23" s="1"/>
  <c r="CE33" i="23"/>
  <c r="CJ33" i="23"/>
  <c r="CG33" i="23"/>
  <c r="CO33" i="23" s="1"/>
  <c r="CE46" i="23"/>
  <c r="CG46" i="23"/>
  <c r="CO46" i="23" s="1"/>
  <c r="CJ46" i="23"/>
  <c r="CE42" i="23"/>
  <c r="CG42" i="23"/>
  <c r="CO42" i="23" s="1"/>
  <c r="CJ42" i="23"/>
  <c r="BF122" i="23"/>
  <c r="BE122" i="23" s="1"/>
  <c r="CE21" i="23"/>
  <c r="CG21" i="23"/>
  <c r="CO21" i="23" s="1"/>
  <c r="CJ21" i="23"/>
  <c r="CE83" i="23"/>
  <c r="CG83" i="23"/>
  <c r="CO83" i="23" s="1"/>
  <c r="CJ83" i="23"/>
  <c r="CE44" i="23"/>
  <c r="CJ44" i="23"/>
  <c r="CG44" i="23"/>
  <c r="CO44" i="23" s="1"/>
  <c r="CE91" i="23"/>
  <c r="CJ91" i="23"/>
  <c r="CG91" i="23"/>
  <c r="CO91" i="23" s="1"/>
  <c r="CE103" i="23"/>
  <c r="CJ103" i="23"/>
  <c r="CG103" i="23"/>
  <c r="CO103" i="23" s="1"/>
  <c r="CE90" i="23"/>
  <c r="CJ90" i="23"/>
  <c r="CG90" i="23"/>
  <c r="CO90" i="23" s="1"/>
  <c r="CE29" i="23"/>
  <c r="CG29" i="23"/>
  <c r="CO29" i="23" s="1"/>
  <c r="CJ29" i="23"/>
  <c r="CE61" i="23"/>
  <c r="CJ61" i="23"/>
  <c r="CG61" i="23"/>
  <c r="CO61" i="23" s="1"/>
  <c r="CE67" i="23"/>
  <c r="CG67" i="23"/>
  <c r="CO67" i="23" s="1"/>
  <c r="CJ67" i="23"/>
  <c r="CE55" i="23"/>
  <c r="CJ55" i="23"/>
  <c r="CG55" i="23"/>
  <c r="CO55" i="23" s="1"/>
  <c r="CE43" i="23"/>
  <c r="CJ43" i="23"/>
  <c r="CG43" i="23"/>
  <c r="CO43" i="23" s="1"/>
  <c r="CH67" i="23"/>
  <c r="CQ67" i="23" s="1"/>
  <c r="CE86" i="23"/>
  <c r="CG86" i="23"/>
  <c r="CO86" i="23" s="1"/>
  <c r="CJ86" i="23"/>
  <c r="CE79" i="23"/>
  <c r="CJ79" i="23"/>
  <c r="CG79" i="23"/>
  <c r="CO79" i="23" s="1"/>
  <c r="CE26" i="23"/>
  <c r="CJ26" i="23"/>
  <c r="CG26" i="23"/>
  <c r="CO26" i="23" s="1"/>
  <c r="CH33" i="23"/>
  <c r="CQ33" i="23" s="1"/>
  <c r="CS89" i="23"/>
  <c r="CP89" i="23"/>
  <c r="CN24" i="23"/>
  <c r="CM107" i="23"/>
  <c r="CH117" i="23"/>
  <c r="CH119" i="23"/>
  <c r="CH115" i="23"/>
  <c r="CH118" i="23"/>
  <c r="CB131" i="23"/>
  <c r="CH116" i="23"/>
  <c r="CG127" i="23"/>
  <c r="BX116" i="23"/>
  <c r="BT5" i="23"/>
  <c r="BS107" i="23"/>
  <c r="CE39" i="23"/>
  <c r="CG39" i="23"/>
  <c r="CO39" i="23" s="1"/>
  <c r="CJ39" i="23"/>
  <c r="CQ9" i="23"/>
  <c r="CE13" i="23"/>
  <c r="CG13" i="23"/>
  <c r="CO13" i="23" s="1"/>
  <c r="CJ13" i="23"/>
  <c r="CH46" i="23"/>
  <c r="CQ46" i="23" s="1"/>
  <c r="CH63" i="23"/>
  <c r="CE41" i="23"/>
  <c r="CG41" i="23"/>
  <c r="CO41" i="23" s="1"/>
  <c r="CJ41" i="23"/>
  <c r="CQ38" i="23"/>
  <c r="CQ51" i="23"/>
  <c r="CH79" i="23"/>
  <c r="CQ79" i="23" s="1"/>
  <c r="CE84" i="23"/>
  <c r="CG84" i="23"/>
  <c r="CO84" i="23" s="1"/>
  <c r="CJ84" i="23"/>
  <c r="CE25" i="23"/>
  <c r="CG25" i="23"/>
  <c r="CO25" i="23" s="1"/>
  <c r="CJ25" i="23"/>
  <c r="CE11" i="23"/>
  <c r="CG11" i="23"/>
  <c r="CO11" i="23" s="1"/>
  <c r="CJ11" i="23"/>
  <c r="CH29" i="23"/>
  <c r="CQ29" i="23" s="1"/>
  <c r="AV127" i="23"/>
  <c r="F47" i="2" s="1"/>
  <c r="F49" i="2" s="1"/>
  <c r="CE35" i="23"/>
  <c r="CJ35" i="23"/>
  <c r="CG35" i="23"/>
  <c r="CO35" i="23" s="1"/>
  <c r="CH42" i="23"/>
  <c r="CQ42" i="23" s="1"/>
  <c r="CH25" i="23"/>
  <c r="CQ25" i="23" s="1"/>
  <c r="CH83" i="23"/>
  <c r="CQ83" i="23" s="1"/>
  <c r="CH103" i="23"/>
  <c r="CQ103" i="23" s="1"/>
  <c r="CQ39" i="23"/>
  <c r="CQ23" i="23"/>
  <c r="CE31" i="23"/>
  <c r="CG31" i="23"/>
  <c r="CO31" i="23" s="1"/>
  <c r="CJ31" i="23"/>
  <c r="CQ84" i="23"/>
  <c r="CQ43" i="23"/>
  <c r="CE12" i="23"/>
  <c r="CG12" i="23"/>
  <c r="CO12" i="23" s="1"/>
  <c r="CJ12" i="23"/>
  <c r="CQ61" i="23"/>
  <c r="CE71" i="23"/>
  <c r="CG71" i="23"/>
  <c r="CO71" i="23" s="1"/>
  <c r="CJ71" i="23"/>
  <c r="CE14" i="23"/>
  <c r="CG14" i="23"/>
  <c r="CO14" i="23" s="1"/>
  <c r="CJ14" i="23"/>
  <c r="CE47" i="23"/>
  <c r="CG47" i="23"/>
  <c r="CO47" i="23" s="1"/>
  <c r="CQ47" i="23" s="1"/>
  <c r="CJ47" i="23"/>
  <c r="CQ59" i="23"/>
  <c r="BK107" i="23"/>
  <c r="BQ5" i="23"/>
  <c r="BQ107" i="23" s="1"/>
  <c r="BO117" i="23"/>
  <c r="CE18" i="23"/>
  <c r="CJ18" i="23"/>
  <c r="CG18" i="23"/>
  <c r="CO18" i="23" s="1"/>
  <c r="CE74" i="23"/>
  <c r="CJ74" i="23"/>
  <c r="CG74" i="23"/>
  <c r="CO74" i="23" s="1"/>
  <c r="CE102" i="23"/>
  <c r="CJ102" i="23"/>
  <c r="CG102" i="23"/>
  <c r="CO102" i="23" s="1"/>
  <c r="CH44" i="23"/>
  <c r="CQ44" i="23" s="1"/>
  <c r="CE19" i="23"/>
  <c r="CJ19" i="23"/>
  <c r="CG19" i="23"/>
  <c r="CO19" i="23" s="1"/>
  <c r="AM128" i="23"/>
  <c r="E10" i="2" s="1"/>
  <c r="BD5" i="23"/>
  <c r="BD107" i="23" s="1"/>
  <c r="BE130" i="23" s="1"/>
  <c r="BF118" i="23"/>
  <c r="BE107" i="23"/>
  <c r="BF5" i="23"/>
  <c r="BI5" i="23"/>
  <c r="BI107" i="23" s="1"/>
  <c r="BF123" i="23" s="1"/>
  <c r="BE123" i="23" s="1"/>
  <c r="CE82" i="23"/>
  <c r="CJ82" i="23"/>
  <c r="CG82" i="23"/>
  <c r="CO82" i="23" s="1"/>
  <c r="CE32" i="23"/>
  <c r="CG32" i="23"/>
  <c r="CO32" i="23" s="1"/>
  <c r="CJ32" i="23"/>
  <c r="CE92" i="23"/>
  <c r="CJ92" i="23"/>
  <c r="CG92" i="23"/>
  <c r="CO92" i="23" s="1"/>
  <c r="CQ92" i="23" s="1"/>
  <c r="CH21" i="23"/>
  <c r="CQ21" i="23" s="1"/>
  <c r="CE96" i="23"/>
  <c r="CG96" i="23"/>
  <c r="CO96" i="23" s="1"/>
  <c r="CJ96" i="23"/>
  <c r="CQ13" i="23"/>
  <c r="CE100" i="23"/>
  <c r="CJ100" i="23"/>
  <c r="CG100" i="23"/>
  <c r="CO100" i="23" s="1"/>
  <c r="CE8" i="23"/>
  <c r="CG8" i="23"/>
  <c r="CO8" i="23" s="1"/>
  <c r="CJ8" i="23"/>
  <c r="CH86" i="23"/>
  <c r="CQ86" i="23" s="1"/>
  <c r="CE49" i="23"/>
  <c r="CJ49" i="23"/>
  <c r="CG49" i="23"/>
  <c r="CO49" i="23" s="1"/>
  <c r="CE72" i="23"/>
  <c r="CJ72" i="23"/>
  <c r="CG72" i="23"/>
  <c r="CO72" i="23" s="1"/>
  <c r="CS59" i="23"/>
  <c r="CP59" i="23"/>
  <c r="CO109" i="23"/>
  <c r="CK4" i="23"/>
  <c r="CK130" i="23"/>
  <c r="CL4" i="23"/>
  <c r="CK1" i="23" s="1"/>
  <c r="CN22" i="23"/>
  <c r="CS104" i="23"/>
  <c r="CQ89" i="23"/>
  <c r="CB106" i="23"/>
  <c r="CC106" i="23" s="1"/>
  <c r="CI106" i="23" s="1"/>
  <c r="CB104" i="23"/>
  <c r="CC104" i="23" s="1"/>
  <c r="CI104" i="23" s="1"/>
  <c r="CB102" i="23"/>
  <c r="CC102" i="23" s="1"/>
  <c r="CI102" i="23" s="1"/>
  <c r="CB100" i="23"/>
  <c r="CC100" i="23" s="1"/>
  <c r="CI100" i="23" s="1"/>
  <c r="CB98" i="23"/>
  <c r="CC98" i="23" s="1"/>
  <c r="CI98" i="23" s="1"/>
  <c r="CB96" i="23"/>
  <c r="CC96" i="23" s="1"/>
  <c r="CI96" i="23" s="1"/>
  <c r="CB94" i="23"/>
  <c r="CC94" i="23" s="1"/>
  <c r="CI94" i="23" s="1"/>
  <c r="CB92" i="23"/>
  <c r="CC92" i="23" s="1"/>
  <c r="CI92" i="23" s="1"/>
  <c r="CB90" i="23"/>
  <c r="CC90" i="23" s="1"/>
  <c r="CI90" i="23" s="1"/>
  <c r="CB88" i="23"/>
  <c r="CC88" i="23" s="1"/>
  <c r="CI88" i="23" s="1"/>
  <c r="CB86" i="23"/>
  <c r="CC86" i="23" s="1"/>
  <c r="CI86" i="23" s="1"/>
  <c r="CB84" i="23"/>
  <c r="CC84" i="23" s="1"/>
  <c r="CI84" i="23" s="1"/>
  <c r="CB53" i="23"/>
  <c r="CC53" i="23" s="1"/>
  <c r="CI53" i="23" s="1"/>
  <c r="CB51" i="23"/>
  <c r="CC51" i="23" s="1"/>
  <c r="CI51" i="23" s="1"/>
  <c r="CB49" i="23"/>
  <c r="CC49" i="23" s="1"/>
  <c r="CI49" i="23" s="1"/>
  <c r="CB47" i="23"/>
  <c r="CC47" i="23" s="1"/>
  <c r="CI47" i="23" s="1"/>
  <c r="CB45" i="23"/>
  <c r="CC45" i="23" s="1"/>
  <c r="CI45" i="23" s="1"/>
  <c r="CB43" i="23"/>
  <c r="CC43" i="23" s="1"/>
  <c r="CI43" i="23" s="1"/>
  <c r="CB41" i="23"/>
  <c r="CC41" i="23" s="1"/>
  <c r="CI41" i="23" s="1"/>
  <c r="CB39" i="23"/>
  <c r="CC39" i="23" s="1"/>
  <c r="CI39" i="23" s="1"/>
  <c r="CB37" i="23"/>
  <c r="CC37" i="23" s="1"/>
  <c r="CI37" i="23" s="1"/>
  <c r="CB35" i="23"/>
  <c r="CC35" i="23" s="1"/>
  <c r="CI35" i="23" s="1"/>
  <c r="CB33" i="23"/>
  <c r="CC33" i="23" s="1"/>
  <c r="CI33" i="23" s="1"/>
  <c r="CB31" i="23"/>
  <c r="CC31" i="23" s="1"/>
  <c r="CI31" i="23" s="1"/>
  <c r="CB29" i="23"/>
  <c r="CC29" i="23" s="1"/>
  <c r="CI29" i="23" s="1"/>
  <c r="CB27" i="23"/>
  <c r="CC27" i="23" s="1"/>
  <c r="CI27" i="23" s="1"/>
  <c r="CB25" i="23"/>
  <c r="CC25" i="23" s="1"/>
  <c r="CI25" i="23" s="1"/>
  <c r="CB23" i="23"/>
  <c r="CC23" i="23" s="1"/>
  <c r="CI23" i="23" s="1"/>
  <c r="CB21" i="23"/>
  <c r="CC21" i="23" s="1"/>
  <c r="CI21" i="23" s="1"/>
  <c r="CB19" i="23"/>
  <c r="CC19" i="23" s="1"/>
  <c r="CI19" i="23" s="1"/>
  <c r="CB17" i="23"/>
  <c r="CC17" i="23" s="1"/>
  <c r="CI17" i="23" s="1"/>
  <c r="CB15" i="23"/>
  <c r="CC15" i="23" s="1"/>
  <c r="CI15" i="23" s="1"/>
  <c r="CB13" i="23"/>
  <c r="CC13" i="23" s="1"/>
  <c r="CI13" i="23" s="1"/>
  <c r="CB11" i="23"/>
  <c r="CC11" i="23" s="1"/>
  <c r="CI11" i="23" s="1"/>
  <c r="CB9" i="23"/>
  <c r="CC9" i="23" s="1"/>
  <c r="CI9" i="23" s="1"/>
  <c r="CB7" i="23"/>
  <c r="CC7" i="23" s="1"/>
  <c r="CI7" i="23" s="1"/>
  <c r="CB5" i="23"/>
  <c r="CB82" i="23"/>
  <c r="CC82" i="23" s="1"/>
  <c r="CI82" i="23" s="1"/>
  <c r="CB80" i="23"/>
  <c r="CC80" i="23" s="1"/>
  <c r="CI80" i="23" s="1"/>
  <c r="CB78" i="23"/>
  <c r="CC78" i="23" s="1"/>
  <c r="CI78" i="23" s="1"/>
  <c r="CB76" i="23"/>
  <c r="CC76" i="23" s="1"/>
  <c r="CI76" i="23" s="1"/>
  <c r="CB74" i="23"/>
  <c r="CC74" i="23" s="1"/>
  <c r="CI74" i="23" s="1"/>
  <c r="CB72" i="23"/>
  <c r="CC72" i="23" s="1"/>
  <c r="CI72" i="23" s="1"/>
  <c r="CB70" i="23"/>
  <c r="CC70" i="23" s="1"/>
  <c r="CI70" i="23" s="1"/>
  <c r="CB68" i="23"/>
  <c r="CC68" i="23" s="1"/>
  <c r="CI68" i="23" s="1"/>
  <c r="CB66" i="23"/>
  <c r="CC66" i="23" s="1"/>
  <c r="CI66" i="23" s="1"/>
  <c r="CB64" i="23"/>
  <c r="CC64" i="23" s="1"/>
  <c r="CI64" i="23" s="1"/>
  <c r="CB62" i="23"/>
  <c r="CC62" i="23" s="1"/>
  <c r="CI62" i="23" s="1"/>
  <c r="CB60" i="23"/>
  <c r="CC60" i="23" s="1"/>
  <c r="CI60" i="23" s="1"/>
  <c r="CB58" i="23"/>
  <c r="CC58" i="23" s="1"/>
  <c r="CI58" i="23" s="1"/>
  <c r="CB56" i="23"/>
  <c r="CC56" i="23" s="1"/>
  <c r="CI56" i="23" s="1"/>
  <c r="CB105" i="23"/>
  <c r="CC105" i="23" s="1"/>
  <c r="CI105" i="23" s="1"/>
  <c r="CB103" i="23"/>
  <c r="CC103" i="23" s="1"/>
  <c r="CI103" i="23" s="1"/>
  <c r="CB101" i="23"/>
  <c r="CC101" i="23" s="1"/>
  <c r="CI101" i="23" s="1"/>
  <c r="CB99" i="23"/>
  <c r="CC99" i="23" s="1"/>
  <c r="CI99" i="23" s="1"/>
  <c r="CB97" i="23"/>
  <c r="CC97" i="23" s="1"/>
  <c r="CI97" i="23" s="1"/>
  <c r="CB95" i="23"/>
  <c r="CC95" i="23" s="1"/>
  <c r="CI95" i="23" s="1"/>
  <c r="CB93" i="23"/>
  <c r="CC93" i="23" s="1"/>
  <c r="CI93" i="23" s="1"/>
  <c r="CB91" i="23"/>
  <c r="CC91" i="23" s="1"/>
  <c r="CI91" i="23" s="1"/>
  <c r="CB89" i="23"/>
  <c r="CC89" i="23" s="1"/>
  <c r="CI89" i="23" s="1"/>
  <c r="CB87" i="23"/>
  <c r="CC87" i="23" s="1"/>
  <c r="CI87" i="23" s="1"/>
  <c r="CB85" i="23"/>
  <c r="CC85" i="23" s="1"/>
  <c r="CI85" i="23" s="1"/>
  <c r="CB54" i="23"/>
  <c r="CC54" i="23" s="1"/>
  <c r="CI54" i="23" s="1"/>
  <c r="CB52" i="23"/>
  <c r="CC52" i="23" s="1"/>
  <c r="CI52" i="23" s="1"/>
  <c r="CB50" i="23"/>
  <c r="CC50" i="23" s="1"/>
  <c r="CI50" i="23" s="1"/>
  <c r="CB48" i="23"/>
  <c r="CC48" i="23" s="1"/>
  <c r="CI48" i="23" s="1"/>
  <c r="CB46" i="23"/>
  <c r="CC46" i="23" s="1"/>
  <c r="CI46" i="23" s="1"/>
  <c r="CB44" i="23"/>
  <c r="CC44" i="23" s="1"/>
  <c r="CI44" i="23" s="1"/>
  <c r="CB42" i="23"/>
  <c r="CC42" i="23" s="1"/>
  <c r="CI42" i="23" s="1"/>
  <c r="CB40" i="23"/>
  <c r="CC40" i="23" s="1"/>
  <c r="CI40" i="23" s="1"/>
  <c r="CB38" i="23"/>
  <c r="CC38" i="23" s="1"/>
  <c r="CI38" i="23" s="1"/>
  <c r="CB36" i="23"/>
  <c r="CC36" i="23" s="1"/>
  <c r="CI36" i="23" s="1"/>
  <c r="CB34" i="23"/>
  <c r="CC34" i="23" s="1"/>
  <c r="CI34" i="23" s="1"/>
  <c r="CB32" i="23"/>
  <c r="CC32" i="23" s="1"/>
  <c r="CI32" i="23" s="1"/>
  <c r="CB30" i="23"/>
  <c r="CC30" i="23" s="1"/>
  <c r="CI30" i="23" s="1"/>
  <c r="CB28" i="23"/>
  <c r="CC28" i="23" s="1"/>
  <c r="CI28" i="23" s="1"/>
  <c r="CB26" i="23"/>
  <c r="CC26" i="23" s="1"/>
  <c r="CI26" i="23" s="1"/>
  <c r="CB24" i="23"/>
  <c r="CC24" i="23" s="1"/>
  <c r="CI24" i="23" s="1"/>
  <c r="CB22" i="23"/>
  <c r="CC22" i="23" s="1"/>
  <c r="CI22" i="23" s="1"/>
  <c r="CB20" i="23"/>
  <c r="CC20" i="23" s="1"/>
  <c r="CI20" i="23" s="1"/>
  <c r="CB18" i="23"/>
  <c r="CC18" i="23" s="1"/>
  <c r="CI18" i="23" s="1"/>
  <c r="CB16" i="23"/>
  <c r="CC16" i="23" s="1"/>
  <c r="CI16" i="23" s="1"/>
  <c r="CB14" i="23"/>
  <c r="CC14" i="23" s="1"/>
  <c r="CI14" i="23" s="1"/>
  <c r="CB12" i="23"/>
  <c r="CC12" i="23" s="1"/>
  <c r="CI12" i="23" s="1"/>
  <c r="CB10" i="23"/>
  <c r="CC10" i="23" s="1"/>
  <c r="CI10" i="23" s="1"/>
  <c r="CB8" i="23"/>
  <c r="CC8" i="23" s="1"/>
  <c r="CI8" i="23" s="1"/>
  <c r="CB6" i="23"/>
  <c r="CC6" i="23" s="1"/>
  <c r="CI6" i="23" s="1"/>
  <c r="CB83" i="23"/>
  <c r="CC83" i="23" s="1"/>
  <c r="CI83" i="23" s="1"/>
  <c r="CB81" i="23"/>
  <c r="CC81" i="23" s="1"/>
  <c r="CI81" i="23" s="1"/>
  <c r="CB79" i="23"/>
  <c r="CC79" i="23" s="1"/>
  <c r="CI79" i="23" s="1"/>
  <c r="CB77" i="23"/>
  <c r="CC77" i="23" s="1"/>
  <c r="CI77" i="23" s="1"/>
  <c r="CB75" i="23"/>
  <c r="CC75" i="23" s="1"/>
  <c r="CI75" i="23" s="1"/>
  <c r="CB73" i="23"/>
  <c r="CC73" i="23" s="1"/>
  <c r="CI73" i="23" s="1"/>
  <c r="CB71" i="23"/>
  <c r="CC71" i="23" s="1"/>
  <c r="CI71" i="23" s="1"/>
  <c r="CB69" i="23"/>
  <c r="CC69" i="23" s="1"/>
  <c r="CI69" i="23" s="1"/>
  <c r="CB67" i="23"/>
  <c r="CC67" i="23" s="1"/>
  <c r="CI67" i="23" s="1"/>
  <c r="CB65" i="23"/>
  <c r="CC65" i="23" s="1"/>
  <c r="CI65" i="23" s="1"/>
  <c r="CB63" i="23"/>
  <c r="CC63" i="23" s="1"/>
  <c r="CI63" i="23" s="1"/>
  <c r="CB61" i="23"/>
  <c r="CC61" i="23" s="1"/>
  <c r="CI61" i="23" s="1"/>
  <c r="CB59" i="23"/>
  <c r="CC59" i="23" s="1"/>
  <c r="CI59" i="23" s="1"/>
  <c r="CB57" i="23"/>
  <c r="CC57" i="23" s="1"/>
  <c r="CI57" i="23" s="1"/>
  <c r="CB55" i="23"/>
  <c r="CC55" i="23" s="1"/>
  <c r="CI55" i="23" s="1"/>
  <c r="CH74" i="23"/>
  <c r="CQ74" i="23" s="1"/>
  <c r="CE7" i="23"/>
  <c r="CG7" i="23"/>
  <c r="CO7" i="23" s="1"/>
  <c r="CJ7" i="23"/>
  <c r="CE63" i="23"/>
  <c r="CG63" i="23"/>
  <c r="CO63" i="23" s="1"/>
  <c r="CJ63" i="23"/>
  <c r="CQ53" i="23"/>
  <c r="CE60" i="23"/>
  <c r="CJ60" i="23"/>
  <c r="CG60" i="23"/>
  <c r="CO60" i="23" s="1"/>
  <c r="CQ35" i="23"/>
  <c r="CE70" i="23"/>
  <c r="CG70" i="23"/>
  <c r="CO70" i="23" s="1"/>
  <c r="CQ70" i="23" s="1"/>
  <c r="CJ70" i="23"/>
  <c r="CQ28" i="23"/>
  <c r="CH96" i="23"/>
  <c r="CQ96" i="23" s="1"/>
  <c r="BG5" i="23"/>
  <c r="CH72" i="23"/>
  <c r="CQ72" i="23" s="1"/>
  <c r="CE65" i="23"/>
  <c r="CJ65" i="23"/>
  <c r="CG65" i="23"/>
  <c r="CO65" i="23" s="1"/>
  <c r="CQ65" i="23" s="1"/>
  <c r="CE15" i="23"/>
  <c r="CG15" i="23"/>
  <c r="CO15" i="23" s="1"/>
  <c r="CJ15" i="23"/>
  <c r="CE88" i="23"/>
  <c r="CG88" i="23"/>
  <c r="CO88" i="23" s="1"/>
  <c r="CJ88" i="23"/>
  <c r="CH66" i="23"/>
  <c r="CQ66" i="23" s="1"/>
  <c r="CH102" i="23"/>
  <c r="CQ102" i="23" s="1"/>
  <c r="CH91" i="23"/>
  <c r="CQ91" i="23" s="1"/>
  <c r="CH32" i="23"/>
  <c r="CQ32" i="23" s="1"/>
  <c r="CH215" i="5"/>
  <c r="CH308" i="5"/>
  <c r="CQ53" i="19"/>
  <c r="CH77" i="19"/>
  <c r="CH45" i="19"/>
  <c r="CE211" i="5"/>
  <c r="CE175" i="5"/>
  <c r="CE191" i="5"/>
  <c r="CH286" i="5"/>
  <c r="CH84" i="19"/>
  <c r="BB320" i="5"/>
  <c r="BH5" i="5"/>
  <c r="BH320" i="5" s="1"/>
  <c r="BF334" i="5" s="1"/>
  <c r="BF330" i="5"/>
  <c r="BJ320" i="5"/>
  <c r="BO329" i="5"/>
  <c r="BK5" i="5"/>
  <c r="CH24" i="5"/>
  <c r="CE24" i="5"/>
  <c r="CD320" i="5"/>
  <c r="CF322" i="5"/>
  <c r="CB339" i="5"/>
  <c r="CB4" i="5"/>
  <c r="CC4" i="5"/>
  <c r="CB338" i="5"/>
  <c r="CB340" i="5"/>
  <c r="CB1" i="5"/>
  <c r="BS319" i="5"/>
  <c r="BT319" i="5" s="1"/>
  <c r="BZ319" i="5" s="1"/>
  <c r="BS317" i="5"/>
  <c r="BT317" i="5" s="1"/>
  <c r="BZ317" i="5" s="1"/>
  <c r="BS315" i="5"/>
  <c r="BT315" i="5" s="1"/>
  <c r="BZ315" i="5" s="1"/>
  <c r="BS313" i="5"/>
  <c r="BT313" i="5" s="1"/>
  <c r="BZ313" i="5" s="1"/>
  <c r="BS311" i="5"/>
  <c r="BT311" i="5" s="1"/>
  <c r="BZ311" i="5" s="1"/>
  <c r="BS309" i="5"/>
  <c r="BT309" i="5" s="1"/>
  <c r="BZ309" i="5" s="1"/>
  <c r="BS307" i="5"/>
  <c r="BT307" i="5" s="1"/>
  <c r="BZ307" i="5" s="1"/>
  <c r="BS303" i="5"/>
  <c r="BT303" i="5" s="1"/>
  <c r="BZ303" i="5" s="1"/>
  <c r="BS299" i="5"/>
  <c r="BT299" i="5" s="1"/>
  <c r="BZ299" i="5" s="1"/>
  <c r="BS295" i="5"/>
  <c r="BT295" i="5" s="1"/>
  <c r="BZ295" i="5" s="1"/>
  <c r="BS291" i="5"/>
  <c r="BT291" i="5" s="1"/>
  <c r="BZ291" i="5" s="1"/>
  <c r="BS304" i="5"/>
  <c r="BT304" i="5" s="1"/>
  <c r="BZ304" i="5" s="1"/>
  <c r="BS296" i="5"/>
  <c r="BT296" i="5" s="1"/>
  <c r="BZ296" i="5" s="1"/>
  <c r="BS288" i="5"/>
  <c r="BT288" i="5" s="1"/>
  <c r="BZ288" i="5" s="1"/>
  <c r="BS284" i="5"/>
  <c r="BT284" i="5" s="1"/>
  <c r="BZ284" i="5" s="1"/>
  <c r="BS280" i="5"/>
  <c r="BT280" i="5" s="1"/>
  <c r="BZ280" i="5" s="1"/>
  <c r="BS276" i="5"/>
  <c r="BT276" i="5" s="1"/>
  <c r="BZ276" i="5" s="1"/>
  <c r="BS272" i="5"/>
  <c r="BT272" i="5" s="1"/>
  <c r="BZ272" i="5" s="1"/>
  <c r="BS268" i="5"/>
  <c r="BT268" i="5" s="1"/>
  <c r="BZ268" i="5" s="1"/>
  <c r="BS264" i="5"/>
  <c r="BT264" i="5" s="1"/>
  <c r="BZ264" i="5" s="1"/>
  <c r="BS260" i="5"/>
  <c r="BT260" i="5" s="1"/>
  <c r="BZ260" i="5" s="1"/>
  <c r="BS256" i="5"/>
  <c r="BT256" i="5" s="1"/>
  <c r="BZ256" i="5" s="1"/>
  <c r="BS252" i="5"/>
  <c r="BT252" i="5" s="1"/>
  <c r="BZ252" i="5" s="1"/>
  <c r="BS249" i="5"/>
  <c r="BT249" i="5" s="1"/>
  <c r="BZ249" i="5" s="1"/>
  <c r="BS247" i="5"/>
  <c r="BT247" i="5" s="1"/>
  <c r="BZ247" i="5" s="1"/>
  <c r="BS245" i="5"/>
  <c r="BT245" i="5" s="1"/>
  <c r="BZ245" i="5" s="1"/>
  <c r="BS243" i="5"/>
  <c r="BT243" i="5" s="1"/>
  <c r="BZ243" i="5" s="1"/>
  <c r="BS241" i="5"/>
  <c r="BT241" i="5" s="1"/>
  <c r="BZ241" i="5" s="1"/>
  <c r="BS239" i="5"/>
  <c r="BT239" i="5" s="1"/>
  <c r="BZ239" i="5" s="1"/>
  <c r="BS237" i="5"/>
  <c r="BT237" i="5" s="1"/>
  <c r="BZ237" i="5" s="1"/>
  <c r="BS235" i="5"/>
  <c r="BT235" i="5" s="1"/>
  <c r="BZ235" i="5" s="1"/>
  <c r="BS233" i="5"/>
  <c r="BT233" i="5" s="1"/>
  <c r="BZ233" i="5" s="1"/>
  <c r="BS231" i="5"/>
  <c r="BT231" i="5" s="1"/>
  <c r="BZ231" i="5" s="1"/>
  <c r="BS229" i="5"/>
  <c r="BT229" i="5" s="1"/>
  <c r="BZ229" i="5" s="1"/>
  <c r="BS227" i="5"/>
  <c r="BT227" i="5" s="1"/>
  <c r="BZ227" i="5" s="1"/>
  <c r="BS225" i="5"/>
  <c r="BT225" i="5" s="1"/>
  <c r="BZ225" i="5" s="1"/>
  <c r="BS223" i="5"/>
  <c r="BT223" i="5" s="1"/>
  <c r="BZ223" i="5" s="1"/>
  <c r="BS221" i="5"/>
  <c r="BT221" i="5" s="1"/>
  <c r="BZ221" i="5" s="1"/>
  <c r="BS219" i="5"/>
  <c r="BT219" i="5" s="1"/>
  <c r="BZ219" i="5" s="1"/>
  <c r="BS217" i="5"/>
  <c r="BT217" i="5" s="1"/>
  <c r="BZ217" i="5" s="1"/>
  <c r="BS215" i="5"/>
  <c r="BT215" i="5" s="1"/>
  <c r="BZ215" i="5" s="1"/>
  <c r="BS213" i="5"/>
  <c r="BT213" i="5" s="1"/>
  <c r="BZ213" i="5" s="1"/>
  <c r="BS211" i="5"/>
  <c r="BT211" i="5" s="1"/>
  <c r="BZ211" i="5" s="1"/>
  <c r="BS209" i="5"/>
  <c r="BT209" i="5" s="1"/>
  <c r="BZ209" i="5" s="1"/>
  <c r="BS207" i="5"/>
  <c r="BT207" i="5" s="1"/>
  <c r="BZ207" i="5" s="1"/>
  <c r="BS205" i="5"/>
  <c r="BT205" i="5" s="1"/>
  <c r="BZ205" i="5" s="1"/>
  <c r="BS203" i="5"/>
  <c r="BT203" i="5" s="1"/>
  <c r="BZ203" i="5" s="1"/>
  <c r="BS201" i="5"/>
  <c r="BT201" i="5" s="1"/>
  <c r="BZ201" i="5" s="1"/>
  <c r="BS199" i="5"/>
  <c r="BT199" i="5" s="1"/>
  <c r="BZ199" i="5" s="1"/>
  <c r="BS197" i="5"/>
  <c r="BT197" i="5" s="1"/>
  <c r="BZ197" i="5" s="1"/>
  <c r="BS195" i="5"/>
  <c r="BT195" i="5" s="1"/>
  <c r="BZ195" i="5" s="1"/>
  <c r="BS193" i="5"/>
  <c r="BT193" i="5" s="1"/>
  <c r="BZ193" i="5" s="1"/>
  <c r="BS191" i="5"/>
  <c r="BT191" i="5" s="1"/>
  <c r="BZ191" i="5" s="1"/>
  <c r="BS189" i="5"/>
  <c r="BT189" i="5" s="1"/>
  <c r="BZ189" i="5" s="1"/>
  <c r="BS187" i="5"/>
  <c r="BT187" i="5" s="1"/>
  <c r="BZ187" i="5" s="1"/>
  <c r="BS185" i="5"/>
  <c r="BT185" i="5" s="1"/>
  <c r="BZ185" i="5" s="1"/>
  <c r="BS183" i="5"/>
  <c r="BT183" i="5" s="1"/>
  <c r="BZ183" i="5" s="1"/>
  <c r="BS181" i="5"/>
  <c r="BT181" i="5" s="1"/>
  <c r="BZ181" i="5" s="1"/>
  <c r="BS179" i="5"/>
  <c r="BT179" i="5" s="1"/>
  <c r="BZ179" i="5" s="1"/>
  <c r="BS177" i="5"/>
  <c r="BT177" i="5" s="1"/>
  <c r="BZ177" i="5" s="1"/>
  <c r="BS175" i="5"/>
  <c r="BT175" i="5" s="1"/>
  <c r="BZ175" i="5" s="1"/>
  <c r="BS306" i="5"/>
  <c r="BT306" i="5" s="1"/>
  <c r="BZ306" i="5" s="1"/>
  <c r="BS290" i="5"/>
  <c r="BT290" i="5" s="1"/>
  <c r="BZ290" i="5" s="1"/>
  <c r="BS281" i="5"/>
  <c r="BT281" i="5" s="1"/>
  <c r="BZ281" i="5" s="1"/>
  <c r="BS273" i="5"/>
  <c r="BT273" i="5" s="1"/>
  <c r="BZ273" i="5" s="1"/>
  <c r="BS265" i="5"/>
  <c r="BT265" i="5" s="1"/>
  <c r="BZ265" i="5" s="1"/>
  <c r="BS257" i="5"/>
  <c r="BT257" i="5" s="1"/>
  <c r="BZ257" i="5" s="1"/>
  <c r="BS173" i="5"/>
  <c r="BT173" i="5" s="1"/>
  <c r="BZ173" i="5" s="1"/>
  <c r="BS171" i="5"/>
  <c r="BT171" i="5" s="1"/>
  <c r="BZ171" i="5" s="1"/>
  <c r="BS169" i="5"/>
  <c r="BT169" i="5" s="1"/>
  <c r="BZ169" i="5" s="1"/>
  <c r="BS167" i="5"/>
  <c r="BT167" i="5" s="1"/>
  <c r="BZ167" i="5" s="1"/>
  <c r="BS165" i="5"/>
  <c r="BT165" i="5" s="1"/>
  <c r="BZ165" i="5" s="1"/>
  <c r="BS163" i="5"/>
  <c r="BT163" i="5" s="1"/>
  <c r="BZ163" i="5" s="1"/>
  <c r="BS161" i="5"/>
  <c r="BT161" i="5" s="1"/>
  <c r="BZ161" i="5" s="1"/>
  <c r="BS159" i="5"/>
  <c r="BT159" i="5" s="1"/>
  <c r="BZ159" i="5" s="1"/>
  <c r="BS157" i="5"/>
  <c r="BT157" i="5" s="1"/>
  <c r="BZ157" i="5" s="1"/>
  <c r="BS155" i="5"/>
  <c r="BT155" i="5" s="1"/>
  <c r="BZ155" i="5" s="1"/>
  <c r="BS153" i="5"/>
  <c r="BT153" i="5" s="1"/>
  <c r="BZ153" i="5" s="1"/>
  <c r="BS151" i="5"/>
  <c r="BT151" i="5" s="1"/>
  <c r="BZ151" i="5" s="1"/>
  <c r="BS149" i="5"/>
  <c r="BT149" i="5" s="1"/>
  <c r="BZ149" i="5" s="1"/>
  <c r="BS147" i="5"/>
  <c r="BT147" i="5" s="1"/>
  <c r="BZ147" i="5" s="1"/>
  <c r="BS145" i="5"/>
  <c r="BT145" i="5" s="1"/>
  <c r="BZ145" i="5" s="1"/>
  <c r="BS143" i="5"/>
  <c r="BT143" i="5" s="1"/>
  <c r="BZ143" i="5" s="1"/>
  <c r="BS141" i="5"/>
  <c r="BT141" i="5" s="1"/>
  <c r="BZ141" i="5" s="1"/>
  <c r="BS139" i="5"/>
  <c r="BT139" i="5" s="1"/>
  <c r="BZ139" i="5" s="1"/>
  <c r="BS318" i="5"/>
  <c r="BT318" i="5" s="1"/>
  <c r="BZ318" i="5" s="1"/>
  <c r="BS316" i="5"/>
  <c r="BT316" i="5" s="1"/>
  <c r="BZ316" i="5" s="1"/>
  <c r="BS314" i="5"/>
  <c r="BT314" i="5" s="1"/>
  <c r="BZ314" i="5" s="1"/>
  <c r="BS312" i="5"/>
  <c r="BT312" i="5" s="1"/>
  <c r="BZ312" i="5" s="1"/>
  <c r="BS310" i="5"/>
  <c r="BT310" i="5" s="1"/>
  <c r="BZ310" i="5" s="1"/>
  <c r="BS308" i="5"/>
  <c r="BT308" i="5" s="1"/>
  <c r="BZ308" i="5" s="1"/>
  <c r="BS305" i="5"/>
  <c r="BT305" i="5" s="1"/>
  <c r="BZ305" i="5" s="1"/>
  <c r="BS301" i="5"/>
  <c r="BT301" i="5" s="1"/>
  <c r="BZ301" i="5" s="1"/>
  <c r="BS297" i="5"/>
  <c r="BT297" i="5" s="1"/>
  <c r="BZ297" i="5" s="1"/>
  <c r="BS293" i="5"/>
  <c r="BT293" i="5" s="1"/>
  <c r="BZ293" i="5" s="1"/>
  <c r="BS289" i="5"/>
  <c r="BT289" i="5" s="1"/>
  <c r="BZ289" i="5" s="1"/>
  <c r="BS300" i="5"/>
  <c r="BT300" i="5" s="1"/>
  <c r="BZ300" i="5" s="1"/>
  <c r="BS292" i="5"/>
  <c r="BT292" i="5" s="1"/>
  <c r="BZ292" i="5" s="1"/>
  <c r="BS286" i="5"/>
  <c r="BT286" i="5" s="1"/>
  <c r="BZ286" i="5" s="1"/>
  <c r="BS282" i="5"/>
  <c r="BT282" i="5" s="1"/>
  <c r="BZ282" i="5" s="1"/>
  <c r="BS278" i="5"/>
  <c r="BT278" i="5" s="1"/>
  <c r="BZ278" i="5" s="1"/>
  <c r="BS274" i="5"/>
  <c r="BT274" i="5" s="1"/>
  <c r="BZ274" i="5" s="1"/>
  <c r="BS270" i="5"/>
  <c r="BT270" i="5" s="1"/>
  <c r="BZ270" i="5" s="1"/>
  <c r="BS266" i="5"/>
  <c r="BT266" i="5" s="1"/>
  <c r="BZ266" i="5" s="1"/>
  <c r="BS262" i="5"/>
  <c r="BT262" i="5" s="1"/>
  <c r="BZ262" i="5" s="1"/>
  <c r="BS258" i="5"/>
  <c r="BT258" i="5" s="1"/>
  <c r="BZ258" i="5" s="1"/>
  <c r="BS254" i="5"/>
  <c r="BT254" i="5" s="1"/>
  <c r="BZ254" i="5" s="1"/>
  <c r="BS250" i="5"/>
  <c r="BT250" i="5" s="1"/>
  <c r="BZ250" i="5" s="1"/>
  <c r="BS248" i="5"/>
  <c r="BT248" i="5" s="1"/>
  <c r="BZ248" i="5" s="1"/>
  <c r="BS246" i="5"/>
  <c r="BT246" i="5" s="1"/>
  <c r="BZ246" i="5" s="1"/>
  <c r="BS244" i="5"/>
  <c r="BT244" i="5" s="1"/>
  <c r="BZ244" i="5" s="1"/>
  <c r="BS242" i="5"/>
  <c r="BT242" i="5" s="1"/>
  <c r="BZ242" i="5" s="1"/>
  <c r="BS240" i="5"/>
  <c r="BT240" i="5" s="1"/>
  <c r="BZ240" i="5" s="1"/>
  <c r="BS238" i="5"/>
  <c r="BT238" i="5" s="1"/>
  <c r="BZ238" i="5" s="1"/>
  <c r="BS236" i="5"/>
  <c r="BT236" i="5" s="1"/>
  <c r="BZ236" i="5" s="1"/>
  <c r="BS234" i="5"/>
  <c r="BT234" i="5" s="1"/>
  <c r="BZ234" i="5" s="1"/>
  <c r="BS232" i="5"/>
  <c r="BT232" i="5" s="1"/>
  <c r="BZ232" i="5" s="1"/>
  <c r="BS230" i="5"/>
  <c r="BT230" i="5" s="1"/>
  <c r="BZ230" i="5" s="1"/>
  <c r="BS228" i="5"/>
  <c r="BT228" i="5" s="1"/>
  <c r="BZ228" i="5" s="1"/>
  <c r="BS226" i="5"/>
  <c r="BT226" i="5" s="1"/>
  <c r="BZ226" i="5" s="1"/>
  <c r="BS224" i="5"/>
  <c r="BT224" i="5" s="1"/>
  <c r="BZ224" i="5" s="1"/>
  <c r="BS222" i="5"/>
  <c r="BT222" i="5" s="1"/>
  <c r="BZ222" i="5" s="1"/>
  <c r="BS220" i="5"/>
  <c r="BT220" i="5" s="1"/>
  <c r="BZ220" i="5" s="1"/>
  <c r="BS218" i="5"/>
  <c r="BT218" i="5" s="1"/>
  <c r="BZ218" i="5" s="1"/>
  <c r="BS216" i="5"/>
  <c r="BT216" i="5" s="1"/>
  <c r="BZ216" i="5" s="1"/>
  <c r="BS214" i="5"/>
  <c r="BT214" i="5" s="1"/>
  <c r="BZ214" i="5" s="1"/>
  <c r="BS212" i="5"/>
  <c r="BT212" i="5" s="1"/>
  <c r="BZ212" i="5" s="1"/>
  <c r="BS210" i="5"/>
  <c r="BT210" i="5" s="1"/>
  <c r="BZ210" i="5" s="1"/>
  <c r="BS208" i="5"/>
  <c r="BT208" i="5" s="1"/>
  <c r="BZ208" i="5" s="1"/>
  <c r="BS206" i="5"/>
  <c r="BT206" i="5" s="1"/>
  <c r="BZ206" i="5" s="1"/>
  <c r="BS204" i="5"/>
  <c r="BT204" i="5" s="1"/>
  <c r="BZ204" i="5" s="1"/>
  <c r="BS200" i="5"/>
  <c r="BT200" i="5" s="1"/>
  <c r="BZ200" i="5" s="1"/>
  <c r="BS196" i="5"/>
  <c r="BT196" i="5" s="1"/>
  <c r="BZ196" i="5" s="1"/>
  <c r="BS192" i="5"/>
  <c r="BT192" i="5" s="1"/>
  <c r="BZ192" i="5" s="1"/>
  <c r="BS188" i="5"/>
  <c r="BT188" i="5" s="1"/>
  <c r="BZ188" i="5" s="1"/>
  <c r="BS184" i="5"/>
  <c r="BT184" i="5" s="1"/>
  <c r="BZ184" i="5" s="1"/>
  <c r="BS180" i="5"/>
  <c r="BT180" i="5" s="1"/>
  <c r="BZ180" i="5" s="1"/>
  <c r="BS176" i="5"/>
  <c r="BT176" i="5" s="1"/>
  <c r="BZ176" i="5" s="1"/>
  <c r="BS298" i="5"/>
  <c r="BT298" i="5" s="1"/>
  <c r="BZ298" i="5" s="1"/>
  <c r="BS277" i="5"/>
  <c r="BT277" i="5" s="1"/>
  <c r="BZ277" i="5" s="1"/>
  <c r="BS261" i="5"/>
  <c r="BT261" i="5" s="1"/>
  <c r="BZ261" i="5" s="1"/>
  <c r="BS172" i="5"/>
  <c r="BT172" i="5" s="1"/>
  <c r="BZ172" i="5" s="1"/>
  <c r="BS168" i="5"/>
  <c r="BT168" i="5" s="1"/>
  <c r="BZ168" i="5" s="1"/>
  <c r="BS164" i="5"/>
  <c r="BT164" i="5" s="1"/>
  <c r="BZ164" i="5" s="1"/>
  <c r="BS160" i="5"/>
  <c r="BT160" i="5" s="1"/>
  <c r="BZ160" i="5" s="1"/>
  <c r="BS156" i="5"/>
  <c r="BT156" i="5" s="1"/>
  <c r="BZ156" i="5" s="1"/>
  <c r="BS152" i="5"/>
  <c r="BT152" i="5" s="1"/>
  <c r="BZ152" i="5" s="1"/>
  <c r="BS148" i="5"/>
  <c r="BT148" i="5" s="1"/>
  <c r="BZ148" i="5" s="1"/>
  <c r="BS144" i="5"/>
  <c r="BT144" i="5" s="1"/>
  <c r="BZ144" i="5" s="1"/>
  <c r="BS140" i="5"/>
  <c r="BT140" i="5" s="1"/>
  <c r="BZ140" i="5" s="1"/>
  <c r="BS137" i="5"/>
  <c r="BT137" i="5" s="1"/>
  <c r="BZ137" i="5" s="1"/>
  <c r="BS135" i="5"/>
  <c r="BT135" i="5" s="1"/>
  <c r="BZ135" i="5" s="1"/>
  <c r="BS133" i="5"/>
  <c r="BT133" i="5" s="1"/>
  <c r="BZ133" i="5" s="1"/>
  <c r="BS131" i="5"/>
  <c r="BT131" i="5" s="1"/>
  <c r="BZ131" i="5" s="1"/>
  <c r="BS129" i="5"/>
  <c r="BT129" i="5" s="1"/>
  <c r="BZ129" i="5" s="1"/>
  <c r="BS127" i="5"/>
  <c r="BT127" i="5" s="1"/>
  <c r="BZ127" i="5" s="1"/>
  <c r="BS125" i="5"/>
  <c r="BT125" i="5" s="1"/>
  <c r="BZ125" i="5" s="1"/>
  <c r="BS123" i="5"/>
  <c r="BT123" i="5" s="1"/>
  <c r="BZ123" i="5" s="1"/>
  <c r="BS121" i="5"/>
  <c r="BT121" i="5" s="1"/>
  <c r="BZ121" i="5" s="1"/>
  <c r="BS119" i="5"/>
  <c r="BT119" i="5" s="1"/>
  <c r="BZ119" i="5" s="1"/>
  <c r="BS117" i="5"/>
  <c r="BT117" i="5" s="1"/>
  <c r="BZ117" i="5" s="1"/>
  <c r="BS115" i="5"/>
  <c r="BT115" i="5" s="1"/>
  <c r="BZ115" i="5" s="1"/>
  <c r="BS113" i="5"/>
  <c r="BT113" i="5" s="1"/>
  <c r="BZ113" i="5" s="1"/>
  <c r="BS111" i="5"/>
  <c r="BT111" i="5" s="1"/>
  <c r="BZ111" i="5" s="1"/>
  <c r="BS109" i="5"/>
  <c r="BT109" i="5" s="1"/>
  <c r="BZ109" i="5" s="1"/>
  <c r="BS107" i="5"/>
  <c r="BT107" i="5" s="1"/>
  <c r="BZ107" i="5" s="1"/>
  <c r="BS105" i="5"/>
  <c r="BT105" i="5" s="1"/>
  <c r="BZ105" i="5" s="1"/>
  <c r="BS103" i="5"/>
  <c r="BT103" i="5" s="1"/>
  <c r="BZ103" i="5" s="1"/>
  <c r="BS101" i="5"/>
  <c r="BT101" i="5" s="1"/>
  <c r="BZ101" i="5" s="1"/>
  <c r="BS99" i="5"/>
  <c r="BT99" i="5" s="1"/>
  <c r="BZ99" i="5" s="1"/>
  <c r="BS97" i="5"/>
  <c r="BT97" i="5" s="1"/>
  <c r="BZ97" i="5" s="1"/>
  <c r="BS95" i="5"/>
  <c r="BT95" i="5" s="1"/>
  <c r="BZ95" i="5" s="1"/>
  <c r="BS93" i="5"/>
  <c r="BT93" i="5" s="1"/>
  <c r="BZ93" i="5" s="1"/>
  <c r="BS91" i="5"/>
  <c r="BT91" i="5" s="1"/>
  <c r="BZ91" i="5" s="1"/>
  <c r="BS89" i="5"/>
  <c r="BT89" i="5" s="1"/>
  <c r="BZ89" i="5" s="1"/>
  <c r="BS87" i="5"/>
  <c r="BT87" i="5" s="1"/>
  <c r="BZ87" i="5" s="1"/>
  <c r="BS85" i="5"/>
  <c r="BT85" i="5" s="1"/>
  <c r="BZ85" i="5" s="1"/>
  <c r="BS83" i="5"/>
  <c r="BT83" i="5" s="1"/>
  <c r="BZ83" i="5" s="1"/>
  <c r="BS81" i="5"/>
  <c r="BT81" i="5" s="1"/>
  <c r="BZ81" i="5" s="1"/>
  <c r="BS79" i="5"/>
  <c r="BT79" i="5" s="1"/>
  <c r="BZ79" i="5" s="1"/>
  <c r="BS77" i="5"/>
  <c r="BT77" i="5" s="1"/>
  <c r="BZ77" i="5" s="1"/>
  <c r="BS75" i="5"/>
  <c r="BT75" i="5" s="1"/>
  <c r="BZ75" i="5" s="1"/>
  <c r="BS73" i="5"/>
  <c r="BT73" i="5" s="1"/>
  <c r="BZ73" i="5" s="1"/>
  <c r="BS71" i="5"/>
  <c r="BT71" i="5" s="1"/>
  <c r="BZ71" i="5" s="1"/>
  <c r="BS69" i="5"/>
  <c r="BT69" i="5" s="1"/>
  <c r="BZ69" i="5" s="1"/>
  <c r="BS67" i="5"/>
  <c r="BT67" i="5" s="1"/>
  <c r="BZ67" i="5" s="1"/>
  <c r="BS65" i="5"/>
  <c r="BT65" i="5" s="1"/>
  <c r="BZ65" i="5" s="1"/>
  <c r="BS63" i="5"/>
  <c r="BT63" i="5" s="1"/>
  <c r="BZ63" i="5" s="1"/>
  <c r="BS61" i="5"/>
  <c r="BT61" i="5" s="1"/>
  <c r="BZ61" i="5" s="1"/>
  <c r="BS59" i="5"/>
  <c r="BT59" i="5" s="1"/>
  <c r="BZ59" i="5" s="1"/>
  <c r="BS57" i="5"/>
  <c r="BT57" i="5" s="1"/>
  <c r="BZ57" i="5" s="1"/>
  <c r="BS55" i="5"/>
  <c r="BT55" i="5" s="1"/>
  <c r="BZ55" i="5" s="1"/>
  <c r="BS53" i="5"/>
  <c r="BT53" i="5" s="1"/>
  <c r="BZ53" i="5" s="1"/>
  <c r="BS51" i="5"/>
  <c r="BT51" i="5" s="1"/>
  <c r="BZ51" i="5" s="1"/>
  <c r="BS49" i="5"/>
  <c r="BT49" i="5" s="1"/>
  <c r="BZ49" i="5" s="1"/>
  <c r="BS47" i="5"/>
  <c r="BT47" i="5" s="1"/>
  <c r="BZ47" i="5" s="1"/>
  <c r="BS45" i="5"/>
  <c r="BT45" i="5" s="1"/>
  <c r="BZ45" i="5" s="1"/>
  <c r="BS43" i="5"/>
  <c r="BT43" i="5" s="1"/>
  <c r="BZ43" i="5" s="1"/>
  <c r="BS41" i="5"/>
  <c r="BT41" i="5" s="1"/>
  <c r="BZ41" i="5" s="1"/>
  <c r="BS39" i="5"/>
  <c r="BT39" i="5" s="1"/>
  <c r="BZ39" i="5" s="1"/>
  <c r="BS37" i="5"/>
  <c r="BT37" i="5" s="1"/>
  <c r="BZ37" i="5" s="1"/>
  <c r="BS35" i="5"/>
  <c r="BT35" i="5" s="1"/>
  <c r="BZ35" i="5" s="1"/>
  <c r="BS33" i="5"/>
  <c r="BT33" i="5" s="1"/>
  <c r="BZ33" i="5" s="1"/>
  <c r="BS31" i="5"/>
  <c r="BT31" i="5" s="1"/>
  <c r="BZ31" i="5" s="1"/>
  <c r="BS29" i="5"/>
  <c r="BT29" i="5" s="1"/>
  <c r="BZ29" i="5" s="1"/>
  <c r="BS27" i="5"/>
  <c r="BT27" i="5" s="1"/>
  <c r="BZ27" i="5" s="1"/>
  <c r="BS25" i="5"/>
  <c r="BT25" i="5" s="1"/>
  <c r="BZ25" i="5" s="1"/>
  <c r="BS23" i="5"/>
  <c r="BT23" i="5" s="1"/>
  <c r="BZ23" i="5" s="1"/>
  <c r="BS202" i="5"/>
  <c r="BT202" i="5" s="1"/>
  <c r="BZ202" i="5" s="1"/>
  <c r="BS198" i="5"/>
  <c r="BT198" i="5" s="1"/>
  <c r="BZ198" i="5" s="1"/>
  <c r="BS194" i="5"/>
  <c r="BT194" i="5" s="1"/>
  <c r="BZ194" i="5" s="1"/>
  <c r="BS190" i="5"/>
  <c r="BT190" i="5" s="1"/>
  <c r="BZ190" i="5" s="1"/>
  <c r="BS186" i="5"/>
  <c r="BT186" i="5" s="1"/>
  <c r="BZ186" i="5" s="1"/>
  <c r="BS182" i="5"/>
  <c r="BT182" i="5" s="1"/>
  <c r="BZ182" i="5" s="1"/>
  <c r="BS178" i="5"/>
  <c r="BT178" i="5" s="1"/>
  <c r="BZ178" i="5" s="1"/>
  <c r="BS174" i="5"/>
  <c r="BT174" i="5" s="1"/>
  <c r="BZ174" i="5" s="1"/>
  <c r="BS285" i="5"/>
  <c r="BT285" i="5" s="1"/>
  <c r="BZ285" i="5" s="1"/>
  <c r="BS269" i="5"/>
  <c r="BT269" i="5" s="1"/>
  <c r="BZ269" i="5" s="1"/>
  <c r="BS253" i="5"/>
  <c r="BT253" i="5" s="1"/>
  <c r="BZ253" i="5" s="1"/>
  <c r="BS170" i="5"/>
  <c r="BT170" i="5" s="1"/>
  <c r="BZ170" i="5" s="1"/>
  <c r="BS166" i="5"/>
  <c r="BT166" i="5" s="1"/>
  <c r="BZ166" i="5" s="1"/>
  <c r="BS162" i="5"/>
  <c r="BT162" i="5" s="1"/>
  <c r="BZ162" i="5" s="1"/>
  <c r="BS158" i="5"/>
  <c r="BT158" i="5" s="1"/>
  <c r="BZ158" i="5" s="1"/>
  <c r="BS154" i="5"/>
  <c r="BT154" i="5" s="1"/>
  <c r="BZ154" i="5" s="1"/>
  <c r="BS150" i="5"/>
  <c r="BT150" i="5" s="1"/>
  <c r="BZ150" i="5" s="1"/>
  <c r="BS146" i="5"/>
  <c r="BT146" i="5" s="1"/>
  <c r="BZ146" i="5" s="1"/>
  <c r="BS142" i="5"/>
  <c r="BT142" i="5" s="1"/>
  <c r="BZ142" i="5" s="1"/>
  <c r="BS138" i="5"/>
  <c r="BT138" i="5" s="1"/>
  <c r="BZ138" i="5" s="1"/>
  <c r="BS136" i="5"/>
  <c r="BT136" i="5" s="1"/>
  <c r="BZ136" i="5" s="1"/>
  <c r="BS134" i="5"/>
  <c r="BT134" i="5" s="1"/>
  <c r="BZ134" i="5" s="1"/>
  <c r="BS132" i="5"/>
  <c r="BT132" i="5" s="1"/>
  <c r="BZ132" i="5" s="1"/>
  <c r="BS130" i="5"/>
  <c r="BT130" i="5" s="1"/>
  <c r="BZ130" i="5" s="1"/>
  <c r="BS128" i="5"/>
  <c r="BT128" i="5" s="1"/>
  <c r="BZ128" i="5" s="1"/>
  <c r="BS126" i="5"/>
  <c r="BT126" i="5" s="1"/>
  <c r="BZ126" i="5" s="1"/>
  <c r="BS124" i="5"/>
  <c r="BT124" i="5" s="1"/>
  <c r="BZ124" i="5" s="1"/>
  <c r="BS122" i="5"/>
  <c r="BT122" i="5" s="1"/>
  <c r="BZ122" i="5" s="1"/>
  <c r="BS120" i="5"/>
  <c r="BT120" i="5" s="1"/>
  <c r="BZ120" i="5" s="1"/>
  <c r="BS118" i="5"/>
  <c r="BT118" i="5" s="1"/>
  <c r="BZ118" i="5" s="1"/>
  <c r="BS116" i="5"/>
  <c r="BT116" i="5" s="1"/>
  <c r="BZ116" i="5" s="1"/>
  <c r="BS114" i="5"/>
  <c r="BT114" i="5" s="1"/>
  <c r="BZ114" i="5" s="1"/>
  <c r="BS112" i="5"/>
  <c r="BT112" i="5" s="1"/>
  <c r="BZ112" i="5" s="1"/>
  <c r="BS110" i="5"/>
  <c r="BT110" i="5" s="1"/>
  <c r="BZ110" i="5" s="1"/>
  <c r="BS108" i="5"/>
  <c r="BT108" i="5" s="1"/>
  <c r="BZ108" i="5" s="1"/>
  <c r="BS106" i="5"/>
  <c r="BT106" i="5" s="1"/>
  <c r="BZ106" i="5" s="1"/>
  <c r="BS104" i="5"/>
  <c r="BT104" i="5" s="1"/>
  <c r="BZ104" i="5" s="1"/>
  <c r="BS102" i="5"/>
  <c r="BT102" i="5" s="1"/>
  <c r="BZ102" i="5" s="1"/>
  <c r="BS100" i="5"/>
  <c r="BT100" i="5" s="1"/>
  <c r="BZ100" i="5" s="1"/>
  <c r="BS98" i="5"/>
  <c r="BT98" i="5" s="1"/>
  <c r="BZ98" i="5" s="1"/>
  <c r="BS96" i="5"/>
  <c r="BT96" i="5" s="1"/>
  <c r="BZ96" i="5" s="1"/>
  <c r="BS94" i="5"/>
  <c r="BT94" i="5" s="1"/>
  <c r="BZ94" i="5" s="1"/>
  <c r="BS92" i="5"/>
  <c r="BT92" i="5" s="1"/>
  <c r="BZ92" i="5" s="1"/>
  <c r="BS90" i="5"/>
  <c r="BT90" i="5" s="1"/>
  <c r="BZ90" i="5" s="1"/>
  <c r="BS88" i="5"/>
  <c r="BT88" i="5" s="1"/>
  <c r="BZ88" i="5" s="1"/>
  <c r="BS86" i="5"/>
  <c r="BT86" i="5" s="1"/>
  <c r="BZ86" i="5" s="1"/>
  <c r="BS84" i="5"/>
  <c r="BT84" i="5" s="1"/>
  <c r="BZ84" i="5" s="1"/>
  <c r="BS82" i="5"/>
  <c r="BT82" i="5" s="1"/>
  <c r="BZ82" i="5" s="1"/>
  <c r="BS80" i="5"/>
  <c r="BT80" i="5" s="1"/>
  <c r="BZ80" i="5" s="1"/>
  <c r="BS78" i="5"/>
  <c r="BT78" i="5" s="1"/>
  <c r="BZ78" i="5" s="1"/>
  <c r="BS76" i="5"/>
  <c r="BT76" i="5" s="1"/>
  <c r="BZ76" i="5" s="1"/>
  <c r="BS74" i="5"/>
  <c r="BT74" i="5" s="1"/>
  <c r="BZ74" i="5" s="1"/>
  <c r="BS72" i="5"/>
  <c r="BT72" i="5" s="1"/>
  <c r="BZ72" i="5" s="1"/>
  <c r="BS70" i="5"/>
  <c r="BT70" i="5" s="1"/>
  <c r="BZ70" i="5" s="1"/>
  <c r="BS68" i="5"/>
  <c r="BT68" i="5" s="1"/>
  <c r="BZ68" i="5" s="1"/>
  <c r="BS66" i="5"/>
  <c r="BT66" i="5" s="1"/>
  <c r="BZ66" i="5" s="1"/>
  <c r="BS64" i="5"/>
  <c r="BT64" i="5" s="1"/>
  <c r="BZ64" i="5" s="1"/>
  <c r="BS62" i="5"/>
  <c r="BT62" i="5" s="1"/>
  <c r="BZ62" i="5" s="1"/>
  <c r="BS60" i="5"/>
  <c r="BT60" i="5" s="1"/>
  <c r="BZ60" i="5" s="1"/>
  <c r="BS58" i="5"/>
  <c r="BT58" i="5" s="1"/>
  <c r="BZ58" i="5" s="1"/>
  <c r="BS56" i="5"/>
  <c r="BT56" i="5" s="1"/>
  <c r="BZ56" i="5" s="1"/>
  <c r="BS54" i="5"/>
  <c r="BT54" i="5" s="1"/>
  <c r="BZ54" i="5" s="1"/>
  <c r="BS52" i="5"/>
  <c r="BT52" i="5" s="1"/>
  <c r="BZ52" i="5" s="1"/>
  <c r="BS50" i="5"/>
  <c r="BT50" i="5" s="1"/>
  <c r="BZ50" i="5" s="1"/>
  <c r="BS48" i="5"/>
  <c r="BT48" i="5" s="1"/>
  <c r="BZ48" i="5" s="1"/>
  <c r="BS46" i="5"/>
  <c r="BT46" i="5" s="1"/>
  <c r="BZ46" i="5" s="1"/>
  <c r="BS44" i="5"/>
  <c r="BT44" i="5" s="1"/>
  <c r="BZ44" i="5" s="1"/>
  <c r="BS42" i="5"/>
  <c r="BT42" i="5" s="1"/>
  <c r="BZ42" i="5" s="1"/>
  <c r="BS40" i="5"/>
  <c r="BT40" i="5" s="1"/>
  <c r="BZ40" i="5" s="1"/>
  <c r="BS38" i="5"/>
  <c r="BT38" i="5" s="1"/>
  <c r="BZ38" i="5" s="1"/>
  <c r="BS36" i="5"/>
  <c r="BT36" i="5" s="1"/>
  <c r="BZ36" i="5" s="1"/>
  <c r="BS34" i="5"/>
  <c r="BT34" i="5" s="1"/>
  <c r="BZ34" i="5" s="1"/>
  <c r="BS32" i="5"/>
  <c r="BT32" i="5" s="1"/>
  <c r="BZ32" i="5" s="1"/>
  <c r="BS30" i="5"/>
  <c r="BT30" i="5" s="1"/>
  <c r="BZ30" i="5" s="1"/>
  <c r="BS28" i="5"/>
  <c r="BT28" i="5" s="1"/>
  <c r="BZ28" i="5" s="1"/>
  <c r="BS26" i="5"/>
  <c r="BT26" i="5" s="1"/>
  <c r="BZ26" i="5" s="1"/>
  <c r="BS24" i="5"/>
  <c r="BT24" i="5" s="1"/>
  <c r="BZ24" i="5" s="1"/>
  <c r="BS6" i="5"/>
  <c r="BT6" i="5" s="1"/>
  <c r="BZ6" i="5" s="1"/>
  <c r="BS8" i="5"/>
  <c r="BT8" i="5" s="1"/>
  <c r="BZ8" i="5" s="1"/>
  <c r="BS10" i="5"/>
  <c r="BT10" i="5" s="1"/>
  <c r="BZ10" i="5" s="1"/>
  <c r="BS12" i="5"/>
  <c r="BT12" i="5" s="1"/>
  <c r="BZ12" i="5" s="1"/>
  <c r="BS14" i="5"/>
  <c r="BT14" i="5" s="1"/>
  <c r="BZ14" i="5" s="1"/>
  <c r="BS16" i="5"/>
  <c r="BT16" i="5" s="1"/>
  <c r="BZ16" i="5" s="1"/>
  <c r="BS18" i="5"/>
  <c r="BT18" i="5" s="1"/>
  <c r="BZ18" i="5" s="1"/>
  <c r="BS20" i="5"/>
  <c r="BT20" i="5" s="1"/>
  <c r="BZ20" i="5" s="1"/>
  <c r="BS22" i="5"/>
  <c r="BT22" i="5" s="1"/>
  <c r="BZ22" i="5" s="1"/>
  <c r="BS263" i="5"/>
  <c r="BT263" i="5" s="1"/>
  <c r="BZ263" i="5" s="1"/>
  <c r="BS294" i="5"/>
  <c r="BT294" i="5" s="1"/>
  <c r="BZ294" i="5" s="1"/>
  <c r="BS5" i="5"/>
  <c r="BS7" i="5"/>
  <c r="BT7" i="5" s="1"/>
  <c r="BZ7" i="5" s="1"/>
  <c r="BS9" i="5"/>
  <c r="BT9" i="5" s="1"/>
  <c r="BZ9" i="5" s="1"/>
  <c r="BS11" i="5"/>
  <c r="BT11" i="5" s="1"/>
  <c r="BZ11" i="5" s="1"/>
  <c r="BS13" i="5"/>
  <c r="BT13" i="5" s="1"/>
  <c r="BZ13" i="5" s="1"/>
  <c r="BS15" i="5"/>
  <c r="BT15" i="5" s="1"/>
  <c r="BZ15" i="5" s="1"/>
  <c r="BS17" i="5"/>
  <c r="BT17" i="5" s="1"/>
  <c r="BZ17" i="5" s="1"/>
  <c r="BS19" i="5"/>
  <c r="BT19" i="5" s="1"/>
  <c r="BZ19" i="5" s="1"/>
  <c r="BS21" i="5"/>
  <c r="BT21" i="5" s="1"/>
  <c r="BZ21" i="5" s="1"/>
  <c r="BS255" i="5"/>
  <c r="BT255" i="5" s="1"/>
  <c r="BZ255" i="5" s="1"/>
  <c r="BS271" i="5"/>
  <c r="BT271" i="5" s="1"/>
  <c r="BZ271" i="5" s="1"/>
  <c r="BS279" i="5"/>
  <c r="BT279" i="5" s="1"/>
  <c r="BZ279" i="5" s="1"/>
  <c r="BS287" i="5"/>
  <c r="BT287" i="5" s="1"/>
  <c r="BZ287" i="5" s="1"/>
  <c r="BS251" i="5"/>
  <c r="BT251" i="5" s="1"/>
  <c r="BZ251" i="5" s="1"/>
  <c r="BS259" i="5"/>
  <c r="BT259" i="5" s="1"/>
  <c r="BZ259" i="5" s="1"/>
  <c r="BS283" i="5"/>
  <c r="BT283" i="5" s="1"/>
  <c r="BZ283" i="5" s="1"/>
  <c r="BS267" i="5"/>
  <c r="BT267" i="5" s="1"/>
  <c r="BZ267" i="5" s="1"/>
  <c r="BS275" i="5"/>
  <c r="BT275" i="5" s="1"/>
  <c r="BZ275" i="5" s="1"/>
  <c r="BS302" i="5"/>
  <c r="BT302" i="5" s="1"/>
  <c r="BZ302" i="5" s="1"/>
  <c r="CQ300" i="5"/>
  <c r="CQ126" i="5"/>
  <c r="CQ105" i="5"/>
  <c r="CQ92" i="5"/>
  <c r="CH207" i="5"/>
  <c r="CQ41" i="5"/>
  <c r="CQ280" i="5"/>
  <c r="CQ279" i="5"/>
  <c r="CQ268" i="5"/>
  <c r="CQ180" i="5"/>
  <c r="CQ80" i="5"/>
  <c r="CQ153" i="5"/>
  <c r="CQ295" i="5"/>
  <c r="CQ314" i="5"/>
  <c r="CH278" i="5"/>
  <c r="CH191" i="5"/>
  <c r="CH21" i="5"/>
  <c r="CQ242" i="5"/>
  <c r="CQ29" i="5"/>
  <c r="CQ46" i="5"/>
  <c r="CQ232" i="5"/>
  <c r="CQ194" i="5"/>
  <c r="CQ271" i="5"/>
  <c r="CQ68" i="5"/>
  <c r="CQ308" i="5"/>
  <c r="CQ71" i="5"/>
  <c r="CQ283" i="5"/>
  <c r="CQ115" i="5"/>
  <c r="CQ69" i="5"/>
  <c r="CQ54" i="5"/>
  <c r="CQ102" i="5"/>
  <c r="CQ305" i="5"/>
  <c r="CQ144" i="5"/>
  <c r="CQ42" i="5"/>
  <c r="CQ58" i="5"/>
  <c r="CQ128" i="5"/>
  <c r="CQ65" i="5"/>
  <c r="CQ307" i="5"/>
  <c r="CQ210" i="5"/>
  <c r="CQ37" i="5"/>
  <c r="CQ158" i="5"/>
  <c r="CH187" i="5"/>
  <c r="CQ190" i="5"/>
  <c r="CQ289" i="5"/>
  <c r="CQ267" i="5"/>
  <c r="CQ121" i="5"/>
  <c r="CQ142" i="5"/>
  <c r="CQ214" i="5"/>
  <c r="CQ299" i="5"/>
  <c r="CQ296" i="5"/>
  <c r="CQ202" i="5"/>
  <c r="CQ139" i="5"/>
  <c r="CQ291" i="5"/>
  <c r="CQ288" i="5"/>
  <c r="CQ40" i="5"/>
  <c r="CQ61" i="5"/>
  <c r="AW332" i="5"/>
  <c r="AV332" i="5" s="1"/>
  <c r="F12" i="2" s="1"/>
  <c r="CQ103" i="5"/>
  <c r="CQ170" i="5"/>
  <c r="CQ228" i="5"/>
  <c r="CH18" i="5"/>
  <c r="CQ204" i="5"/>
  <c r="CQ114" i="5"/>
  <c r="CQ256" i="5"/>
  <c r="CQ66" i="5"/>
  <c r="CQ255" i="5"/>
  <c r="CE298" i="5"/>
  <c r="CQ145" i="5"/>
  <c r="CQ182" i="5"/>
  <c r="CQ200" i="5"/>
  <c r="CQ127" i="5"/>
  <c r="CQ252" i="5"/>
  <c r="CN252" i="5"/>
  <c r="CQ284" i="5"/>
  <c r="CQ263" i="5"/>
  <c r="CG9" i="5"/>
  <c r="CO9" i="5" s="1"/>
  <c r="CN9" i="5" s="1"/>
  <c r="CG13" i="5"/>
  <c r="CG17" i="5"/>
  <c r="CG21" i="5"/>
  <c r="CG179" i="5"/>
  <c r="CM319" i="5"/>
  <c r="CM317" i="5"/>
  <c r="CM315" i="5"/>
  <c r="CN315" i="5" s="1"/>
  <c r="CM313" i="5"/>
  <c r="CM312" i="5"/>
  <c r="CM310" i="5"/>
  <c r="CN310" i="5" s="1"/>
  <c r="CM308" i="5"/>
  <c r="CN308" i="5" s="1"/>
  <c r="CM305" i="5"/>
  <c r="CN305" i="5" s="1"/>
  <c r="CO302" i="5"/>
  <c r="CQ302" i="5" s="1"/>
  <c r="CM299" i="5"/>
  <c r="CM297" i="5"/>
  <c r="CN297" i="5" s="1"/>
  <c r="CO294" i="5"/>
  <c r="CN294" i="5" s="1"/>
  <c r="CM291" i="5"/>
  <c r="CN291" i="5" s="1"/>
  <c r="CM306" i="5"/>
  <c r="CN306" i="5" s="1"/>
  <c r="CM298" i="5"/>
  <c r="CM290" i="5"/>
  <c r="CN290" i="5" s="1"/>
  <c r="CM284" i="5"/>
  <c r="CN284" i="5" s="1"/>
  <c r="CM280" i="5"/>
  <c r="CM276" i="5"/>
  <c r="CM272" i="5"/>
  <c r="CM268" i="5"/>
  <c r="CM264" i="5"/>
  <c r="CM260" i="5"/>
  <c r="CM256" i="5"/>
  <c r="CM252" i="5"/>
  <c r="CM249" i="5"/>
  <c r="CM247" i="5"/>
  <c r="CM245" i="5"/>
  <c r="CM243" i="5"/>
  <c r="CM241" i="5"/>
  <c r="CM239" i="5"/>
  <c r="CM237" i="5"/>
  <c r="CM235" i="5"/>
  <c r="CM233" i="5"/>
  <c r="CM231" i="5"/>
  <c r="CM229" i="5"/>
  <c r="CM227" i="5"/>
  <c r="CM225" i="5"/>
  <c r="CM223" i="5"/>
  <c r="CM221" i="5"/>
  <c r="CM219" i="5"/>
  <c r="CM217" i="5"/>
  <c r="CM215" i="5"/>
  <c r="CM213" i="5"/>
  <c r="CM211" i="5"/>
  <c r="CM209" i="5"/>
  <c r="CM207" i="5"/>
  <c r="CM205" i="5"/>
  <c r="CM203" i="5"/>
  <c r="CM201" i="5"/>
  <c r="CM199" i="5"/>
  <c r="CM197" i="5"/>
  <c r="CM195" i="5"/>
  <c r="CM193" i="5"/>
  <c r="CM191" i="5"/>
  <c r="CM189" i="5"/>
  <c r="CM187" i="5"/>
  <c r="CM185" i="5"/>
  <c r="CM183" i="5"/>
  <c r="CM181" i="5"/>
  <c r="CM179" i="5"/>
  <c r="CM177" i="5"/>
  <c r="CM175" i="5"/>
  <c r="CM300" i="5"/>
  <c r="CM287" i="5"/>
  <c r="CM279" i="5"/>
  <c r="CM275" i="5"/>
  <c r="CN275" i="5" s="1"/>
  <c r="CM267" i="5"/>
  <c r="CO260" i="5"/>
  <c r="CN260" i="5" s="1"/>
  <c r="CM255" i="5"/>
  <c r="CM173" i="5"/>
  <c r="CN173" i="5" s="1"/>
  <c r="CM171" i="5"/>
  <c r="CN171" i="5" s="1"/>
  <c r="CM169" i="5"/>
  <c r="CN169" i="5" s="1"/>
  <c r="CM167" i="5"/>
  <c r="CN167" i="5" s="1"/>
  <c r="CM165" i="5"/>
  <c r="CN165" i="5" s="1"/>
  <c r="CM163" i="5"/>
  <c r="CN163" i="5" s="1"/>
  <c r="CM161" i="5"/>
  <c r="CN161" i="5" s="1"/>
  <c r="CM159" i="5"/>
  <c r="CN159" i="5" s="1"/>
  <c r="CM157" i="5"/>
  <c r="CN157" i="5" s="1"/>
  <c r="CM155" i="5"/>
  <c r="CN155" i="5" s="1"/>
  <c r="CM153" i="5"/>
  <c r="CN153" i="5" s="1"/>
  <c r="CM151" i="5"/>
  <c r="CN151" i="5" s="1"/>
  <c r="CM149" i="5"/>
  <c r="CM147" i="5"/>
  <c r="CM145" i="5"/>
  <c r="CN145" i="5" s="1"/>
  <c r="CM143" i="5"/>
  <c r="CN143" i="5" s="1"/>
  <c r="CM141" i="5"/>
  <c r="CN141" i="5" s="1"/>
  <c r="CM139" i="5"/>
  <c r="CN139" i="5" s="1"/>
  <c r="CM137" i="5"/>
  <c r="CN137" i="5" s="1"/>
  <c r="CM135" i="5"/>
  <c r="CN135" i="5" s="1"/>
  <c r="CM133" i="5"/>
  <c r="CN133" i="5" s="1"/>
  <c r="CM131" i="5"/>
  <c r="CN131" i="5" s="1"/>
  <c r="CM129" i="5"/>
  <c r="CN129" i="5" s="1"/>
  <c r="CM127" i="5"/>
  <c r="CN127" i="5" s="1"/>
  <c r="CM125" i="5"/>
  <c r="CN125" i="5" s="1"/>
  <c r="CM123" i="5"/>
  <c r="CN123" i="5" s="1"/>
  <c r="CM121" i="5"/>
  <c r="CN121" i="5" s="1"/>
  <c r="CM119" i="5"/>
  <c r="CM117" i="5"/>
  <c r="CM115" i="5"/>
  <c r="CM113" i="5"/>
  <c r="CM111" i="5"/>
  <c r="CM109" i="5"/>
  <c r="CM107" i="5"/>
  <c r="CM105" i="5"/>
  <c r="CM103" i="5"/>
  <c r="CM101" i="5"/>
  <c r="CM99" i="5"/>
  <c r="CM97" i="5"/>
  <c r="CM95" i="5"/>
  <c r="CM93" i="5"/>
  <c r="CM91" i="5"/>
  <c r="CM89" i="5"/>
  <c r="CM87" i="5"/>
  <c r="CM85" i="5"/>
  <c r="CM83" i="5"/>
  <c r="CM81" i="5"/>
  <c r="CN81" i="5" s="1"/>
  <c r="CM79" i="5"/>
  <c r="CN79" i="5" s="1"/>
  <c r="CM77" i="5"/>
  <c r="CM75" i="5"/>
  <c r="CM73" i="5"/>
  <c r="CM71" i="5"/>
  <c r="CM69" i="5"/>
  <c r="CM67" i="5"/>
  <c r="CM65" i="5"/>
  <c r="CM63" i="5"/>
  <c r="CM61" i="5"/>
  <c r="CM59" i="5"/>
  <c r="CN59" i="5" s="1"/>
  <c r="CM57" i="5"/>
  <c r="CM55" i="5"/>
  <c r="CN55" i="5" s="1"/>
  <c r="CM53" i="5"/>
  <c r="CM51" i="5"/>
  <c r="CM49" i="5"/>
  <c r="CM47" i="5"/>
  <c r="CM318" i="5"/>
  <c r="CM316" i="5"/>
  <c r="CM314" i="5"/>
  <c r="CO312" i="5"/>
  <c r="CN312" i="5" s="1"/>
  <c r="CM311" i="5"/>
  <c r="CN311" i="5" s="1"/>
  <c r="CM309" i="5"/>
  <c r="CN309" i="5" s="1"/>
  <c r="CM307" i="5"/>
  <c r="CM303" i="5"/>
  <c r="CN303" i="5" s="1"/>
  <c r="CM301" i="5"/>
  <c r="CO298" i="5"/>
  <c r="CN298" i="5" s="1"/>
  <c r="CM295" i="5"/>
  <c r="CM293" i="5"/>
  <c r="CN293" i="5" s="1"/>
  <c r="CM289" i="5"/>
  <c r="CM302" i="5"/>
  <c r="CM294" i="5"/>
  <c r="CM286" i="5"/>
  <c r="CM282" i="5"/>
  <c r="CM278" i="5"/>
  <c r="CM274" i="5"/>
  <c r="CO273" i="5"/>
  <c r="CM270" i="5"/>
  <c r="CM266" i="5"/>
  <c r="CM262" i="5"/>
  <c r="CM258" i="5"/>
  <c r="CO257" i="5"/>
  <c r="CN257" i="5" s="1"/>
  <c r="CM254" i="5"/>
  <c r="CM250" i="5"/>
  <c r="CO249" i="5"/>
  <c r="CN249" i="5" s="1"/>
  <c r="CM248" i="5"/>
  <c r="CO247" i="5"/>
  <c r="CN247" i="5" s="1"/>
  <c r="CM246" i="5"/>
  <c r="CO245" i="5"/>
  <c r="CN245" i="5" s="1"/>
  <c r="CM244" i="5"/>
  <c r="CO243" i="5"/>
  <c r="CN243" i="5" s="1"/>
  <c r="CM242" i="5"/>
  <c r="CO241" i="5"/>
  <c r="CN241" i="5" s="1"/>
  <c r="CM240" i="5"/>
  <c r="CO239" i="5"/>
  <c r="CN239" i="5" s="1"/>
  <c r="CM238" i="5"/>
  <c r="CO237" i="5"/>
  <c r="CN237" i="5" s="1"/>
  <c r="CM236" i="5"/>
  <c r="CO235" i="5"/>
  <c r="CN235" i="5" s="1"/>
  <c r="CM234" i="5"/>
  <c r="CO233" i="5"/>
  <c r="CN233" i="5" s="1"/>
  <c r="CM232" i="5"/>
  <c r="CO231" i="5"/>
  <c r="CN231" i="5" s="1"/>
  <c r="CM230" i="5"/>
  <c r="CO229" i="5"/>
  <c r="CN229" i="5" s="1"/>
  <c r="CM228" i="5"/>
  <c r="CO227" i="5"/>
  <c r="CN227" i="5" s="1"/>
  <c r="CM226" i="5"/>
  <c r="CO225" i="5"/>
  <c r="CN225" i="5" s="1"/>
  <c r="CM224" i="5"/>
  <c r="CO223" i="5"/>
  <c r="CN223" i="5" s="1"/>
  <c r="CM222" i="5"/>
  <c r="CO221" i="5"/>
  <c r="CN221" i="5" s="1"/>
  <c r="CM220" i="5"/>
  <c r="CN220" i="5" s="1"/>
  <c r="CO219" i="5"/>
  <c r="CN219" i="5" s="1"/>
  <c r="CM218" i="5"/>
  <c r="CO217" i="5"/>
  <c r="CN217" i="5" s="1"/>
  <c r="CM216" i="5"/>
  <c r="CO215" i="5"/>
  <c r="CN215" i="5" s="1"/>
  <c r="CM214" i="5"/>
  <c r="CO213" i="5"/>
  <c r="CN213" i="5" s="1"/>
  <c r="CM212" i="5"/>
  <c r="CO211" i="5"/>
  <c r="CN211" i="5" s="1"/>
  <c r="CM210" i="5"/>
  <c r="CN210" i="5" s="1"/>
  <c r="CO209" i="5"/>
  <c r="CN209" i="5" s="1"/>
  <c r="CM208" i="5"/>
  <c r="CO207" i="5"/>
  <c r="CN207" i="5" s="1"/>
  <c r="CM206" i="5"/>
  <c r="CO205" i="5"/>
  <c r="CN205" i="5" s="1"/>
  <c r="CM204" i="5"/>
  <c r="CO203" i="5"/>
  <c r="CN203" i="5" s="1"/>
  <c r="CM202" i="5"/>
  <c r="CO201" i="5"/>
  <c r="CN201" i="5" s="1"/>
  <c r="CM200" i="5"/>
  <c r="CN200" i="5" s="1"/>
  <c r="CO199" i="5"/>
  <c r="CN199" i="5" s="1"/>
  <c r="CM198" i="5"/>
  <c r="CN198" i="5" s="1"/>
  <c r="CO197" i="5"/>
  <c r="CN197" i="5" s="1"/>
  <c r="CM196" i="5"/>
  <c r="CO195" i="5"/>
  <c r="CN195" i="5" s="1"/>
  <c r="CM194" i="5"/>
  <c r="CO193" i="5"/>
  <c r="CN193" i="5" s="1"/>
  <c r="CM192" i="5"/>
  <c r="CO191" i="5"/>
  <c r="CN191" i="5" s="1"/>
  <c r="CM190" i="5"/>
  <c r="CN190" i="5" s="1"/>
  <c r="CO189" i="5"/>
  <c r="CN189" i="5" s="1"/>
  <c r="CM188" i="5"/>
  <c r="CO187" i="5"/>
  <c r="CN187" i="5" s="1"/>
  <c r="CM186" i="5"/>
  <c r="CN186" i="5" s="1"/>
  <c r="CO185" i="5"/>
  <c r="CN185" i="5" s="1"/>
  <c r="CM184" i="5"/>
  <c r="CN184" i="5" s="1"/>
  <c r="CO183" i="5"/>
  <c r="CN183" i="5" s="1"/>
  <c r="CM182" i="5"/>
  <c r="CN182" i="5" s="1"/>
  <c r="CO181" i="5"/>
  <c r="CN181" i="5" s="1"/>
  <c r="CM180" i="5"/>
  <c r="CN180" i="5" s="1"/>
  <c r="CO179" i="5"/>
  <c r="CN179" i="5" s="1"/>
  <c r="CM178" i="5"/>
  <c r="CN178" i="5" s="1"/>
  <c r="CO177" i="5"/>
  <c r="CN177" i="5" s="1"/>
  <c r="CM176" i="5"/>
  <c r="CN176" i="5" s="1"/>
  <c r="CO175" i="5"/>
  <c r="CN175" i="5" s="1"/>
  <c r="CM174" i="5"/>
  <c r="CN174" i="5" s="1"/>
  <c r="CM292" i="5"/>
  <c r="CN292" i="5" s="1"/>
  <c r="CM283" i="5"/>
  <c r="CN283" i="5" s="1"/>
  <c r="CO276" i="5"/>
  <c r="CN276" i="5" s="1"/>
  <c r="CM271" i="5"/>
  <c r="CM263" i="5"/>
  <c r="CN263" i="5" s="1"/>
  <c r="CM259" i="5"/>
  <c r="CM251" i="5"/>
  <c r="CM172" i="5"/>
  <c r="CN172" i="5" s="1"/>
  <c r="CM170" i="5"/>
  <c r="CN170" i="5" s="1"/>
  <c r="CM168" i="5"/>
  <c r="CN168" i="5" s="1"/>
  <c r="CM166" i="5"/>
  <c r="CN166" i="5" s="1"/>
  <c r="CM164" i="5"/>
  <c r="CN164" i="5" s="1"/>
  <c r="CM162" i="5"/>
  <c r="CN162" i="5" s="1"/>
  <c r="CM160" i="5"/>
  <c r="CN160" i="5" s="1"/>
  <c r="CM158" i="5"/>
  <c r="CN158" i="5" s="1"/>
  <c r="CM156" i="5"/>
  <c r="CN156" i="5" s="1"/>
  <c r="CM154" i="5"/>
  <c r="CN154" i="5" s="1"/>
  <c r="CM152" i="5"/>
  <c r="CN152" i="5" s="1"/>
  <c r="CM150" i="5"/>
  <c r="CN150" i="5" s="1"/>
  <c r="CM148" i="5"/>
  <c r="CN148" i="5" s="1"/>
  <c r="CM146" i="5"/>
  <c r="CM144" i="5"/>
  <c r="CN144" i="5" s="1"/>
  <c r="CM142" i="5"/>
  <c r="CN142" i="5" s="1"/>
  <c r="CM140" i="5"/>
  <c r="CN140" i="5" s="1"/>
  <c r="CM138" i="5"/>
  <c r="CN138" i="5" s="1"/>
  <c r="CM136" i="5"/>
  <c r="CN136" i="5" s="1"/>
  <c r="CM134" i="5"/>
  <c r="CN134" i="5" s="1"/>
  <c r="CM132" i="5"/>
  <c r="CN132" i="5" s="1"/>
  <c r="CM130" i="5"/>
  <c r="CN130" i="5" s="1"/>
  <c r="CM128" i="5"/>
  <c r="CN128" i="5" s="1"/>
  <c r="CM126" i="5"/>
  <c r="CN126" i="5" s="1"/>
  <c r="CM124" i="5"/>
  <c r="CN124" i="5" s="1"/>
  <c r="CM122" i="5"/>
  <c r="CN122" i="5" s="1"/>
  <c r="CM120" i="5"/>
  <c r="CM118" i="5"/>
  <c r="CM116" i="5"/>
  <c r="CM114" i="5"/>
  <c r="CM112" i="5"/>
  <c r="CM110" i="5"/>
  <c r="CM108" i="5"/>
  <c r="CM106" i="5"/>
  <c r="CM104" i="5"/>
  <c r="CM102" i="5"/>
  <c r="CM100" i="5"/>
  <c r="CM98" i="5"/>
  <c r="CM96" i="5"/>
  <c r="CM94" i="5"/>
  <c r="CM92" i="5"/>
  <c r="CM90" i="5"/>
  <c r="CM88" i="5"/>
  <c r="CM86" i="5"/>
  <c r="CM84" i="5"/>
  <c r="CM82" i="5"/>
  <c r="CM80" i="5"/>
  <c r="CN80" i="5" s="1"/>
  <c r="CM78" i="5"/>
  <c r="CM76" i="5"/>
  <c r="CM74" i="5"/>
  <c r="CM72" i="5"/>
  <c r="CM70" i="5"/>
  <c r="CM68" i="5"/>
  <c r="CN68" i="5" s="1"/>
  <c r="CM66" i="5"/>
  <c r="CM64" i="5"/>
  <c r="CM62" i="5"/>
  <c r="CM60" i="5"/>
  <c r="CN60" i="5" s="1"/>
  <c r="CM58" i="5"/>
  <c r="CM56" i="5"/>
  <c r="CM54" i="5"/>
  <c r="CM52" i="5"/>
  <c r="CM50" i="5"/>
  <c r="CM48" i="5"/>
  <c r="CM46" i="5"/>
  <c r="CM44" i="5"/>
  <c r="CM42" i="5"/>
  <c r="CN42" i="5" s="1"/>
  <c r="CM40" i="5"/>
  <c r="CN40" i="5" s="1"/>
  <c r="CM38" i="5"/>
  <c r="CM36" i="5"/>
  <c r="CM34" i="5"/>
  <c r="CM32" i="5"/>
  <c r="CM30" i="5"/>
  <c r="CM28" i="5"/>
  <c r="CM26" i="5"/>
  <c r="CM24" i="5"/>
  <c r="CM22" i="5"/>
  <c r="CM288" i="5"/>
  <c r="CO282" i="5"/>
  <c r="CN282" i="5" s="1"/>
  <c r="CS276" i="5"/>
  <c r="CO266" i="5"/>
  <c r="CS260" i="5"/>
  <c r="CO250" i="5"/>
  <c r="CN250" i="5" s="1"/>
  <c r="CP243" i="5"/>
  <c r="CM296" i="5"/>
  <c r="CM281" i="5"/>
  <c r="CN281" i="5" s="1"/>
  <c r="CM273" i="5"/>
  <c r="CM265" i="5"/>
  <c r="CM257" i="5"/>
  <c r="CP249" i="5"/>
  <c r="CP209" i="5"/>
  <c r="CM21" i="5"/>
  <c r="CM20" i="5"/>
  <c r="CO19" i="5"/>
  <c r="CN19" i="5" s="1"/>
  <c r="CO18" i="5"/>
  <c r="CN18" i="5" s="1"/>
  <c r="CM17" i="5"/>
  <c r="CM16" i="5"/>
  <c r="CO15" i="5"/>
  <c r="CN15" i="5" s="1"/>
  <c r="CO14" i="5"/>
  <c r="CN14" i="5" s="1"/>
  <c r="CM13" i="5"/>
  <c r="CM12" i="5"/>
  <c r="CO11" i="5"/>
  <c r="CN11" i="5" s="1"/>
  <c r="CO10" i="5"/>
  <c r="CN10" i="5" s="1"/>
  <c r="CM9" i="5"/>
  <c r="CM8" i="5"/>
  <c r="CO7" i="5"/>
  <c r="CN7" i="5" s="1"/>
  <c r="CO6" i="5"/>
  <c r="CN6" i="5" s="1"/>
  <c r="CM5" i="5"/>
  <c r="CQ4" i="5"/>
  <c r="CM4" i="5"/>
  <c r="CN4" i="5" s="1"/>
  <c r="CM45" i="5"/>
  <c r="CM41" i="5"/>
  <c r="CN41" i="5" s="1"/>
  <c r="CM37" i="5"/>
  <c r="CM33" i="5"/>
  <c r="CM29" i="5"/>
  <c r="CM25" i="5"/>
  <c r="CN25" i="5" s="1"/>
  <c r="CO22" i="5"/>
  <c r="CN22" i="5" s="1"/>
  <c r="CM285" i="5"/>
  <c r="CM269" i="5"/>
  <c r="CM253" i="5"/>
  <c r="CP223" i="5"/>
  <c r="CO286" i="5"/>
  <c r="CN286" i="5" s="1"/>
  <c r="CO270" i="5"/>
  <c r="CN270" i="5" s="1"/>
  <c r="CO254" i="5"/>
  <c r="CN254" i="5" s="1"/>
  <c r="CP221" i="5"/>
  <c r="CO20" i="5"/>
  <c r="CN20" i="5" s="1"/>
  <c r="CM19" i="5"/>
  <c r="CO17" i="5"/>
  <c r="CN17" i="5" s="1"/>
  <c r="CM14" i="5"/>
  <c r="CO12" i="5"/>
  <c r="CN12" i="5" s="1"/>
  <c r="CM11" i="5"/>
  <c r="CM6" i="5"/>
  <c r="CS4" i="5"/>
  <c r="CM43" i="5"/>
  <c r="CM39" i="5"/>
  <c r="CM35" i="5"/>
  <c r="CM31" i="5"/>
  <c r="CM27" i="5"/>
  <c r="CM23" i="5"/>
  <c r="CM304" i="5"/>
  <c r="CM277" i="5"/>
  <c r="CM261" i="5"/>
  <c r="CP231" i="5"/>
  <c r="CP11" i="5"/>
  <c r="CR4" i="5"/>
  <c r="CO278" i="5"/>
  <c r="CN278" i="5" s="1"/>
  <c r="CO262" i="5"/>
  <c r="CN262" i="5" s="1"/>
  <c r="CP245" i="5"/>
  <c r="CO21" i="5"/>
  <c r="CN21" i="5" s="1"/>
  <c r="CS19" i="5"/>
  <c r="CM18" i="5"/>
  <c r="CO16" i="5"/>
  <c r="CN16" i="5" s="1"/>
  <c r="CM15" i="5"/>
  <c r="CO13" i="5"/>
  <c r="CN13" i="5" s="1"/>
  <c r="CM10" i="5"/>
  <c r="CO8" i="5"/>
  <c r="CN8" i="5" s="1"/>
  <c r="CM7" i="5"/>
  <c r="CO4" i="5"/>
  <c r="CS309" i="5"/>
  <c r="CP250" i="5"/>
  <c r="CP317" i="5"/>
  <c r="CP313" i="5"/>
  <c r="CP304" i="5"/>
  <c r="CS288" i="5"/>
  <c r="CS270" i="5"/>
  <c r="CS319" i="5"/>
  <c r="CP300" i="5"/>
  <c r="CS316" i="5"/>
  <c r="CP308" i="5"/>
  <c r="CS281" i="5"/>
  <c r="CP274" i="5"/>
  <c r="CP265" i="5"/>
  <c r="CS258" i="5"/>
  <c r="CP314" i="5"/>
  <c r="CP310" i="5"/>
  <c r="CS8" i="5"/>
  <c r="CS12" i="5"/>
  <c r="CS16" i="5"/>
  <c r="CP262" i="5"/>
  <c r="CP8" i="5"/>
  <c r="CP12" i="5"/>
  <c r="CP16" i="5"/>
  <c r="CP266" i="5"/>
  <c r="CS282" i="5"/>
  <c r="CP294" i="5"/>
  <c r="CP302" i="5"/>
  <c r="CP260" i="5"/>
  <c r="CS294" i="5"/>
  <c r="CS302" i="5"/>
  <c r="CS312" i="5"/>
  <c r="CP309" i="5"/>
  <c r="CS250" i="5"/>
  <c r="CS317" i="5"/>
  <c r="CS313" i="5"/>
  <c r="CS304" i="5"/>
  <c r="CP288" i="5"/>
  <c r="CP270" i="5"/>
  <c r="CP319" i="5"/>
  <c r="CS300" i="5"/>
  <c r="CP316" i="5"/>
  <c r="CS308" i="5"/>
  <c r="CP281" i="5"/>
  <c r="CS274" i="5"/>
  <c r="CS265" i="5"/>
  <c r="CP258" i="5"/>
  <c r="CS314" i="5"/>
  <c r="CS310" i="5"/>
  <c r="CP18" i="5"/>
  <c r="CS266" i="5"/>
  <c r="CP282" i="5"/>
  <c r="CP298" i="5"/>
  <c r="CP276" i="5"/>
  <c r="CS298" i="5"/>
  <c r="CP312" i="5"/>
  <c r="CS280" i="5"/>
  <c r="CP30" i="5"/>
  <c r="CS38" i="5"/>
  <c r="CP46" i="5"/>
  <c r="CS54" i="5"/>
  <c r="CP62" i="5"/>
  <c r="CS70" i="5"/>
  <c r="CP78" i="5"/>
  <c r="CS86" i="5"/>
  <c r="CP94" i="5"/>
  <c r="CS102" i="5"/>
  <c r="CP110" i="5"/>
  <c r="CS118" i="5"/>
  <c r="CP126" i="5"/>
  <c r="CS134" i="5"/>
  <c r="CP142" i="5"/>
  <c r="CS150" i="5"/>
  <c r="CP158" i="5"/>
  <c r="CS166" i="5"/>
  <c r="CS251" i="5"/>
  <c r="CP267" i="5"/>
  <c r="CS283" i="5"/>
  <c r="CS295" i="5"/>
  <c r="CS306" i="5"/>
  <c r="CS269" i="5"/>
  <c r="CP253" i="5"/>
  <c r="CP176" i="5"/>
  <c r="CS180" i="5"/>
  <c r="CP184" i="5"/>
  <c r="CS188" i="5"/>
  <c r="CP192" i="5"/>
  <c r="CS196" i="5"/>
  <c r="CP200" i="5"/>
  <c r="CS204" i="5"/>
  <c r="CP208" i="5"/>
  <c r="CS212" i="5"/>
  <c r="CP216" i="5"/>
  <c r="CS220" i="5"/>
  <c r="CP224" i="5"/>
  <c r="CS228" i="5"/>
  <c r="CP232" i="5"/>
  <c r="CS236" i="5"/>
  <c r="CP240" i="5"/>
  <c r="CS244" i="5"/>
  <c r="CP248" i="5"/>
  <c r="CS264" i="5"/>
  <c r="CS290" i="5"/>
  <c r="CS26" i="5"/>
  <c r="CP34" i="5"/>
  <c r="CS42" i="5"/>
  <c r="CP50" i="5"/>
  <c r="CS58" i="5"/>
  <c r="CP66" i="5"/>
  <c r="CS74" i="5"/>
  <c r="CP82" i="5"/>
  <c r="CS90" i="5"/>
  <c r="CP98" i="5"/>
  <c r="CS106" i="5"/>
  <c r="CP114" i="5"/>
  <c r="CS122" i="5"/>
  <c r="CP130" i="5"/>
  <c r="CS138" i="5"/>
  <c r="CP146" i="5"/>
  <c r="CS154" i="5"/>
  <c r="CP162" i="5"/>
  <c r="CS170" i="5"/>
  <c r="CP303" i="5"/>
  <c r="CS285" i="5"/>
  <c r="CS268" i="5"/>
  <c r="CP292" i="5"/>
  <c r="CS25" i="5"/>
  <c r="CP29" i="5"/>
  <c r="CS33" i="5"/>
  <c r="CP37" i="5"/>
  <c r="CS41" i="5"/>
  <c r="CP45" i="5"/>
  <c r="CS49" i="5"/>
  <c r="CP53" i="5"/>
  <c r="CS57" i="5"/>
  <c r="CP61" i="5"/>
  <c r="CS65" i="5"/>
  <c r="CP69" i="5"/>
  <c r="CS73" i="5"/>
  <c r="CP77" i="5"/>
  <c r="CS81" i="5"/>
  <c r="CP85" i="5"/>
  <c r="CS89" i="5"/>
  <c r="CP93" i="5"/>
  <c r="CS97" i="5"/>
  <c r="CP101" i="5"/>
  <c r="CS105" i="5"/>
  <c r="CP109" i="5"/>
  <c r="CS113" i="5"/>
  <c r="CP117" i="5"/>
  <c r="CS121" i="5"/>
  <c r="CP125" i="5"/>
  <c r="CS129" i="5"/>
  <c r="CP133" i="5"/>
  <c r="CS137" i="5"/>
  <c r="CP141" i="5"/>
  <c r="CS145" i="5"/>
  <c r="CP149" i="5"/>
  <c r="CS153" i="5"/>
  <c r="CP157" i="5"/>
  <c r="CS161" i="5"/>
  <c r="CP165" i="5"/>
  <c r="CS169" i="5"/>
  <c r="CP173" i="5"/>
  <c r="CS255" i="5"/>
  <c r="CS32" i="5"/>
  <c r="CP40" i="5"/>
  <c r="CS56" i="5"/>
  <c r="CP72" i="5"/>
  <c r="CS88" i="5"/>
  <c r="CP104" i="5"/>
  <c r="CS120" i="5"/>
  <c r="CP132" i="5"/>
  <c r="CS148" i="5"/>
  <c r="CP164" i="5"/>
  <c r="CP275" i="5"/>
  <c r="CS178" i="5"/>
  <c r="CP182" i="5"/>
  <c r="CS186" i="5"/>
  <c r="CP190" i="5"/>
  <c r="CS194" i="5"/>
  <c r="CP198" i="5"/>
  <c r="CS202" i="5"/>
  <c r="CP218" i="5"/>
  <c r="CS234" i="5"/>
  <c r="CS256" i="5"/>
  <c r="CP291" i="5"/>
  <c r="CP307" i="5"/>
  <c r="CS318" i="5"/>
  <c r="CP31" i="5"/>
  <c r="CS35" i="5"/>
  <c r="CP43" i="5"/>
  <c r="CS51" i="5"/>
  <c r="CP63" i="5"/>
  <c r="CS71" i="5"/>
  <c r="CP79" i="5"/>
  <c r="CS87" i="5"/>
  <c r="CP103" i="5"/>
  <c r="CS111" i="5"/>
  <c r="CP119" i="5"/>
  <c r="CS135" i="5"/>
  <c r="CP143" i="5"/>
  <c r="CS151" i="5"/>
  <c r="CP159" i="5"/>
  <c r="CS167" i="5"/>
  <c r="CS305" i="5"/>
  <c r="CS44" i="5"/>
  <c r="CP60" i="5"/>
  <c r="CP76" i="5"/>
  <c r="CP92" i="5"/>
  <c r="CS108" i="5"/>
  <c r="CP124" i="5"/>
  <c r="CS144" i="5"/>
  <c r="CP160" i="5"/>
  <c r="CP259" i="5"/>
  <c r="CS174" i="5"/>
  <c r="CP214" i="5"/>
  <c r="CS230" i="5"/>
  <c r="CP246" i="5"/>
  <c r="CP272" i="5"/>
  <c r="CS299" i="5"/>
  <c r="CP296" i="5"/>
  <c r="CP311" i="5"/>
  <c r="CS27" i="5"/>
  <c r="CP39" i="5"/>
  <c r="CS47" i="5"/>
  <c r="CP55" i="5"/>
  <c r="CS59" i="5"/>
  <c r="CP67" i="5"/>
  <c r="CS75" i="5"/>
  <c r="CP83" i="5"/>
  <c r="CP99" i="5"/>
  <c r="CS107" i="5"/>
  <c r="CP115" i="5"/>
  <c r="CS139" i="5"/>
  <c r="CP147" i="5"/>
  <c r="CS155" i="5"/>
  <c r="CP163" i="5"/>
  <c r="CS171" i="5"/>
  <c r="CS252" i="5"/>
  <c r="CP284" i="5"/>
  <c r="CS263" i="5"/>
  <c r="CS277" i="5"/>
  <c r="CS287" i="5"/>
  <c r="CS293" i="5"/>
  <c r="CP301" i="5"/>
  <c r="CS28" i="5"/>
  <c r="CP36" i="5"/>
  <c r="CS48" i="5"/>
  <c r="CP64" i="5"/>
  <c r="CS80" i="5"/>
  <c r="CP96" i="5"/>
  <c r="CS112" i="5"/>
  <c r="CP128" i="5"/>
  <c r="CS140" i="5"/>
  <c r="CP156" i="5"/>
  <c r="CS172" i="5"/>
  <c r="CS210" i="5"/>
  <c r="CP226" i="5"/>
  <c r="CS242" i="5"/>
  <c r="CS91" i="5"/>
  <c r="CP127" i="5"/>
  <c r="CS131" i="5"/>
  <c r="CP271" i="5"/>
  <c r="CP289" i="5"/>
  <c r="CP52" i="5"/>
  <c r="CS68" i="5"/>
  <c r="CP84" i="5"/>
  <c r="CS100" i="5"/>
  <c r="CP116" i="5"/>
  <c r="CS136" i="5"/>
  <c r="CP152" i="5"/>
  <c r="CS168" i="5"/>
  <c r="CP206" i="5"/>
  <c r="CS222" i="5"/>
  <c r="CP238" i="5"/>
  <c r="CS315" i="5"/>
  <c r="CS95" i="5"/>
  <c r="CP123" i="5"/>
  <c r="CS261" i="5"/>
  <c r="CS279" i="5"/>
  <c r="CS297" i="5"/>
  <c r="CP280" i="5"/>
  <c r="CS30" i="5"/>
  <c r="CP38" i="5"/>
  <c r="CS46" i="5"/>
  <c r="CP54" i="5"/>
  <c r="CS62" i="5"/>
  <c r="CP70" i="5"/>
  <c r="CS78" i="5"/>
  <c r="CP86" i="5"/>
  <c r="CS94" i="5"/>
  <c r="CP102" i="5"/>
  <c r="CS110" i="5"/>
  <c r="CP118" i="5"/>
  <c r="CS126" i="5"/>
  <c r="CP134" i="5"/>
  <c r="CS142" i="5"/>
  <c r="CP150" i="5"/>
  <c r="CS158" i="5"/>
  <c r="CP166" i="5"/>
  <c r="CP251" i="5"/>
  <c r="CS267" i="5"/>
  <c r="CP283" i="5"/>
  <c r="CP295" i="5"/>
  <c r="CP306" i="5"/>
  <c r="CP269" i="5"/>
  <c r="CS253" i="5"/>
  <c r="CS176" i="5"/>
  <c r="CP180" i="5"/>
  <c r="CS184" i="5"/>
  <c r="CP188" i="5"/>
  <c r="CS192" i="5"/>
  <c r="CP196" i="5"/>
  <c r="CS200" i="5"/>
  <c r="CP204" i="5"/>
  <c r="CS208" i="5"/>
  <c r="CP212" i="5"/>
  <c r="CS216" i="5"/>
  <c r="CP220" i="5"/>
  <c r="CS224" i="5"/>
  <c r="CP228" i="5"/>
  <c r="CS232" i="5"/>
  <c r="CP236" i="5"/>
  <c r="CS240" i="5"/>
  <c r="CP244" i="5"/>
  <c r="CS248" i="5"/>
  <c r="CP264" i="5"/>
  <c r="CP290" i="5"/>
  <c r="CP26" i="5"/>
  <c r="CS34" i="5"/>
  <c r="CP42" i="5"/>
  <c r="CS50" i="5"/>
  <c r="CP58" i="5"/>
  <c r="CS66" i="5"/>
  <c r="CP74" i="5"/>
  <c r="CS82" i="5"/>
  <c r="CP90" i="5"/>
  <c r="CS98" i="5"/>
  <c r="CP106" i="5"/>
  <c r="CS114" i="5"/>
  <c r="CP122" i="5"/>
  <c r="CS130" i="5"/>
  <c r="CP138" i="5"/>
  <c r="CS146" i="5"/>
  <c r="CP154" i="5"/>
  <c r="CS162" i="5"/>
  <c r="CP170" i="5"/>
  <c r="CS303" i="5"/>
  <c r="CP285" i="5"/>
  <c r="CP268" i="5"/>
  <c r="CS292" i="5"/>
  <c r="CP25" i="5"/>
  <c r="CS29" i="5"/>
  <c r="CP33" i="5"/>
  <c r="CS37" i="5"/>
  <c r="CP41" i="5"/>
  <c r="CS45" i="5"/>
  <c r="CP49" i="5"/>
  <c r="CS53" i="5"/>
  <c r="CP57" i="5"/>
  <c r="CS61" i="5"/>
  <c r="CP65" i="5"/>
  <c r="CS69" i="5"/>
  <c r="CP73" i="5"/>
  <c r="CS77" i="5"/>
  <c r="CP81" i="5"/>
  <c r="CS85" i="5"/>
  <c r="CP89" i="5"/>
  <c r="CS93" i="5"/>
  <c r="CP97" i="5"/>
  <c r="CS101" i="5"/>
  <c r="CP105" i="5"/>
  <c r="CS109" i="5"/>
  <c r="CP113" i="5"/>
  <c r="CS117" i="5"/>
  <c r="CP121" i="5"/>
  <c r="CS125" i="5"/>
  <c r="CP129" i="5"/>
  <c r="CS133" i="5"/>
  <c r="CP137" i="5"/>
  <c r="CS141" i="5"/>
  <c r="CP145" i="5"/>
  <c r="CS149" i="5"/>
  <c r="CP153" i="5"/>
  <c r="CS157" i="5"/>
  <c r="CP161" i="5"/>
  <c r="CS165" i="5"/>
  <c r="CP169" i="5"/>
  <c r="CS173" i="5"/>
  <c r="CP255" i="5"/>
  <c r="CP32" i="5"/>
  <c r="CS40" i="5"/>
  <c r="CP56" i="5"/>
  <c r="CS72" i="5"/>
  <c r="CP88" i="5"/>
  <c r="CS104" i="5"/>
  <c r="CP120" i="5"/>
  <c r="CS132" i="5"/>
  <c r="CP148" i="5"/>
  <c r="CS164" i="5"/>
  <c r="CS275" i="5"/>
  <c r="CP178" i="5"/>
  <c r="CS182" i="5"/>
  <c r="CP186" i="5"/>
  <c r="CS190" i="5"/>
  <c r="CP194" i="5"/>
  <c r="CS198" i="5"/>
  <c r="CP202" i="5"/>
  <c r="CS218" i="5"/>
  <c r="CP234" i="5"/>
  <c r="CP256" i="5"/>
  <c r="CS291" i="5"/>
  <c r="CS307" i="5"/>
  <c r="CP318" i="5"/>
  <c r="CS31" i="5"/>
  <c r="CP35" i="5"/>
  <c r="CS43" i="5"/>
  <c r="CP51" i="5"/>
  <c r="CS63" i="5"/>
  <c r="CP71" i="5"/>
  <c r="CS79" i="5"/>
  <c r="CP87" i="5"/>
  <c r="CS103" i="5"/>
  <c r="CP111" i="5"/>
  <c r="CS119" i="5"/>
  <c r="CP135" i="5"/>
  <c r="CS143" i="5"/>
  <c r="CP151" i="5"/>
  <c r="CS159" i="5"/>
  <c r="CP167" i="5"/>
  <c r="CP305" i="5"/>
  <c r="CP44" i="5"/>
  <c r="CS60" i="5"/>
  <c r="CS76" i="5"/>
  <c r="CS92" i="5"/>
  <c r="CP108" i="5"/>
  <c r="CS124" i="5"/>
  <c r="CP144" i="5"/>
  <c r="CS160" i="5"/>
  <c r="CS259" i="5"/>
  <c r="CP174" i="5"/>
  <c r="CS214" i="5"/>
  <c r="CP230" i="5"/>
  <c r="CS246" i="5"/>
  <c r="CS272" i="5"/>
  <c r="CP299" i="5"/>
  <c r="CS296" i="5"/>
  <c r="CS311" i="5"/>
  <c r="CP27" i="5"/>
  <c r="CS39" i="5"/>
  <c r="CP47" i="5"/>
  <c r="CS55" i="5"/>
  <c r="CP59" i="5"/>
  <c r="CS67" i="5"/>
  <c r="CP75" i="5"/>
  <c r="CS83" i="5"/>
  <c r="CS99" i="5"/>
  <c r="CP107" i="5"/>
  <c r="CS115" i="5"/>
  <c r="CP139" i="5"/>
  <c r="CS147" i="5"/>
  <c r="CP155" i="5"/>
  <c r="CS163" i="5"/>
  <c r="CP171" i="5"/>
  <c r="CP252" i="5"/>
  <c r="CS284" i="5"/>
  <c r="CP263" i="5"/>
  <c r="CP277" i="5"/>
  <c r="CP287" i="5"/>
  <c r="CP293" i="5"/>
  <c r="CS301" i="5"/>
  <c r="CP28" i="5"/>
  <c r="CS36" i="5"/>
  <c r="CP48" i="5"/>
  <c r="CS64" i="5"/>
  <c r="CP80" i="5"/>
  <c r="CS96" i="5"/>
  <c r="CP112" i="5"/>
  <c r="CS128" i="5"/>
  <c r="CP140" i="5"/>
  <c r="CS156" i="5"/>
  <c r="CP172" i="5"/>
  <c r="CP210" i="5"/>
  <c r="CS226" i="5"/>
  <c r="CP242" i="5"/>
  <c r="CP91" i="5"/>
  <c r="CS127" i="5"/>
  <c r="CP131" i="5"/>
  <c r="CS271" i="5"/>
  <c r="CS289" i="5"/>
  <c r="CS52" i="5"/>
  <c r="CP68" i="5"/>
  <c r="CS84" i="5"/>
  <c r="CP100" i="5"/>
  <c r="CS116" i="5"/>
  <c r="CP136" i="5"/>
  <c r="CS152" i="5"/>
  <c r="CP168" i="5"/>
  <c r="CS206" i="5"/>
  <c r="CP222" i="5"/>
  <c r="CS238" i="5"/>
  <c r="CP315" i="5"/>
  <c r="CP95" i="5"/>
  <c r="CS123" i="5"/>
  <c r="CP261" i="5"/>
  <c r="CP279" i="5"/>
  <c r="CP297" i="5"/>
  <c r="CO23" i="5"/>
  <c r="CN23" i="5" s="1"/>
  <c r="CO24" i="5"/>
  <c r="CN24" i="5" s="1"/>
  <c r="CP23" i="5"/>
  <c r="CS23" i="5"/>
  <c r="CE187" i="5"/>
  <c r="CE183" i="5"/>
  <c r="CE199" i="5"/>
  <c r="BZ331" i="5"/>
  <c r="BZ329" i="5"/>
  <c r="BY332" i="5"/>
  <c r="BZ330" i="5"/>
  <c r="BZ328" i="5"/>
  <c r="CJ308" i="5"/>
  <c r="CE308" i="5"/>
  <c r="CE309" i="5"/>
  <c r="CQ304" i="5"/>
  <c r="CQ120" i="5"/>
  <c r="CQ275" i="5"/>
  <c r="CQ315" i="5"/>
  <c r="CQ140" i="5"/>
  <c r="CQ277" i="5"/>
  <c r="CH243" i="5"/>
  <c r="CQ243" i="5" s="1"/>
  <c r="CQ276" i="5"/>
  <c r="CQ133" i="5"/>
  <c r="CQ152" i="5"/>
  <c r="CQ70" i="5"/>
  <c r="CH20" i="5"/>
  <c r="CQ20" i="5" s="1"/>
  <c r="CQ86" i="5"/>
  <c r="CQ25" i="5"/>
  <c r="CQ83" i="5"/>
  <c r="CH219" i="5"/>
  <c r="CQ219" i="5" s="1"/>
  <c r="CQ208" i="5"/>
  <c r="CQ73" i="5"/>
  <c r="CQ164" i="5"/>
  <c r="CQ57" i="5"/>
  <c r="CQ311" i="5"/>
  <c r="CH15" i="5"/>
  <c r="CQ15" i="5" s="1"/>
  <c r="CQ236" i="5"/>
  <c r="CQ218" i="5"/>
  <c r="CQ186" i="5"/>
  <c r="CQ36" i="5"/>
  <c r="CQ176" i="5"/>
  <c r="CQ318" i="5"/>
  <c r="CQ149" i="5"/>
  <c r="CQ155" i="5"/>
  <c r="CQ197" i="5"/>
  <c r="CH247" i="5"/>
  <c r="CQ247" i="5" s="1"/>
  <c r="CQ45" i="5"/>
  <c r="CQ257" i="5"/>
  <c r="CQ31" i="5"/>
  <c r="CQ33" i="5"/>
  <c r="CQ230" i="5"/>
  <c r="CQ290" i="5"/>
  <c r="CQ50" i="5"/>
  <c r="CH7" i="5"/>
  <c r="CQ7" i="5" s="1"/>
  <c r="CH239" i="5"/>
  <c r="CQ239" i="5" s="1"/>
  <c r="CQ274" i="5"/>
  <c r="BF331" i="5"/>
  <c r="BE320" i="5"/>
  <c r="BD5" i="5"/>
  <c r="BD320" i="5" s="1"/>
  <c r="BE338" i="5" s="1"/>
  <c r="BF5" i="5"/>
  <c r="BI5" i="5"/>
  <c r="BI320" i="5" s="1"/>
  <c r="BF335" i="5" s="1"/>
  <c r="BE335" i="5" s="1"/>
  <c r="CH16" i="5"/>
  <c r="CQ16" i="5" s="1"/>
  <c r="CQ64" i="5"/>
  <c r="CQ28" i="5"/>
  <c r="CH317" i="5"/>
  <c r="CQ317" i="5" s="1"/>
  <c r="CH298" i="5"/>
  <c r="CQ298" i="5" s="1"/>
  <c r="CH22" i="5"/>
  <c r="CQ22" i="5" s="1"/>
  <c r="CQ253" i="5"/>
  <c r="CQ229" i="5"/>
  <c r="CQ272" i="5"/>
  <c r="CQ221" i="5"/>
  <c r="CH11" i="5"/>
  <c r="CQ11" i="5" s="1"/>
  <c r="CQ98" i="5"/>
  <c r="CQ62" i="5"/>
  <c r="CQ35" i="5"/>
  <c r="CQ39" i="5"/>
  <c r="CQ189" i="5"/>
  <c r="CQ74" i="5"/>
  <c r="BG5" i="5"/>
  <c r="CQ241" i="5"/>
  <c r="CQ75" i="5"/>
  <c r="CQ173" i="5"/>
  <c r="CQ90" i="5"/>
  <c r="AV334" i="5"/>
  <c r="AV336" i="5" s="1"/>
  <c r="F17" i="2" s="1"/>
  <c r="AW336" i="5"/>
  <c r="CQ181" i="5"/>
  <c r="CQ52" i="5"/>
  <c r="CQ220" i="5"/>
  <c r="CH227" i="5"/>
  <c r="CQ227" i="5" s="1"/>
  <c r="CQ269" i="5"/>
  <c r="CQ240" i="5"/>
  <c r="CQ32" i="5"/>
  <c r="CQ100" i="5"/>
  <c r="CQ196" i="5"/>
  <c r="CQ85" i="5"/>
  <c r="CQ167" i="5"/>
  <c r="CQ119" i="5"/>
  <c r="CQ281" i="5"/>
  <c r="CQ130" i="5"/>
  <c r="C21" i="2"/>
  <c r="C26" i="2" s="1"/>
  <c r="C28" i="2" s="1"/>
  <c r="C30" i="2" s="1"/>
  <c r="C33" i="2" s="1"/>
  <c r="B5" i="24" s="1"/>
  <c r="B8" i="24" s="1"/>
  <c r="B9" i="24" s="1"/>
  <c r="B10" i="24" s="1"/>
  <c r="C7" i="24" s="1"/>
  <c r="CH76" i="19"/>
  <c r="CH79" i="19"/>
  <c r="CQ99" i="19"/>
  <c r="CQ25" i="19"/>
  <c r="CQ85" i="19"/>
  <c r="CH103" i="19"/>
  <c r="CN9" i="19"/>
  <c r="CS9" i="19"/>
  <c r="CP9" i="19"/>
  <c r="CQ106" i="19"/>
  <c r="CQ94" i="19"/>
  <c r="CH101" i="19"/>
  <c r="CE43" i="19"/>
  <c r="CG43" i="19"/>
  <c r="CO43" i="19" s="1"/>
  <c r="CJ43" i="19"/>
  <c r="CE34" i="19"/>
  <c r="CJ34" i="19"/>
  <c r="CG34" i="19"/>
  <c r="CO34" i="19" s="1"/>
  <c r="CE52" i="19"/>
  <c r="CG52" i="19"/>
  <c r="CO52" i="19" s="1"/>
  <c r="CJ52" i="19"/>
  <c r="CE40" i="19"/>
  <c r="CG40" i="19"/>
  <c r="CO40" i="19" s="1"/>
  <c r="CJ40" i="19"/>
  <c r="CE35" i="19"/>
  <c r="CG35" i="19"/>
  <c r="CO35" i="19" s="1"/>
  <c r="CJ35" i="19"/>
  <c r="CE17" i="19"/>
  <c r="CG17" i="19"/>
  <c r="CO17" i="19" s="1"/>
  <c r="CJ17" i="19"/>
  <c r="CE19" i="19"/>
  <c r="CG19" i="19"/>
  <c r="CO19" i="19" s="1"/>
  <c r="CJ19" i="19"/>
  <c r="CK127" i="19"/>
  <c r="CO109" i="19"/>
  <c r="CK4" i="19"/>
  <c r="CK126" i="19"/>
  <c r="CL4" i="19"/>
  <c r="CK1" i="19" s="1"/>
  <c r="CE51" i="19"/>
  <c r="CG51" i="19"/>
  <c r="CO51" i="19" s="1"/>
  <c r="CJ51" i="19"/>
  <c r="CE7" i="19"/>
  <c r="CG7" i="19"/>
  <c r="CO7" i="19" s="1"/>
  <c r="CJ7" i="19"/>
  <c r="CE8" i="19"/>
  <c r="CG8" i="19"/>
  <c r="CO8" i="19" s="1"/>
  <c r="CJ8" i="19"/>
  <c r="CH19" i="19"/>
  <c r="CQ19" i="19" s="1"/>
  <c r="CH8" i="19"/>
  <c r="CE26" i="19"/>
  <c r="CJ26" i="19"/>
  <c r="CG26" i="19"/>
  <c r="CO26" i="19" s="1"/>
  <c r="CE66" i="19"/>
  <c r="CJ66" i="19"/>
  <c r="CG66" i="19"/>
  <c r="CO66" i="19" s="1"/>
  <c r="CE6" i="19"/>
  <c r="CJ6" i="19"/>
  <c r="CG6" i="19"/>
  <c r="CO6" i="19" s="1"/>
  <c r="BO117" i="19"/>
  <c r="BQ5" i="19"/>
  <c r="BQ107" i="19" s="1"/>
  <c r="BO122" i="19" s="1"/>
  <c r="BN122" i="19" s="1"/>
  <c r="BK107" i="19"/>
  <c r="CE22" i="19"/>
  <c r="CG22" i="19"/>
  <c r="CO22" i="19" s="1"/>
  <c r="CJ22" i="19"/>
  <c r="CE41" i="19"/>
  <c r="CG41" i="19"/>
  <c r="CO41" i="19" s="1"/>
  <c r="CJ41" i="19"/>
  <c r="CH17" i="19"/>
  <c r="CE13" i="19"/>
  <c r="CJ13" i="19"/>
  <c r="CG13" i="19"/>
  <c r="CO13" i="19" s="1"/>
  <c r="CE31" i="19"/>
  <c r="CG31" i="19"/>
  <c r="CO31" i="19" s="1"/>
  <c r="CJ31" i="19"/>
  <c r="CE45" i="19"/>
  <c r="CG45" i="19"/>
  <c r="CO45" i="19" s="1"/>
  <c r="CJ45" i="19"/>
  <c r="CN55" i="19"/>
  <c r="CN58" i="19"/>
  <c r="CE10" i="19"/>
  <c r="CG10" i="19"/>
  <c r="CO10" i="19" s="1"/>
  <c r="CQ10" i="19" s="1"/>
  <c r="CJ10" i="19"/>
  <c r="CQ58" i="19"/>
  <c r="CE11" i="19"/>
  <c r="CG11" i="19"/>
  <c r="CO11" i="19" s="1"/>
  <c r="CQ11" i="19" s="1"/>
  <c r="CJ11" i="19"/>
  <c r="CE64" i="19"/>
  <c r="CG64" i="19"/>
  <c r="CO64" i="19" s="1"/>
  <c r="CJ64" i="19"/>
  <c r="CE23" i="19"/>
  <c r="CG23" i="19"/>
  <c r="CO23" i="19" s="1"/>
  <c r="CQ23" i="19" s="1"/>
  <c r="CJ23" i="19"/>
  <c r="CE24" i="19"/>
  <c r="CJ24" i="19"/>
  <c r="CG24" i="19"/>
  <c r="CO24" i="19" s="1"/>
  <c r="CH51" i="19"/>
  <c r="CQ51" i="19" s="1"/>
  <c r="CE12" i="19"/>
  <c r="CG12" i="19"/>
  <c r="CO12" i="19" s="1"/>
  <c r="CJ12" i="19"/>
  <c r="CE15" i="19"/>
  <c r="CG15" i="19"/>
  <c r="CO15" i="19" s="1"/>
  <c r="CJ15" i="19"/>
  <c r="CH35" i="19"/>
  <c r="CQ35" i="19" s="1"/>
  <c r="CE29" i="19"/>
  <c r="CJ29" i="19"/>
  <c r="CG29" i="19"/>
  <c r="CO29" i="19" s="1"/>
  <c r="CH34" i="19"/>
  <c r="CH7" i="19"/>
  <c r="CN59" i="19"/>
  <c r="CH41" i="19"/>
  <c r="CQ41" i="19" s="1"/>
  <c r="CQ26" i="19"/>
  <c r="CQ9" i="19"/>
  <c r="CE20" i="19"/>
  <c r="CJ20" i="19"/>
  <c r="CG20" i="19"/>
  <c r="CO20" i="19" s="1"/>
  <c r="CE32" i="19"/>
  <c r="CJ32" i="19"/>
  <c r="CG32" i="19"/>
  <c r="CO32" i="19" s="1"/>
  <c r="CE39" i="19"/>
  <c r="CG39" i="19"/>
  <c r="CO39" i="19" s="1"/>
  <c r="CQ39" i="19" s="1"/>
  <c r="CJ39" i="19"/>
  <c r="CH43" i="19"/>
  <c r="CE38" i="19"/>
  <c r="CJ38" i="19"/>
  <c r="CG38" i="19"/>
  <c r="CO38" i="19" s="1"/>
  <c r="CH118" i="19"/>
  <c r="CH116" i="19"/>
  <c r="CH119" i="19"/>
  <c r="CH117" i="19"/>
  <c r="CH115" i="19"/>
  <c r="CB106" i="19"/>
  <c r="CC106" i="19" s="1"/>
  <c r="CI106" i="19" s="1"/>
  <c r="CB104" i="19"/>
  <c r="CC104" i="19" s="1"/>
  <c r="CI104" i="19" s="1"/>
  <c r="CB102" i="19"/>
  <c r="CC102" i="19" s="1"/>
  <c r="CI102" i="19" s="1"/>
  <c r="CB100" i="19"/>
  <c r="CC100" i="19" s="1"/>
  <c r="CI100" i="19" s="1"/>
  <c r="CB98" i="19"/>
  <c r="CC98" i="19" s="1"/>
  <c r="CI98" i="19" s="1"/>
  <c r="CB96" i="19"/>
  <c r="CC96" i="19" s="1"/>
  <c r="CI96" i="19" s="1"/>
  <c r="CB94" i="19"/>
  <c r="CC94" i="19" s="1"/>
  <c r="CI94" i="19" s="1"/>
  <c r="CB92" i="19"/>
  <c r="CC92" i="19" s="1"/>
  <c r="CI92" i="19" s="1"/>
  <c r="CB90" i="19"/>
  <c r="CC90" i="19" s="1"/>
  <c r="CI90" i="19" s="1"/>
  <c r="CB88" i="19"/>
  <c r="CC88" i="19" s="1"/>
  <c r="CI88" i="19" s="1"/>
  <c r="CB86" i="19"/>
  <c r="CC86" i="19" s="1"/>
  <c r="CI86" i="19" s="1"/>
  <c r="CB84" i="19"/>
  <c r="CC84" i="19" s="1"/>
  <c r="CI84" i="19" s="1"/>
  <c r="CB82" i="19"/>
  <c r="CC82" i="19" s="1"/>
  <c r="CI82" i="19" s="1"/>
  <c r="CB80" i="19"/>
  <c r="CC80" i="19" s="1"/>
  <c r="CI80" i="19" s="1"/>
  <c r="CB78" i="19"/>
  <c r="CC78" i="19" s="1"/>
  <c r="CI78" i="19" s="1"/>
  <c r="CB76" i="19"/>
  <c r="CC76" i="19" s="1"/>
  <c r="CI76" i="19" s="1"/>
  <c r="CB74" i="19"/>
  <c r="CC74" i="19" s="1"/>
  <c r="CI74" i="19" s="1"/>
  <c r="CB72" i="19"/>
  <c r="CC72" i="19" s="1"/>
  <c r="CI72" i="19" s="1"/>
  <c r="CB70" i="19"/>
  <c r="CC70" i="19" s="1"/>
  <c r="CI70" i="19" s="1"/>
  <c r="CB68" i="19"/>
  <c r="CC68" i="19" s="1"/>
  <c r="CI68" i="19" s="1"/>
  <c r="CB66" i="19"/>
  <c r="CC66" i="19" s="1"/>
  <c r="CI66" i="19" s="1"/>
  <c r="CB64" i="19"/>
  <c r="CC64" i="19" s="1"/>
  <c r="CI64" i="19" s="1"/>
  <c r="CB62" i="19"/>
  <c r="CC62" i="19" s="1"/>
  <c r="CI62" i="19" s="1"/>
  <c r="CB60" i="19"/>
  <c r="CC60" i="19" s="1"/>
  <c r="CI60" i="19" s="1"/>
  <c r="CB58" i="19"/>
  <c r="CC58" i="19" s="1"/>
  <c r="CI58" i="19" s="1"/>
  <c r="CB56" i="19"/>
  <c r="CC56" i="19" s="1"/>
  <c r="CI56" i="19" s="1"/>
  <c r="CB54" i="19"/>
  <c r="CC54" i="19" s="1"/>
  <c r="CI54" i="19" s="1"/>
  <c r="CB52" i="19"/>
  <c r="CC52" i="19" s="1"/>
  <c r="CI52" i="19" s="1"/>
  <c r="CB50" i="19"/>
  <c r="CC50" i="19" s="1"/>
  <c r="CI50" i="19" s="1"/>
  <c r="CB48" i="19"/>
  <c r="CC48" i="19" s="1"/>
  <c r="CI48" i="19" s="1"/>
  <c r="CB46" i="19"/>
  <c r="CC46" i="19" s="1"/>
  <c r="CI46" i="19" s="1"/>
  <c r="CB44" i="19"/>
  <c r="CC44" i="19" s="1"/>
  <c r="CI44" i="19" s="1"/>
  <c r="CB42" i="19"/>
  <c r="CC42" i="19" s="1"/>
  <c r="CI42" i="19" s="1"/>
  <c r="CB40" i="19"/>
  <c r="CC40" i="19" s="1"/>
  <c r="CI40" i="19" s="1"/>
  <c r="CB38" i="19"/>
  <c r="CC38" i="19" s="1"/>
  <c r="CI38" i="19" s="1"/>
  <c r="CB36" i="19"/>
  <c r="CC36" i="19" s="1"/>
  <c r="CI36" i="19" s="1"/>
  <c r="CB34" i="19"/>
  <c r="CC34" i="19" s="1"/>
  <c r="CI34" i="19" s="1"/>
  <c r="CB32" i="19"/>
  <c r="CC32" i="19" s="1"/>
  <c r="CI32" i="19" s="1"/>
  <c r="CB30" i="19"/>
  <c r="CC30" i="19" s="1"/>
  <c r="CI30" i="19" s="1"/>
  <c r="CB28" i="19"/>
  <c r="CC28" i="19" s="1"/>
  <c r="CI28" i="19" s="1"/>
  <c r="CB26" i="19"/>
  <c r="CC26" i="19" s="1"/>
  <c r="CI26" i="19" s="1"/>
  <c r="CB24" i="19"/>
  <c r="CC24" i="19" s="1"/>
  <c r="CI24" i="19" s="1"/>
  <c r="CB22" i="19"/>
  <c r="CC22" i="19" s="1"/>
  <c r="CI22" i="19" s="1"/>
  <c r="CB20" i="19"/>
  <c r="CC20" i="19" s="1"/>
  <c r="CI20" i="19" s="1"/>
  <c r="CB18" i="19"/>
  <c r="CC18" i="19" s="1"/>
  <c r="CI18" i="19" s="1"/>
  <c r="CB16" i="19"/>
  <c r="CC16" i="19" s="1"/>
  <c r="CI16" i="19" s="1"/>
  <c r="CB14" i="19"/>
  <c r="CC14" i="19" s="1"/>
  <c r="CI14" i="19" s="1"/>
  <c r="CB12" i="19"/>
  <c r="CC12" i="19" s="1"/>
  <c r="CI12" i="19" s="1"/>
  <c r="CB10" i="19"/>
  <c r="CC10" i="19" s="1"/>
  <c r="CI10" i="19" s="1"/>
  <c r="CB8" i="19"/>
  <c r="CC8" i="19" s="1"/>
  <c r="CI8" i="19" s="1"/>
  <c r="CB6" i="19"/>
  <c r="CC6" i="19" s="1"/>
  <c r="CI6" i="19" s="1"/>
  <c r="CB105" i="19"/>
  <c r="CC105" i="19" s="1"/>
  <c r="CI105" i="19" s="1"/>
  <c r="CB103" i="19"/>
  <c r="CC103" i="19" s="1"/>
  <c r="CI103" i="19" s="1"/>
  <c r="CB101" i="19"/>
  <c r="CC101" i="19" s="1"/>
  <c r="CI101" i="19" s="1"/>
  <c r="CB99" i="19"/>
  <c r="CC99" i="19" s="1"/>
  <c r="CI99" i="19" s="1"/>
  <c r="CB97" i="19"/>
  <c r="CC97" i="19" s="1"/>
  <c r="CI97" i="19" s="1"/>
  <c r="CB95" i="19"/>
  <c r="CC95" i="19" s="1"/>
  <c r="CI95" i="19" s="1"/>
  <c r="CB93" i="19"/>
  <c r="CC93" i="19" s="1"/>
  <c r="CI93" i="19" s="1"/>
  <c r="CB91" i="19"/>
  <c r="CC91" i="19" s="1"/>
  <c r="CI91" i="19" s="1"/>
  <c r="CB89" i="19"/>
  <c r="CC89" i="19" s="1"/>
  <c r="CI89" i="19" s="1"/>
  <c r="CB87" i="19"/>
  <c r="CC87" i="19" s="1"/>
  <c r="CI87" i="19" s="1"/>
  <c r="CB85" i="19"/>
  <c r="CC85" i="19" s="1"/>
  <c r="CI85" i="19" s="1"/>
  <c r="CB83" i="19"/>
  <c r="CC83" i="19" s="1"/>
  <c r="CI83" i="19" s="1"/>
  <c r="CB81" i="19"/>
  <c r="CC81" i="19" s="1"/>
  <c r="CI81" i="19" s="1"/>
  <c r="CB79" i="19"/>
  <c r="CC79" i="19" s="1"/>
  <c r="CI79" i="19" s="1"/>
  <c r="CB77" i="19"/>
  <c r="CC77" i="19" s="1"/>
  <c r="CI77" i="19" s="1"/>
  <c r="CB75" i="19"/>
  <c r="CC75" i="19" s="1"/>
  <c r="CI75" i="19" s="1"/>
  <c r="CB73" i="19"/>
  <c r="CC73" i="19" s="1"/>
  <c r="CI73" i="19" s="1"/>
  <c r="CB71" i="19"/>
  <c r="CC71" i="19" s="1"/>
  <c r="CI71" i="19" s="1"/>
  <c r="CB69" i="19"/>
  <c r="CC69" i="19" s="1"/>
  <c r="CI69" i="19" s="1"/>
  <c r="CB67" i="19"/>
  <c r="CC67" i="19" s="1"/>
  <c r="CI67" i="19" s="1"/>
  <c r="CB65" i="19"/>
  <c r="CC65" i="19" s="1"/>
  <c r="CI65" i="19" s="1"/>
  <c r="CB63" i="19"/>
  <c r="CC63" i="19" s="1"/>
  <c r="CI63" i="19" s="1"/>
  <c r="CB61" i="19"/>
  <c r="CC61" i="19" s="1"/>
  <c r="CI61" i="19" s="1"/>
  <c r="CB59" i="19"/>
  <c r="CC59" i="19" s="1"/>
  <c r="CI59" i="19" s="1"/>
  <c r="CB57" i="19"/>
  <c r="CC57" i="19" s="1"/>
  <c r="CI57" i="19" s="1"/>
  <c r="CB55" i="19"/>
  <c r="CC55" i="19" s="1"/>
  <c r="CI55" i="19" s="1"/>
  <c r="CB53" i="19"/>
  <c r="CC53" i="19" s="1"/>
  <c r="CI53" i="19" s="1"/>
  <c r="CB51" i="19"/>
  <c r="CC51" i="19" s="1"/>
  <c r="CI51" i="19" s="1"/>
  <c r="CB49" i="19"/>
  <c r="CC49" i="19" s="1"/>
  <c r="CI49" i="19" s="1"/>
  <c r="CB47" i="19"/>
  <c r="CC47" i="19" s="1"/>
  <c r="CI47" i="19" s="1"/>
  <c r="CB45" i="19"/>
  <c r="CC45" i="19" s="1"/>
  <c r="CI45" i="19" s="1"/>
  <c r="CB43" i="19"/>
  <c r="CC43" i="19" s="1"/>
  <c r="CI43" i="19" s="1"/>
  <c r="CB41" i="19"/>
  <c r="CC41" i="19" s="1"/>
  <c r="CI41" i="19" s="1"/>
  <c r="CB39" i="19"/>
  <c r="CC39" i="19" s="1"/>
  <c r="CI39" i="19" s="1"/>
  <c r="CB37" i="19"/>
  <c r="CC37" i="19" s="1"/>
  <c r="CI37" i="19" s="1"/>
  <c r="CB35" i="19"/>
  <c r="CC35" i="19" s="1"/>
  <c r="CI35" i="19" s="1"/>
  <c r="CB33" i="19"/>
  <c r="CC33" i="19" s="1"/>
  <c r="CI33" i="19" s="1"/>
  <c r="CB31" i="19"/>
  <c r="CC31" i="19" s="1"/>
  <c r="CI31" i="19" s="1"/>
  <c r="CB29" i="19"/>
  <c r="CC29" i="19" s="1"/>
  <c r="CI29" i="19" s="1"/>
  <c r="CB27" i="19"/>
  <c r="CC27" i="19" s="1"/>
  <c r="CI27" i="19" s="1"/>
  <c r="CB25" i="19"/>
  <c r="CC25" i="19" s="1"/>
  <c r="CI25" i="19" s="1"/>
  <c r="CB23" i="19"/>
  <c r="CC23" i="19" s="1"/>
  <c r="CI23" i="19" s="1"/>
  <c r="CB21" i="19"/>
  <c r="CC21" i="19" s="1"/>
  <c r="CI21" i="19" s="1"/>
  <c r="CB19" i="19"/>
  <c r="CC19" i="19" s="1"/>
  <c r="CI19" i="19" s="1"/>
  <c r="CB17" i="19"/>
  <c r="CC17" i="19" s="1"/>
  <c r="CI17" i="19" s="1"/>
  <c r="CB15" i="19"/>
  <c r="CC15" i="19" s="1"/>
  <c r="CI15" i="19" s="1"/>
  <c r="CB13" i="19"/>
  <c r="CC13" i="19" s="1"/>
  <c r="CI13" i="19" s="1"/>
  <c r="CB11" i="19"/>
  <c r="CC11" i="19" s="1"/>
  <c r="CI11" i="19" s="1"/>
  <c r="CB9" i="19"/>
  <c r="CC9" i="19" s="1"/>
  <c r="CI9" i="19" s="1"/>
  <c r="CB7" i="19"/>
  <c r="CC7" i="19" s="1"/>
  <c r="CI7" i="19" s="1"/>
  <c r="CB5" i="19"/>
  <c r="CM107" i="19"/>
  <c r="CQ29" i="19"/>
  <c r="CH31" i="19"/>
  <c r="CQ31" i="19" s="1"/>
  <c r="CE44" i="19"/>
  <c r="CG44" i="19"/>
  <c r="CO44" i="19" s="1"/>
  <c r="CQ44" i="19" s="1"/>
  <c r="CJ44" i="19"/>
  <c r="CE30" i="19"/>
  <c r="CG30" i="19"/>
  <c r="CO30" i="19" s="1"/>
  <c r="CJ30" i="19"/>
  <c r="CE65" i="19"/>
  <c r="CJ65" i="19"/>
  <c r="CG65" i="19"/>
  <c r="CO65" i="19" s="1"/>
  <c r="CE54" i="19"/>
  <c r="CG54" i="19"/>
  <c r="CO54" i="19" s="1"/>
  <c r="CJ54" i="19"/>
  <c r="CH52" i="19"/>
  <c r="CQ52" i="19" s="1"/>
  <c r="CH40" i="19"/>
  <c r="CE18" i="19"/>
  <c r="CG18" i="19"/>
  <c r="CO18" i="19" s="1"/>
  <c r="CQ18" i="19" s="1"/>
  <c r="CJ18" i="19"/>
  <c r="BS107" i="19"/>
  <c r="BT5" i="19"/>
  <c r="BX116" i="19"/>
  <c r="CN42" i="19"/>
  <c r="BV5" i="19"/>
  <c r="CA5" i="19"/>
  <c r="BX5" i="19"/>
  <c r="CF5" i="19" s="1"/>
  <c r="BY5" i="19"/>
  <c r="CE50" i="19"/>
  <c r="CJ50" i="19"/>
  <c r="CG50" i="19"/>
  <c r="CO50" i="19" s="1"/>
  <c r="CE16" i="19"/>
  <c r="CG16" i="19"/>
  <c r="CO16" i="19" s="1"/>
  <c r="CJ16" i="19"/>
  <c r="CE36" i="19"/>
  <c r="CG36" i="19"/>
  <c r="CO36" i="19" s="1"/>
  <c r="CJ36" i="19"/>
  <c r="CE28" i="19"/>
  <c r="CG28" i="19"/>
  <c r="CO28" i="19" s="1"/>
  <c r="CQ28" i="19" s="1"/>
  <c r="CJ28" i="19"/>
  <c r="CE14" i="19"/>
  <c r="CG14" i="19"/>
  <c r="CO14" i="19" s="1"/>
  <c r="CJ14" i="19"/>
  <c r="CE27" i="19"/>
  <c r="CG27" i="19"/>
  <c r="CO27" i="19" s="1"/>
  <c r="CJ27" i="19"/>
  <c r="CE63" i="19"/>
  <c r="CG63" i="19"/>
  <c r="CO63" i="19" s="1"/>
  <c r="CQ63" i="19" s="1"/>
  <c r="CJ63" i="19"/>
  <c r="CH20" i="19"/>
  <c r="CH38" i="19"/>
  <c r="CQ61" i="19"/>
  <c r="CN37" i="19"/>
  <c r="CH22" i="19"/>
  <c r="CE104" i="19"/>
  <c r="CG104" i="19"/>
  <c r="CO104" i="19" s="1"/>
  <c r="CJ104" i="19"/>
  <c r="CJ102" i="19"/>
  <c r="CE102" i="19"/>
  <c r="CG102" i="19"/>
  <c r="CO102" i="19" s="1"/>
  <c r="CE95" i="19"/>
  <c r="CG95" i="19"/>
  <c r="CO95" i="19" s="1"/>
  <c r="CJ95" i="19"/>
  <c r="CH95" i="19"/>
  <c r="CG100" i="19"/>
  <c r="CO100" i="19" s="1"/>
  <c r="CE100" i="19"/>
  <c r="CJ100" i="19"/>
  <c r="CE96" i="19"/>
  <c r="CG96" i="19"/>
  <c r="CO96" i="19" s="1"/>
  <c r="CJ96" i="19"/>
  <c r="CH100" i="19"/>
  <c r="CQ100" i="19" s="1"/>
  <c r="CN106" i="19"/>
  <c r="CP106" i="19"/>
  <c r="CS106" i="19"/>
  <c r="CH102" i="19"/>
  <c r="CH96" i="19"/>
  <c r="CH104" i="19"/>
  <c r="CN99" i="19"/>
  <c r="CP99" i="19"/>
  <c r="CS99" i="19"/>
  <c r="CG98" i="19"/>
  <c r="CO98" i="19" s="1"/>
  <c r="CE98" i="19"/>
  <c r="CJ98" i="19"/>
  <c r="CG105" i="19"/>
  <c r="CO105" i="19" s="1"/>
  <c r="CE105" i="19"/>
  <c r="CJ105" i="19"/>
  <c r="CE97" i="19"/>
  <c r="CG97" i="19"/>
  <c r="CO97" i="19" s="1"/>
  <c r="CJ97" i="19"/>
  <c r="CE101" i="19"/>
  <c r="CG101" i="19"/>
  <c r="CO101" i="19" s="1"/>
  <c r="CJ101" i="19"/>
  <c r="CE103" i="19"/>
  <c r="CJ103" i="19"/>
  <c r="CG103" i="19"/>
  <c r="CO103" i="19" s="1"/>
  <c r="CP94" i="19"/>
  <c r="CN94" i="19"/>
  <c r="CS94" i="19"/>
  <c r="CH98" i="19"/>
  <c r="CQ98" i="19" s="1"/>
  <c r="CQ81" i="19"/>
  <c r="CS73" i="19"/>
  <c r="CN73" i="19"/>
  <c r="CP73" i="19"/>
  <c r="CE69" i="19"/>
  <c r="CG69" i="19"/>
  <c r="CO69" i="19" s="1"/>
  <c r="CJ69" i="19"/>
  <c r="CE75" i="19"/>
  <c r="CG75" i="19"/>
  <c r="CO75" i="19" s="1"/>
  <c r="CJ75" i="19"/>
  <c r="CE72" i="19"/>
  <c r="CJ72" i="19"/>
  <c r="CG72" i="19"/>
  <c r="CO72" i="19" s="1"/>
  <c r="CH75" i="19"/>
  <c r="CN85" i="19"/>
  <c r="CP85" i="19"/>
  <c r="CS85" i="19"/>
  <c r="CE82" i="19"/>
  <c r="CJ82" i="19"/>
  <c r="CG82" i="19"/>
  <c r="CO82" i="19" s="1"/>
  <c r="CN81" i="19"/>
  <c r="CS81" i="19"/>
  <c r="CP81" i="19"/>
  <c r="CP70" i="19"/>
  <c r="CN70" i="19"/>
  <c r="CS70" i="19"/>
  <c r="CN83" i="19"/>
  <c r="CS83" i="19"/>
  <c r="CP83" i="19"/>
  <c r="CE90" i="19"/>
  <c r="CG90" i="19"/>
  <c r="CO90" i="19" s="1"/>
  <c r="CJ90" i="19"/>
  <c r="CE88" i="19"/>
  <c r="CJ88" i="19"/>
  <c r="CG88" i="19"/>
  <c r="CO88" i="19" s="1"/>
  <c r="CH72" i="19"/>
  <c r="CE71" i="19"/>
  <c r="CJ71" i="19"/>
  <c r="CG71" i="19"/>
  <c r="CO71" i="19" s="1"/>
  <c r="CQ71" i="19" s="1"/>
  <c r="CE89" i="19"/>
  <c r="CJ89" i="19"/>
  <c r="CG89" i="19"/>
  <c r="CO89" i="19" s="1"/>
  <c r="CE76" i="19"/>
  <c r="CJ76" i="19"/>
  <c r="CG76" i="19"/>
  <c r="CO76" i="19" s="1"/>
  <c r="CN78" i="19"/>
  <c r="CS78" i="19"/>
  <c r="CP78" i="19"/>
  <c r="CN92" i="19"/>
  <c r="CS92" i="19"/>
  <c r="CP92" i="19"/>
  <c r="BN67" i="19"/>
  <c r="BP67" i="19" s="1"/>
  <c r="CH89" i="19"/>
  <c r="AL93" i="19"/>
  <c r="AL107" i="19" s="1"/>
  <c r="AM126" i="19" s="1"/>
  <c r="AN93" i="19"/>
  <c r="AQ93" i="19"/>
  <c r="AQ107" i="19" s="1"/>
  <c r="AM107" i="19"/>
  <c r="AN118" i="19"/>
  <c r="AO93" i="19"/>
  <c r="CH82" i="19"/>
  <c r="CQ82" i="19" s="1"/>
  <c r="CE68" i="19"/>
  <c r="CJ68" i="19"/>
  <c r="CG68" i="19"/>
  <c r="CO68" i="19" s="1"/>
  <c r="CE91" i="19"/>
  <c r="CJ91" i="19"/>
  <c r="CG91" i="19"/>
  <c r="CO91" i="19" s="1"/>
  <c r="CE87" i="19"/>
  <c r="CJ87" i="19"/>
  <c r="CG87" i="19"/>
  <c r="CO87" i="19" s="1"/>
  <c r="CE79" i="19"/>
  <c r="CG79" i="19"/>
  <c r="CO79" i="19" s="1"/>
  <c r="CJ79" i="19"/>
  <c r="CQ90" i="19"/>
  <c r="CH68" i="19"/>
  <c r="CE84" i="19"/>
  <c r="CG84" i="19"/>
  <c r="CO84" i="19" s="1"/>
  <c r="CJ84" i="19"/>
  <c r="CH69" i="19"/>
  <c r="CQ69" i="19" s="1"/>
  <c r="CQ73" i="19"/>
  <c r="CH88" i="19"/>
  <c r="CE74" i="19"/>
  <c r="CJ74" i="19"/>
  <c r="CG74" i="19"/>
  <c r="CO74" i="19" s="1"/>
  <c r="CN80" i="19"/>
  <c r="CP80" i="19"/>
  <c r="CS80" i="19"/>
  <c r="CE86" i="19"/>
  <c r="CJ86" i="19"/>
  <c r="CG86" i="19"/>
  <c r="CO86" i="19" s="1"/>
  <c r="CE77" i="19"/>
  <c r="CJ77" i="19"/>
  <c r="CG77" i="19"/>
  <c r="CO77" i="19" s="1"/>
  <c r="CH91" i="19"/>
  <c r="CH87" i="19"/>
  <c r="D21" i="2"/>
  <c r="AV128" i="23" l="1"/>
  <c r="F10" i="2" s="1"/>
  <c r="CS22" i="5"/>
  <c r="CN88" i="23"/>
  <c r="CS88" i="23"/>
  <c r="CP88" i="23"/>
  <c r="CN60" i="23"/>
  <c r="CS60" i="23"/>
  <c r="CP60" i="23"/>
  <c r="CN7" i="23"/>
  <c r="CS7" i="23"/>
  <c r="CP7" i="23"/>
  <c r="CG116" i="23"/>
  <c r="CC5" i="23"/>
  <c r="CB107" i="23"/>
  <c r="CK105" i="23"/>
  <c r="CL105" i="23" s="1"/>
  <c r="CR105" i="23" s="1"/>
  <c r="CK103" i="23"/>
  <c r="CL103" i="23" s="1"/>
  <c r="CR103" i="23" s="1"/>
  <c r="CK101" i="23"/>
  <c r="CL101" i="23" s="1"/>
  <c r="CR101" i="23" s="1"/>
  <c r="CK99" i="23"/>
  <c r="CL99" i="23" s="1"/>
  <c r="CR99" i="23" s="1"/>
  <c r="CK97" i="23"/>
  <c r="CL97" i="23" s="1"/>
  <c r="CR97" i="23" s="1"/>
  <c r="CK95" i="23"/>
  <c r="CL95" i="23" s="1"/>
  <c r="CR95" i="23" s="1"/>
  <c r="CK93" i="23"/>
  <c r="CL93" i="23" s="1"/>
  <c r="CR93" i="23" s="1"/>
  <c r="CK91" i="23"/>
  <c r="CL91" i="23" s="1"/>
  <c r="CR91" i="23" s="1"/>
  <c r="CK89" i="23"/>
  <c r="CL89" i="23" s="1"/>
  <c r="CR89" i="23" s="1"/>
  <c r="CK87" i="23"/>
  <c r="CL87" i="23" s="1"/>
  <c r="CR87" i="23" s="1"/>
  <c r="CK85" i="23"/>
  <c r="CL85" i="23" s="1"/>
  <c r="CR85" i="23" s="1"/>
  <c r="CK83" i="23"/>
  <c r="CL83" i="23" s="1"/>
  <c r="CR83" i="23" s="1"/>
  <c r="CK81" i="23"/>
  <c r="CL81" i="23" s="1"/>
  <c r="CR81" i="23" s="1"/>
  <c r="CK79" i="23"/>
  <c r="CL79" i="23" s="1"/>
  <c r="CR79" i="23" s="1"/>
  <c r="CK77" i="23"/>
  <c r="CL77" i="23" s="1"/>
  <c r="CR77" i="23" s="1"/>
  <c r="CK75" i="23"/>
  <c r="CL75" i="23" s="1"/>
  <c r="CR75" i="23" s="1"/>
  <c r="CK73" i="23"/>
  <c r="CL73" i="23" s="1"/>
  <c r="CR73" i="23" s="1"/>
  <c r="CK71" i="23"/>
  <c r="CL71" i="23" s="1"/>
  <c r="CR71" i="23" s="1"/>
  <c r="CK69" i="23"/>
  <c r="CL69" i="23" s="1"/>
  <c r="CR69" i="23" s="1"/>
  <c r="CK67" i="23"/>
  <c r="CL67" i="23" s="1"/>
  <c r="CR67" i="23" s="1"/>
  <c r="CK65" i="23"/>
  <c r="CL65" i="23" s="1"/>
  <c r="CR65" i="23" s="1"/>
  <c r="CK63" i="23"/>
  <c r="CL63" i="23" s="1"/>
  <c r="CR63" i="23" s="1"/>
  <c r="CK61" i="23"/>
  <c r="CL61" i="23" s="1"/>
  <c r="CR61" i="23" s="1"/>
  <c r="CK59" i="23"/>
  <c r="CL59" i="23" s="1"/>
  <c r="CR59" i="23" s="1"/>
  <c r="CK57" i="23"/>
  <c r="CL57" i="23" s="1"/>
  <c r="CR57" i="23" s="1"/>
  <c r="CK55" i="23"/>
  <c r="CL55" i="23" s="1"/>
  <c r="CR55" i="23" s="1"/>
  <c r="CK53" i="23"/>
  <c r="CL53" i="23" s="1"/>
  <c r="CR53" i="23" s="1"/>
  <c r="CK51" i="23"/>
  <c r="CL51" i="23" s="1"/>
  <c r="CR51" i="23" s="1"/>
  <c r="CK49" i="23"/>
  <c r="CL49" i="23" s="1"/>
  <c r="CR49" i="23" s="1"/>
  <c r="CK47" i="23"/>
  <c r="CL47" i="23" s="1"/>
  <c r="CR47" i="23" s="1"/>
  <c r="CK45" i="23"/>
  <c r="CL45" i="23" s="1"/>
  <c r="CR45" i="23" s="1"/>
  <c r="CK43" i="23"/>
  <c r="CL43" i="23" s="1"/>
  <c r="CR43" i="23" s="1"/>
  <c r="CK41" i="23"/>
  <c r="CL41" i="23" s="1"/>
  <c r="CR41" i="23" s="1"/>
  <c r="CK39" i="23"/>
  <c r="CL39" i="23" s="1"/>
  <c r="CR39" i="23" s="1"/>
  <c r="CK37" i="23"/>
  <c r="CL37" i="23" s="1"/>
  <c r="CR37" i="23" s="1"/>
  <c r="CK35" i="23"/>
  <c r="CL35" i="23" s="1"/>
  <c r="CR35" i="23" s="1"/>
  <c r="CK33" i="23"/>
  <c r="CL33" i="23" s="1"/>
  <c r="CR33" i="23" s="1"/>
  <c r="CK31" i="23"/>
  <c r="CL31" i="23" s="1"/>
  <c r="CR31" i="23" s="1"/>
  <c r="CK29" i="23"/>
  <c r="CL29" i="23" s="1"/>
  <c r="CR29" i="23" s="1"/>
  <c r="CK27" i="23"/>
  <c r="CL27" i="23" s="1"/>
  <c r="CR27" i="23" s="1"/>
  <c r="CK25" i="23"/>
  <c r="CL25" i="23" s="1"/>
  <c r="CR25" i="23" s="1"/>
  <c r="CK23" i="23"/>
  <c r="CL23" i="23" s="1"/>
  <c r="CR23" i="23" s="1"/>
  <c r="CK21" i="23"/>
  <c r="CL21" i="23" s="1"/>
  <c r="CR21" i="23" s="1"/>
  <c r="CK19" i="23"/>
  <c r="CL19" i="23" s="1"/>
  <c r="CR19" i="23" s="1"/>
  <c r="CK17" i="23"/>
  <c r="CL17" i="23" s="1"/>
  <c r="CR17" i="23" s="1"/>
  <c r="CK15" i="23"/>
  <c r="CL15" i="23" s="1"/>
  <c r="CR15" i="23" s="1"/>
  <c r="CK13" i="23"/>
  <c r="CL13" i="23" s="1"/>
  <c r="CR13" i="23" s="1"/>
  <c r="CK11" i="23"/>
  <c r="CL11" i="23" s="1"/>
  <c r="CR11" i="23" s="1"/>
  <c r="CK9" i="23"/>
  <c r="CL9" i="23" s="1"/>
  <c r="CR9" i="23" s="1"/>
  <c r="CK7" i="23"/>
  <c r="CL7" i="23" s="1"/>
  <c r="CR7" i="23" s="1"/>
  <c r="CK5" i="23"/>
  <c r="CK100" i="23"/>
  <c r="CL100" i="23" s="1"/>
  <c r="CR100" i="23" s="1"/>
  <c r="CK96" i="23"/>
  <c r="CL96" i="23" s="1"/>
  <c r="CR96" i="23" s="1"/>
  <c r="CK92" i="23"/>
  <c r="CL92" i="23" s="1"/>
  <c r="CR92" i="23" s="1"/>
  <c r="CK88" i="23"/>
  <c r="CL88" i="23" s="1"/>
  <c r="CR88" i="23" s="1"/>
  <c r="CK86" i="23"/>
  <c r="CL86" i="23" s="1"/>
  <c r="CR86" i="23" s="1"/>
  <c r="CK82" i="23"/>
  <c r="CL82" i="23" s="1"/>
  <c r="CR82" i="23" s="1"/>
  <c r="CK80" i="23"/>
  <c r="CL80" i="23" s="1"/>
  <c r="CR80" i="23" s="1"/>
  <c r="CK76" i="23"/>
  <c r="CL76" i="23" s="1"/>
  <c r="CR76" i="23" s="1"/>
  <c r="CK72" i="23"/>
  <c r="CL72" i="23" s="1"/>
  <c r="CR72" i="23" s="1"/>
  <c r="CK68" i="23"/>
  <c r="CL68" i="23" s="1"/>
  <c r="CR68" i="23" s="1"/>
  <c r="CK64" i="23"/>
  <c r="CL64" i="23" s="1"/>
  <c r="CR64" i="23" s="1"/>
  <c r="CK62" i="23"/>
  <c r="CL62" i="23" s="1"/>
  <c r="CR62" i="23" s="1"/>
  <c r="CK58" i="23"/>
  <c r="CL58" i="23" s="1"/>
  <c r="CR58" i="23" s="1"/>
  <c r="CK56" i="23"/>
  <c r="CL56" i="23" s="1"/>
  <c r="CR56" i="23" s="1"/>
  <c r="CK52" i="23"/>
  <c r="CL52" i="23" s="1"/>
  <c r="CR52" i="23" s="1"/>
  <c r="CK50" i="23"/>
  <c r="CL50" i="23" s="1"/>
  <c r="CR50" i="23" s="1"/>
  <c r="CK46" i="23"/>
  <c r="CL46" i="23" s="1"/>
  <c r="CR46" i="23" s="1"/>
  <c r="CK42" i="23"/>
  <c r="CL42" i="23" s="1"/>
  <c r="CR42" i="23" s="1"/>
  <c r="CK40" i="23"/>
  <c r="CL40" i="23" s="1"/>
  <c r="CR40" i="23" s="1"/>
  <c r="CK36" i="23"/>
  <c r="CL36" i="23" s="1"/>
  <c r="CR36" i="23" s="1"/>
  <c r="CK32" i="23"/>
  <c r="CL32" i="23" s="1"/>
  <c r="CR32" i="23" s="1"/>
  <c r="CK28" i="23"/>
  <c r="CL28" i="23" s="1"/>
  <c r="CR28" i="23" s="1"/>
  <c r="CK24" i="23"/>
  <c r="CL24" i="23" s="1"/>
  <c r="CR24" i="23" s="1"/>
  <c r="CK20" i="23"/>
  <c r="CL20" i="23" s="1"/>
  <c r="CR20" i="23" s="1"/>
  <c r="CK16" i="23"/>
  <c r="CL16" i="23" s="1"/>
  <c r="CR16" i="23" s="1"/>
  <c r="CK12" i="23"/>
  <c r="CL12" i="23" s="1"/>
  <c r="CR12" i="23" s="1"/>
  <c r="CK8" i="23"/>
  <c r="CL8" i="23" s="1"/>
  <c r="CR8" i="23" s="1"/>
  <c r="CK6" i="23"/>
  <c r="CL6" i="23" s="1"/>
  <c r="CR6" i="23" s="1"/>
  <c r="CK106" i="23"/>
  <c r="CL106" i="23" s="1"/>
  <c r="CR106" i="23" s="1"/>
  <c r="CK104" i="23"/>
  <c r="CL104" i="23" s="1"/>
  <c r="CR104" i="23" s="1"/>
  <c r="CK102" i="23"/>
  <c r="CL102" i="23" s="1"/>
  <c r="CR102" i="23" s="1"/>
  <c r="CK98" i="23"/>
  <c r="CL98" i="23" s="1"/>
  <c r="CR98" i="23" s="1"/>
  <c r="CK94" i="23"/>
  <c r="CL94" i="23" s="1"/>
  <c r="CR94" i="23" s="1"/>
  <c r="CK90" i="23"/>
  <c r="CL90" i="23" s="1"/>
  <c r="CR90" i="23" s="1"/>
  <c r="CK84" i="23"/>
  <c r="CL84" i="23" s="1"/>
  <c r="CR84" i="23" s="1"/>
  <c r="CK78" i="23"/>
  <c r="CL78" i="23" s="1"/>
  <c r="CR78" i="23" s="1"/>
  <c r="CK74" i="23"/>
  <c r="CL74" i="23" s="1"/>
  <c r="CR74" i="23" s="1"/>
  <c r="CK70" i="23"/>
  <c r="CL70" i="23" s="1"/>
  <c r="CR70" i="23" s="1"/>
  <c r="CK66" i="23"/>
  <c r="CL66" i="23" s="1"/>
  <c r="CR66" i="23" s="1"/>
  <c r="CK60" i="23"/>
  <c r="CL60" i="23" s="1"/>
  <c r="CR60" i="23" s="1"/>
  <c r="CK54" i="23"/>
  <c r="CL54" i="23" s="1"/>
  <c r="CR54" i="23" s="1"/>
  <c r="CK48" i="23"/>
  <c r="CL48" i="23" s="1"/>
  <c r="CR48" i="23" s="1"/>
  <c r="CK44" i="23"/>
  <c r="CL44" i="23" s="1"/>
  <c r="CR44" i="23" s="1"/>
  <c r="CK38" i="23"/>
  <c r="CL38" i="23" s="1"/>
  <c r="CR38" i="23" s="1"/>
  <c r="CK34" i="23"/>
  <c r="CL34" i="23" s="1"/>
  <c r="CR34" i="23" s="1"/>
  <c r="CK30" i="23"/>
  <c r="CL30" i="23" s="1"/>
  <c r="CR30" i="23" s="1"/>
  <c r="CK26" i="23"/>
  <c r="CL26" i="23" s="1"/>
  <c r="CR26" i="23" s="1"/>
  <c r="CK22" i="23"/>
  <c r="CL22" i="23" s="1"/>
  <c r="CR22" i="23" s="1"/>
  <c r="CK18" i="23"/>
  <c r="CL18" i="23" s="1"/>
  <c r="CR18" i="23" s="1"/>
  <c r="CK14" i="23"/>
  <c r="CL14" i="23" s="1"/>
  <c r="CR14" i="23" s="1"/>
  <c r="CK10" i="23"/>
  <c r="CL10" i="23" s="1"/>
  <c r="CR10" i="23" s="1"/>
  <c r="CN49" i="23"/>
  <c r="CS49" i="23"/>
  <c r="CP49" i="23"/>
  <c r="CN100" i="23"/>
  <c r="CP100" i="23"/>
  <c r="CS100" i="23"/>
  <c r="CQ60" i="23"/>
  <c r="CN96" i="23"/>
  <c r="CP96" i="23"/>
  <c r="CS96" i="23"/>
  <c r="BE131" i="23"/>
  <c r="BE132" i="23" s="1"/>
  <c r="BE111" i="23"/>
  <c r="CN19" i="23"/>
  <c r="CP19" i="23"/>
  <c r="CS19" i="23"/>
  <c r="CN102" i="23"/>
  <c r="CS102" i="23"/>
  <c r="CP102" i="23"/>
  <c r="CN18" i="23"/>
  <c r="CS18" i="23"/>
  <c r="CP18" i="23"/>
  <c r="BO122" i="23"/>
  <c r="BN122" i="23" s="1"/>
  <c r="CN14" i="23"/>
  <c r="CP14" i="23"/>
  <c r="CS14" i="23"/>
  <c r="CQ100" i="23"/>
  <c r="CN71" i="23"/>
  <c r="CP71" i="23"/>
  <c r="CS71" i="23"/>
  <c r="CN12" i="23"/>
  <c r="CP12" i="23"/>
  <c r="CS12" i="23"/>
  <c r="CQ12" i="23"/>
  <c r="CN31" i="23"/>
  <c r="CS31" i="23"/>
  <c r="CP31" i="23"/>
  <c r="CQ14" i="23"/>
  <c r="CN11" i="23"/>
  <c r="CP11" i="23"/>
  <c r="CS11" i="23"/>
  <c r="CN84" i="23"/>
  <c r="CP84" i="23"/>
  <c r="CS84" i="23"/>
  <c r="CN41" i="23"/>
  <c r="CS41" i="23"/>
  <c r="CP41" i="23"/>
  <c r="CQ63" i="23"/>
  <c r="BT107" i="23"/>
  <c r="BZ5" i="23"/>
  <c r="BZ107" i="23" s="1"/>
  <c r="BX117" i="23"/>
  <c r="CN26" i="23"/>
  <c r="CS26" i="23"/>
  <c r="CP26" i="23"/>
  <c r="CN43" i="23"/>
  <c r="CS43" i="23"/>
  <c r="CP43" i="23"/>
  <c r="CN61" i="23"/>
  <c r="CS61" i="23"/>
  <c r="CP61" i="23"/>
  <c r="CN29" i="23"/>
  <c r="CP29" i="23"/>
  <c r="CS29" i="23"/>
  <c r="CN90" i="23"/>
  <c r="CP90" i="23"/>
  <c r="CS90" i="23"/>
  <c r="CN103" i="23"/>
  <c r="CS103" i="23"/>
  <c r="CP103" i="23"/>
  <c r="CQ49" i="23"/>
  <c r="CN21" i="23"/>
  <c r="CP21" i="23"/>
  <c r="CS21" i="23"/>
  <c r="BE124" i="23"/>
  <c r="CQ90" i="23"/>
  <c r="CN46" i="23"/>
  <c r="CP46" i="23"/>
  <c r="CS46" i="23"/>
  <c r="CQ31" i="23"/>
  <c r="CN66" i="23"/>
  <c r="CP66" i="23"/>
  <c r="CS66" i="23"/>
  <c r="CQ41" i="23"/>
  <c r="CQ71" i="23"/>
  <c r="CQ22" i="19"/>
  <c r="CQ20" i="19"/>
  <c r="CQ7" i="19"/>
  <c r="CQ17" i="19"/>
  <c r="CS18" i="5"/>
  <c r="CP197" i="5"/>
  <c r="CP22" i="5"/>
  <c r="CP195" i="5"/>
  <c r="CN15" i="23"/>
  <c r="CP15" i="23"/>
  <c r="CS15" i="23"/>
  <c r="CN65" i="23"/>
  <c r="CP65" i="23"/>
  <c r="CS65" i="23"/>
  <c r="BG107" i="23"/>
  <c r="CN70" i="23"/>
  <c r="CS70" i="23"/>
  <c r="CP70" i="23"/>
  <c r="CN63" i="23"/>
  <c r="CS63" i="23"/>
  <c r="CP63" i="23"/>
  <c r="CQ118" i="23"/>
  <c r="CK131" i="23"/>
  <c r="CQ115" i="23"/>
  <c r="CQ117" i="23"/>
  <c r="CQ116" i="23"/>
  <c r="CQ119" i="23"/>
  <c r="CP127" i="23"/>
  <c r="CN72" i="23"/>
  <c r="CP72" i="23"/>
  <c r="CS72" i="23"/>
  <c r="CN8" i="23"/>
  <c r="CS8" i="23"/>
  <c r="CP8" i="23"/>
  <c r="CQ7" i="23"/>
  <c r="CN92" i="23"/>
  <c r="CS92" i="23"/>
  <c r="CP92" i="23"/>
  <c r="CN32" i="23"/>
  <c r="CP32" i="23"/>
  <c r="CS32" i="23"/>
  <c r="CN82" i="23"/>
  <c r="CP82" i="23"/>
  <c r="CS82" i="23"/>
  <c r="BN5" i="23"/>
  <c r="BF113" i="23"/>
  <c r="BE113" i="23" s="1"/>
  <c r="BF107" i="23"/>
  <c r="BF115" i="23"/>
  <c r="BF119" i="23" s="1"/>
  <c r="BE119" i="23" s="1"/>
  <c r="CN74" i="23"/>
  <c r="CS74" i="23"/>
  <c r="CP74" i="23"/>
  <c r="CQ88" i="23"/>
  <c r="CN47" i="23"/>
  <c r="CS47" i="23"/>
  <c r="CP47" i="23"/>
  <c r="CQ19" i="23"/>
  <c r="CN35" i="23"/>
  <c r="CS35" i="23"/>
  <c r="CP35" i="23"/>
  <c r="CN25" i="23"/>
  <c r="CS25" i="23"/>
  <c r="CP25" i="23"/>
  <c r="CN13" i="23"/>
  <c r="CS13" i="23"/>
  <c r="CP13" i="23"/>
  <c r="CN39" i="23"/>
  <c r="CS39" i="23"/>
  <c r="CP39" i="23"/>
  <c r="CN79" i="23"/>
  <c r="CP79" i="23"/>
  <c r="CS79" i="23"/>
  <c r="CN86" i="23"/>
  <c r="CP86" i="23"/>
  <c r="CS86" i="23"/>
  <c r="CN55" i="23"/>
  <c r="CS55" i="23"/>
  <c r="CP55" i="23"/>
  <c r="CN67" i="23"/>
  <c r="CP67" i="23"/>
  <c r="CS67" i="23"/>
  <c r="CQ11" i="23"/>
  <c r="CQ15" i="23"/>
  <c r="CQ8" i="23"/>
  <c r="CN91" i="23"/>
  <c r="CP91" i="23"/>
  <c r="CS91" i="23"/>
  <c r="CN44" i="23"/>
  <c r="CS44" i="23"/>
  <c r="CP44" i="23"/>
  <c r="CQ26" i="23"/>
  <c r="CN83" i="23"/>
  <c r="CS83" i="23"/>
  <c r="CP83" i="23"/>
  <c r="BF121" i="23"/>
  <c r="CQ55" i="23"/>
  <c r="CN42" i="23"/>
  <c r="CP42" i="23"/>
  <c r="CS42" i="23"/>
  <c r="CN33" i="23"/>
  <c r="CS33" i="23"/>
  <c r="CP33" i="23"/>
  <c r="CQ82" i="23"/>
  <c r="CQ18" i="23"/>
  <c r="CP278" i="5"/>
  <c r="CS286" i="5"/>
  <c r="CS254" i="5"/>
  <c r="CP229" i="5"/>
  <c r="CP183" i="5"/>
  <c r="CP247" i="5"/>
  <c r="CS15" i="5"/>
  <c r="CP237" i="5"/>
  <c r="CP15" i="5"/>
  <c r="CP239" i="5"/>
  <c r="CP177" i="5"/>
  <c r="CP233" i="5"/>
  <c r="CP227" i="5"/>
  <c r="CN266" i="5"/>
  <c r="CP10" i="5"/>
  <c r="CS262" i="5"/>
  <c r="CS10" i="5"/>
  <c r="CP181" i="5"/>
  <c r="CP213" i="5"/>
  <c r="CP215" i="5"/>
  <c r="CS7" i="5"/>
  <c r="CP189" i="5"/>
  <c r="CP7" i="5"/>
  <c r="CP191" i="5"/>
  <c r="CS9" i="5"/>
  <c r="CP193" i="5"/>
  <c r="CP225" i="5"/>
  <c r="CP241" i="5"/>
  <c r="CP179" i="5"/>
  <c r="CP211" i="5"/>
  <c r="CP235" i="5"/>
  <c r="CP9" i="5"/>
  <c r="BG320" i="5"/>
  <c r="CK339" i="5"/>
  <c r="CO322" i="5"/>
  <c r="CL4" i="5"/>
  <c r="CK1" i="5"/>
  <c r="CK340" i="5"/>
  <c r="CK338" i="5"/>
  <c r="CK4" i="5"/>
  <c r="CM320" i="5"/>
  <c r="CS17" i="5"/>
  <c r="CP17" i="5"/>
  <c r="CN273" i="5"/>
  <c r="CQ273" i="5"/>
  <c r="CS257" i="5"/>
  <c r="CP273" i="5"/>
  <c r="CQ23" i="5"/>
  <c r="CQ175" i="5"/>
  <c r="CQ177" i="5"/>
  <c r="CQ14" i="5"/>
  <c r="CQ225" i="5"/>
  <c r="CQ245" i="5"/>
  <c r="CQ231" i="5"/>
  <c r="CQ294" i="5"/>
  <c r="CQ17" i="5"/>
  <c r="CQ18" i="5"/>
  <c r="CQ286" i="5"/>
  <c r="CQ312" i="5"/>
  <c r="CQ21" i="5"/>
  <c r="CQ278" i="5"/>
  <c r="CQ260" i="5"/>
  <c r="CB317" i="5"/>
  <c r="CC317" i="5" s="1"/>
  <c r="CI317" i="5" s="1"/>
  <c r="CB313" i="5"/>
  <c r="CC313" i="5" s="1"/>
  <c r="CI313" i="5" s="1"/>
  <c r="CB309" i="5"/>
  <c r="CC309" i="5" s="1"/>
  <c r="CI309" i="5" s="1"/>
  <c r="CB306" i="5"/>
  <c r="CC306" i="5" s="1"/>
  <c r="CI306" i="5" s="1"/>
  <c r="CB304" i="5"/>
  <c r="CC304" i="5" s="1"/>
  <c r="CI304" i="5" s="1"/>
  <c r="CB302" i="5"/>
  <c r="CC302" i="5" s="1"/>
  <c r="CI302" i="5" s="1"/>
  <c r="CB300" i="5"/>
  <c r="CC300" i="5" s="1"/>
  <c r="CI300" i="5" s="1"/>
  <c r="CB298" i="5"/>
  <c r="CC298" i="5" s="1"/>
  <c r="CI298" i="5" s="1"/>
  <c r="CB296" i="5"/>
  <c r="CC296" i="5" s="1"/>
  <c r="CI296" i="5" s="1"/>
  <c r="CB294" i="5"/>
  <c r="CC294" i="5" s="1"/>
  <c r="CI294" i="5" s="1"/>
  <c r="CB292" i="5"/>
  <c r="CC292" i="5" s="1"/>
  <c r="CI292" i="5" s="1"/>
  <c r="CB290" i="5"/>
  <c r="CC290" i="5" s="1"/>
  <c r="CI290" i="5" s="1"/>
  <c r="CB288" i="5"/>
  <c r="CC288" i="5" s="1"/>
  <c r="CI288" i="5" s="1"/>
  <c r="CB314" i="5"/>
  <c r="CC314" i="5" s="1"/>
  <c r="CI314" i="5" s="1"/>
  <c r="CB287" i="5"/>
  <c r="CC287" i="5" s="1"/>
  <c r="CI287" i="5" s="1"/>
  <c r="CB285" i="5"/>
  <c r="CC285" i="5" s="1"/>
  <c r="CI285" i="5" s="1"/>
  <c r="CB283" i="5"/>
  <c r="CC283" i="5" s="1"/>
  <c r="CI283" i="5" s="1"/>
  <c r="CB281" i="5"/>
  <c r="CC281" i="5" s="1"/>
  <c r="CI281" i="5" s="1"/>
  <c r="CB279" i="5"/>
  <c r="CC279" i="5" s="1"/>
  <c r="CI279" i="5" s="1"/>
  <c r="CB277" i="5"/>
  <c r="CC277" i="5" s="1"/>
  <c r="CI277" i="5" s="1"/>
  <c r="CB275" i="5"/>
  <c r="CC275" i="5" s="1"/>
  <c r="CI275" i="5" s="1"/>
  <c r="CB273" i="5"/>
  <c r="CC273" i="5" s="1"/>
  <c r="CI273" i="5" s="1"/>
  <c r="CB271" i="5"/>
  <c r="CC271" i="5" s="1"/>
  <c r="CI271" i="5" s="1"/>
  <c r="CB269" i="5"/>
  <c r="CC269" i="5" s="1"/>
  <c r="CI269" i="5" s="1"/>
  <c r="CB267" i="5"/>
  <c r="CC267" i="5" s="1"/>
  <c r="CI267" i="5" s="1"/>
  <c r="CB265" i="5"/>
  <c r="CC265" i="5" s="1"/>
  <c r="CI265" i="5" s="1"/>
  <c r="CB263" i="5"/>
  <c r="CC263" i="5" s="1"/>
  <c r="CI263" i="5" s="1"/>
  <c r="CB261" i="5"/>
  <c r="CC261" i="5" s="1"/>
  <c r="CI261" i="5" s="1"/>
  <c r="CB259" i="5"/>
  <c r="CC259" i="5" s="1"/>
  <c r="CI259" i="5" s="1"/>
  <c r="CB257" i="5"/>
  <c r="CC257" i="5" s="1"/>
  <c r="CI257" i="5" s="1"/>
  <c r="CB255" i="5"/>
  <c r="CC255" i="5" s="1"/>
  <c r="CI255" i="5" s="1"/>
  <c r="CB253" i="5"/>
  <c r="CC253" i="5" s="1"/>
  <c r="CI253" i="5" s="1"/>
  <c r="CB251" i="5"/>
  <c r="CC251" i="5" s="1"/>
  <c r="CI251" i="5" s="1"/>
  <c r="CB316" i="5"/>
  <c r="CC316" i="5" s="1"/>
  <c r="CI316" i="5" s="1"/>
  <c r="CB249" i="5"/>
  <c r="CC249" i="5" s="1"/>
  <c r="CI249" i="5" s="1"/>
  <c r="CB245" i="5"/>
  <c r="CC245" i="5" s="1"/>
  <c r="CI245" i="5" s="1"/>
  <c r="CB241" i="5"/>
  <c r="CC241" i="5" s="1"/>
  <c r="CI241" i="5" s="1"/>
  <c r="CB237" i="5"/>
  <c r="CC237" i="5" s="1"/>
  <c r="CI237" i="5" s="1"/>
  <c r="CB233" i="5"/>
  <c r="CC233" i="5" s="1"/>
  <c r="CI233" i="5" s="1"/>
  <c r="CB229" i="5"/>
  <c r="CC229" i="5" s="1"/>
  <c r="CI229" i="5" s="1"/>
  <c r="CB225" i="5"/>
  <c r="CC225" i="5" s="1"/>
  <c r="CI225" i="5" s="1"/>
  <c r="CB221" i="5"/>
  <c r="CC221" i="5" s="1"/>
  <c r="CI221" i="5" s="1"/>
  <c r="CB217" i="5"/>
  <c r="CC217" i="5" s="1"/>
  <c r="CI217" i="5" s="1"/>
  <c r="CB213" i="5"/>
  <c r="CC213" i="5" s="1"/>
  <c r="CI213" i="5" s="1"/>
  <c r="CB209" i="5"/>
  <c r="CC209" i="5" s="1"/>
  <c r="CI209" i="5" s="1"/>
  <c r="CB205" i="5"/>
  <c r="CC205" i="5" s="1"/>
  <c r="CI205" i="5" s="1"/>
  <c r="CB201" i="5"/>
  <c r="CC201" i="5" s="1"/>
  <c r="CI201" i="5" s="1"/>
  <c r="CB197" i="5"/>
  <c r="CC197" i="5" s="1"/>
  <c r="CI197" i="5" s="1"/>
  <c r="CB193" i="5"/>
  <c r="CC193" i="5" s="1"/>
  <c r="CI193" i="5" s="1"/>
  <c r="CB189" i="5"/>
  <c r="CC189" i="5" s="1"/>
  <c r="CI189" i="5" s="1"/>
  <c r="CB185" i="5"/>
  <c r="CC185" i="5" s="1"/>
  <c r="CI185" i="5" s="1"/>
  <c r="CB181" i="5"/>
  <c r="CC181" i="5" s="1"/>
  <c r="CI181" i="5" s="1"/>
  <c r="CB177" i="5"/>
  <c r="CC177" i="5" s="1"/>
  <c r="CI177" i="5" s="1"/>
  <c r="CB248" i="5"/>
  <c r="CC248" i="5" s="1"/>
  <c r="CI248" i="5" s="1"/>
  <c r="CB240" i="5"/>
  <c r="CC240" i="5" s="1"/>
  <c r="CI240" i="5" s="1"/>
  <c r="CB232" i="5"/>
  <c r="CC232" i="5" s="1"/>
  <c r="CI232" i="5" s="1"/>
  <c r="CB224" i="5"/>
  <c r="CC224" i="5" s="1"/>
  <c r="CI224" i="5" s="1"/>
  <c r="CB216" i="5"/>
  <c r="CC216" i="5" s="1"/>
  <c r="CI216" i="5" s="1"/>
  <c r="CB208" i="5"/>
  <c r="CC208" i="5" s="1"/>
  <c r="CI208" i="5" s="1"/>
  <c r="CB200" i="5"/>
  <c r="CC200" i="5" s="1"/>
  <c r="CI200" i="5" s="1"/>
  <c r="CB192" i="5"/>
  <c r="CC192" i="5" s="1"/>
  <c r="CI192" i="5" s="1"/>
  <c r="CB184" i="5"/>
  <c r="CC184" i="5" s="1"/>
  <c r="CI184" i="5" s="1"/>
  <c r="CB176" i="5"/>
  <c r="CC176" i="5" s="1"/>
  <c r="CI176" i="5" s="1"/>
  <c r="CB170" i="5"/>
  <c r="CC170" i="5" s="1"/>
  <c r="CI170" i="5" s="1"/>
  <c r="CB166" i="5"/>
  <c r="CC166" i="5" s="1"/>
  <c r="CI166" i="5" s="1"/>
  <c r="CB162" i="5"/>
  <c r="CC162" i="5" s="1"/>
  <c r="CI162" i="5" s="1"/>
  <c r="CB158" i="5"/>
  <c r="CC158" i="5" s="1"/>
  <c r="CI158" i="5" s="1"/>
  <c r="CB154" i="5"/>
  <c r="CC154" i="5" s="1"/>
  <c r="CI154" i="5" s="1"/>
  <c r="CB150" i="5"/>
  <c r="CC150" i="5" s="1"/>
  <c r="CI150" i="5" s="1"/>
  <c r="CB146" i="5"/>
  <c r="CC146" i="5" s="1"/>
  <c r="CI146" i="5" s="1"/>
  <c r="CB142" i="5"/>
  <c r="CC142" i="5" s="1"/>
  <c r="CI142" i="5" s="1"/>
  <c r="CB138" i="5"/>
  <c r="CC138" i="5" s="1"/>
  <c r="CI138" i="5" s="1"/>
  <c r="CB134" i="5"/>
  <c r="CC134" i="5" s="1"/>
  <c r="CI134" i="5" s="1"/>
  <c r="CB130" i="5"/>
  <c r="CC130" i="5" s="1"/>
  <c r="CI130" i="5" s="1"/>
  <c r="CB126" i="5"/>
  <c r="CC126" i="5" s="1"/>
  <c r="CI126" i="5" s="1"/>
  <c r="CB122" i="5"/>
  <c r="CC122" i="5" s="1"/>
  <c r="CI122" i="5" s="1"/>
  <c r="CB118" i="5"/>
  <c r="CC118" i="5" s="1"/>
  <c r="CI118" i="5" s="1"/>
  <c r="CB114" i="5"/>
  <c r="CC114" i="5" s="1"/>
  <c r="CI114" i="5" s="1"/>
  <c r="CB110" i="5"/>
  <c r="CC110" i="5" s="1"/>
  <c r="CI110" i="5" s="1"/>
  <c r="CB106" i="5"/>
  <c r="CC106" i="5" s="1"/>
  <c r="CI106" i="5" s="1"/>
  <c r="CB102" i="5"/>
  <c r="CC102" i="5" s="1"/>
  <c r="CI102" i="5" s="1"/>
  <c r="CB98" i="5"/>
  <c r="CC98" i="5" s="1"/>
  <c r="CI98" i="5" s="1"/>
  <c r="CB94" i="5"/>
  <c r="CC94" i="5" s="1"/>
  <c r="CI94" i="5" s="1"/>
  <c r="CB90" i="5"/>
  <c r="CC90" i="5" s="1"/>
  <c r="CI90" i="5" s="1"/>
  <c r="CB86" i="5"/>
  <c r="CC86" i="5" s="1"/>
  <c r="CI86" i="5" s="1"/>
  <c r="CB82" i="5"/>
  <c r="CC82" i="5" s="1"/>
  <c r="CI82" i="5" s="1"/>
  <c r="CB78" i="5"/>
  <c r="CC78" i="5" s="1"/>
  <c r="CI78" i="5" s="1"/>
  <c r="CB74" i="5"/>
  <c r="CC74" i="5" s="1"/>
  <c r="CI74" i="5" s="1"/>
  <c r="CB70" i="5"/>
  <c r="CC70" i="5" s="1"/>
  <c r="CI70" i="5" s="1"/>
  <c r="CB66" i="5"/>
  <c r="CC66" i="5" s="1"/>
  <c r="CI66" i="5" s="1"/>
  <c r="CB62" i="5"/>
  <c r="CC62" i="5" s="1"/>
  <c r="CI62" i="5" s="1"/>
  <c r="CB58" i="5"/>
  <c r="CC58" i="5" s="1"/>
  <c r="CI58" i="5" s="1"/>
  <c r="CB54" i="5"/>
  <c r="CC54" i="5" s="1"/>
  <c r="CI54" i="5" s="1"/>
  <c r="CB50" i="5"/>
  <c r="CC50" i="5" s="1"/>
  <c r="CI50" i="5" s="1"/>
  <c r="CB46" i="5"/>
  <c r="CC46" i="5" s="1"/>
  <c r="CI46" i="5" s="1"/>
  <c r="CB42" i="5"/>
  <c r="CC42" i="5" s="1"/>
  <c r="CI42" i="5" s="1"/>
  <c r="CB38" i="5"/>
  <c r="CC38" i="5" s="1"/>
  <c r="CI38" i="5" s="1"/>
  <c r="CB34" i="5"/>
  <c r="CC34" i="5" s="1"/>
  <c r="CI34" i="5" s="1"/>
  <c r="CB30" i="5"/>
  <c r="CC30" i="5" s="1"/>
  <c r="CI30" i="5" s="1"/>
  <c r="CB26" i="5"/>
  <c r="CC26" i="5" s="1"/>
  <c r="CI26" i="5" s="1"/>
  <c r="CB22" i="5"/>
  <c r="CC22" i="5" s="1"/>
  <c r="CI22" i="5" s="1"/>
  <c r="CB20" i="5"/>
  <c r="CC20" i="5" s="1"/>
  <c r="CI20" i="5" s="1"/>
  <c r="CB18" i="5"/>
  <c r="CC18" i="5" s="1"/>
  <c r="CI18" i="5" s="1"/>
  <c r="CB16" i="5"/>
  <c r="CC16" i="5" s="1"/>
  <c r="CI16" i="5" s="1"/>
  <c r="CB14" i="5"/>
  <c r="CC14" i="5" s="1"/>
  <c r="CI14" i="5" s="1"/>
  <c r="CB12" i="5"/>
  <c r="CC12" i="5" s="1"/>
  <c r="CI12" i="5" s="1"/>
  <c r="CB10" i="5"/>
  <c r="CC10" i="5" s="1"/>
  <c r="CI10" i="5" s="1"/>
  <c r="CB8" i="5"/>
  <c r="CC8" i="5" s="1"/>
  <c r="CI8" i="5" s="1"/>
  <c r="CB6" i="5"/>
  <c r="CC6" i="5" s="1"/>
  <c r="CI6" i="5" s="1"/>
  <c r="CB312" i="5"/>
  <c r="CC312" i="5" s="1"/>
  <c r="CI312" i="5" s="1"/>
  <c r="CB242" i="5"/>
  <c r="CC242" i="5" s="1"/>
  <c r="CI242" i="5" s="1"/>
  <c r="CB234" i="5"/>
  <c r="CC234" i="5" s="1"/>
  <c r="CI234" i="5" s="1"/>
  <c r="CB226" i="5"/>
  <c r="CC226" i="5" s="1"/>
  <c r="CI226" i="5" s="1"/>
  <c r="CB218" i="5"/>
  <c r="CC218" i="5" s="1"/>
  <c r="CI218" i="5" s="1"/>
  <c r="CB210" i="5"/>
  <c r="CC210" i="5" s="1"/>
  <c r="CI210" i="5" s="1"/>
  <c r="CB202" i="5"/>
  <c r="CC202" i="5" s="1"/>
  <c r="CI202" i="5" s="1"/>
  <c r="CB194" i="5"/>
  <c r="CC194" i="5" s="1"/>
  <c r="CI194" i="5" s="1"/>
  <c r="CB186" i="5"/>
  <c r="CC186" i="5" s="1"/>
  <c r="CI186" i="5" s="1"/>
  <c r="CB178" i="5"/>
  <c r="CC178" i="5" s="1"/>
  <c r="CI178" i="5" s="1"/>
  <c r="CB173" i="5"/>
  <c r="CC173" i="5" s="1"/>
  <c r="CI173" i="5" s="1"/>
  <c r="CB169" i="5"/>
  <c r="CC169" i="5" s="1"/>
  <c r="CI169" i="5" s="1"/>
  <c r="CB165" i="5"/>
  <c r="CC165" i="5" s="1"/>
  <c r="CI165" i="5" s="1"/>
  <c r="CB161" i="5"/>
  <c r="CC161" i="5" s="1"/>
  <c r="CI161" i="5" s="1"/>
  <c r="CB157" i="5"/>
  <c r="CC157" i="5" s="1"/>
  <c r="CI157" i="5" s="1"/>
  <c r="CB153" i="5"/>
  <c r="CC153" i="5" s="1"/>
  <c r="CI153" i="5" s="1"/>
  <c r="CB149" i="5"/>
  <c r="CC149" i="5" s="1"/>
  <c r="CI149" i="5" s="1"/>
  <c r="CB145" i="5"/>
  <c r="CC145" i="5" s="1"/>
  <c r="CI145" i="5" s="1"/>
  <c r="CB141" i="5"/>
  <c r="CC141" i="5" s="1"/>
  <c r="CI141" i="5" s="1"/>
  <c r="CB137" i="5"/>
  <c r="CC137" i="5" s="1"/>
  <c r="CI137" i="5" s="1"/>
  <c r="CB133" i="5"/>
  <c r="CC133" i="5" s="1"/>
  <c r="CI133" i="5" s="1"/>
  <c r="CB129" i="5"/>
  <c r="CC129" i="5" s="1"/>
  <c r="CI129" i="5" s="1"/>
  <c r="CB125" i="5"/>
  <c r="CC125" i="5" s="1"/>
  <c r="CI125" i="5" s="1"/>
  <c r="CB121" i="5"/>
  <c r="CC121" i="5" s="1"/>
  <c r="CI121" i="5" s="1"/>
  <c r="CB117" i="5"/>
  <c r="CC117" i="5" s="1"/>
  <c r="CI117" i="5" s="1"/>
  <c r="CB113" i="5"/>
  <c r="CC113" i="5" s="1"/>
  <c r="CI113" i="5" s="1"/>
  <c r="CB109" i="5"/>
  <c r="CC109" i="5" s="1"/>
  <c r="CI109" i="5" s="1"/>
  <c r="CB105" i="5"/>
  <c r="CC105" i="5" s="1"/>
  <c r="CI105" i="5" s="1"/>
  <c r="CB101" i="5"/>
  <c r="CC101" i="5" s="1"/>
  <c r="CI101" i="5" s="1"/>
  <c r="CB97" i="5"/>
  <c r="CC97" i="5" s="1"/>
  <c r="CI97" i="5" s="1"/>
  <c r="CB93" i="5"/>
  <c r="CC93" i="5" s="1"/>
  <c r="CI93" i="5" s="1"/>
  <c r="CB89" i="5"/>
  <c r="CC89" i="5" s="1"/>
  <c r="CI89" i="5" s="1"/>
  <c r="CB85" i="5"/>
  <c r="CC85" i="5" s="1"/>
  <c r="CI85" i="5" s="1"/>
  <c r="CB81" i="5"/>
  <c r="CC81" i="5" s="1"/>
  <c r="CI81" i="5" s="1"/>
  <c r="CB77" i="5"/>
  <c r="CC77" i="5" s="1"/>
  <c r="CI77" i="5" s="1"/>
  <c r="CB73" i="5"/>
  <c r="CC73" i="5" s="1"/>
  <c r="CI73" i="5" s="1"/>
  <c r="CB69" i="5"/>
  <c r="CC69" i="5" s="1"/>
  <c r="CI69" i="5" s="1"/>
  <c r="CB65" i="5"/>
  <c r="CC65" i="5" s="1"/>
  <c r="CI65" i="5" s="1"/>
  <c r="CB61" i="5"/>
  <c r="CC61" i="5" s="1"/>
  <c r="CI61" i="5" s="1"/>
  <c r="CB57" i="5"/>
  <c r="CC57" i="5" s="1"/>
  <c r="CI57" i="5" s="1"/>
  <c r="CB53" i="5"/>
  <c r="CC53" i="5" s="1"/>
  <c r="CI53" i="5" s="1"/>
  <c r="CB49" i="5"/>
  <c r="CC49" i="5" s="1"/>
  <c r="CI49" i="5" s="1"/>
  <c r="CB45" i="5"/>
  <c r="CC45" i="5" s="1"/>
  <c r="CI45" i="5" s="1"/>
  <c r="CB41" i="5"/>
  <c r="CC41" i="5" s="1"/>
  <c r="CI41" i="5" s="1"/>
  <c r="CB37" i="5"/>
  <c r="CC37" i="5" s="1"/>
  <c r="CI37" i="5" s="1"/>
  <c r="CB33" i="5"/>
  <c r="CC33" i="5" s="1"/>
  <c r="CI33" i="5" s="1"/>
  <c r="CB29" i="5"/>
  <c r="CC29" i="5" s="1"/>
  <c r="CI29" i="5" s="1"/>
  <c r="CB25" i="5"/>
  <c r="CC25" i="5" s="1"/>
  <c r="CI25" i="5" s="1"/>
  <c r="CB318" i="5"/>
  <c r="CC318" i="5" s="1"/>
  <c r="CI318" i="5" s="1"/>
  <c r="CB315" i="5"/>
  <c r="CC315" i="5" s="1"/>
  <c r="CI315" i="5" s="1"/>
  <c r="CB311" i="5"/>
  <c r="CC311" i="5" s="1"/>
  <c r="CI311" i="5" s="1"/>
  <c r="CB307" i="5"/>
  <c r="CC307" i="5" s="1"/>
  <c r="CI307" i="5" s="1"/>
  <c r="CB305" i="5"/>
  <c r="CC305" i="5" s="1"/>
  <c r="CI305" i="5" s="1"/>
  <c r="CB303" i="5"/>
  <c r="CC303" i="5" s="1"/>
  <c r="CI303" i="5" s="1"/>
  <c r="CB301" i="5"/>
  <c r="CC301" i="5" s="1"/>
  <c r="CI301" i="5" s="1"/>
  <c r="CB299" i="5"/>
  <c r="CC299" i="5" s="1"/>
  <c r="CI299" i="5" s="1"/>
  <c r="CB297" i="5"/>
  <c r="CC297" i="5" s="1"/>
  <c r="CI297" i="5" s="1"/>
  <c r="CB295" i="5"/>
  <c r="CC295" i="5" s="1"/>
  <c r="CI295" i="5" s="1"/>
  <c r="CB293" i="5"/>
  <c r="CC293" i="5" s="1"/>
  <c r="CI293" i="5" s="1"/>
  <c r="CB291" i="5"/>
  <c r="CC291" i="5" s="1"/>
  <c r="CI291" i="5" s="1"/>
  <c r="CB289" i="5"/>
  <c r="CC289" i="5" s="1"/>
  <c r="CI289" i="5" s="1"/>
  <c r="CB319" i="5"/>
  <c r="CC319" i="5" s="1"/>
  <c r="CI319" i="5" s="1"/>
  <c r="CB310" i="5"/>
  <c r="CC310" i="5" s="1"/>
  <c r="CI310" i="5" s="1"/>
  <c r="CB286" i="5"/>
  <c r="CC286" i="5" s="1"/>
  <c r="CI286" i="5" s="1"/>
  <c r="CB284" i="5"/>
  <c r="CC284" i="5" s="1"/>
  <c r="CI284" i="5" s="1"/>
  <c r="CB282" i="5"/>
  <c r="CC282" i="5" s="1"/>
  <c r="CI282" i="5" s="1"/>
  <c r="CB280" i="5"/>
  <c r="CC280" i="5" s="1"/>
  <c r="CI280" i="5" s="1"/>
  <c r="CB278" i="5"/>
  <c r="CC278" i="5" s="1"/>
  <c r="CI278" i="5" s="1"/>
  <c r="CB276" i="5"/>
  <c r="CC276" i="5" s="1"/>
  <c r="CI276" i="5" s="1"/>
  <c r="CB274" i="5"/>
  <c r="CC274" i="5" s="1"/>
  <c r="CI274" i="5" s="1"/>
  <c r="CB272" i="5"/>
  <c r="CC272" i="5" s="1"/>
  <c r="CI272" i="5" s="1"/>
  <c r="CB270" i="5"/>
  <c r="CC270" i="5" s="1"/>
  <c r="CI270" i="5" s="1"/>
  <c r="CB268" i="5"/>
  <c r="CC268" i="5" s="1"/>
  <c r="CI268" i="5" s="1"/>
  <c r="CB266" i="5"/>
  <c r="CC266" i="5" s="1"/>
  <c r="CI266" i="5" s="1"/>
  <c r="CB264" i="5"/>
  <c r="CC264" i="5" s="1"/>
  <c r="CI264" i="5" s="1"/>
  <c r="CB262" i="5"/>
  <c r="CC262" i="5" s="1"/>
  <c r="CI262" i="5" s="1"/>
  <c r="CB260" i="5"/>
  <c r="CC260" i="5" s="1"/>
  <c r="CI260" i="5" s="1"/>
  <c r="CB258" i="5"/>
  <c r="CC258" i="5" s="1"/>
  <c r="CI258" i="5" s="1"/>
  <c r="CB256" i="5"/>
  <c r="CC256" i="5" s="1"/>
  <c r="CI256" i="5" s="1"/>
  <c r="CB254" i="5"/>
  <c r="CC254" i="5" s="1"/>
  <c r="CI254" i="5" s="1"/>
  <c r="CB252" i="5"/>
  <c r="CC252" i="5" s="1"/>
  <c r="CI252" i="5" s="1"/>
  <c r="CB250" i="5"/>
  <c r="CC250" i="5" s="1"/>
  <c r="CI250" i="5" s="1"/>
  <c r="CB308" i="5"/>
  <c r="CC308" i="5" s="1"/>
  <c r="CI308" i="5" s="1"/>
  <c r="CB247" i="5"/>
  <c r="CC247" i="5" s="1"/>
  <c r="CI247" i="5" s="1"/>
  <c r="CB243" i="5"/>
  <c r="CC243" i="5" s="1"/>
  <c r="CI243" i="5" s="1"/>
  <c r="CB239" i="5"/>
  <c r="CC239" i="5" s="1"/>
  <c r="CI239" i="5" s="1"/>
  <c r="CB235" i="5"/>
  <c r="CC235" i="5" s="1"/>
  <c r="CI235" i="5" s="1"/>
  <c r="CB231" i="5"/>
  <c r="CC231" i="5" s="1"/>
  <c r="CI231" i="5" s="1"/>
  <c r="CB227" i="5"/>
  <c r="CC227" i="5" s="1"/>
  <c r="CI227" i="5" s="1"/>
  <c r="CB223" i="5"/>
  <c r="CC223" i="5" s="1"/>
  <c r="CI223" i="5" s="1"/>
  <c r="CB219" i="5"/>
  <c r="CC219" i="5" s="1"/>
  <c r="CI219" i="5" s="1"/>
  <c r="CB215" i="5"/>
  <c r="CC215" i="5" s="1"/>
  <c r="CI215" i="5" s="1"/>
  <c r="CB211" i="5"/>
  <c r="CC211" i="5" s="1"/>
  <c r="CI211" i="5" s="1"/>
  <c r="CB207" i="5"/>
  <c r="CC207" i="5" s="1"/>
  <c r="CI207" i="5" s="1"/>
  <c r="CB203" i="5"/>
  <c r="CC203" i="5" s="1"/>
  <c r="CI203" i="5" s="1"/>
  <c r="CB199" i="5"/>
  <c r="CC199" i="5" s="1"/>
  <c r="CI199" i="5" s="1"/>
  <c r="CB195" i="5"/>
  <c r="CC195" i="5" s="1"/>
  <c r="CI195" i="5" s="1"/>
  <c r="CB191" i="5"/>
  <c r="CC191" i="5" s="1"/>
  <c r="CI191" i="5" s="1"/>
  <c r="CB187" i="5"/>
  <c r="CC187" i="5" s="1"/>
  <c r="CI187" i="5" s="1"/>
  <c r="CB183" i="5"/>
  <c r="CC183" i="5" s="1"/>
  <c r="CI183" i="5" s="1"/>
  <c r="CB179" i="5"/>
  <c r="CC179" i="5" s="1"/>
  <c r="CI179" i="5" s="1"/>
  <c r="CB175" i="5"/>
  <c r="CC175" i="5" s="1"/>
  <c r="CI175" i="5" s="1"/>
  <c r="CB244" i="5"/>
  <c r="CC244" i="5" s="1"/>
  <c r="CI244" i="5" s="1"/>
  <c r="CB236" i="5"/>
  <c r="CC236" i="5" s="1"/>
  <c r="CI236" i="5" s="1"/>
  <c r="CB228" i="5"/>
  <c r="CC228" i="5" s="1"/>
  <c r="CI228" i="5" s="1"/>
  <c r="CB220" i="5"/>
  <c r="CC220" i="5" s="1"/>
  <c r="CI220" i="5" s="1"/>
  <c r="CB212" i="5"/>
  <c r="CC212" i="5" s="1"/>
  <c r="CI212" i="5" s="1"/>
  <c r="CB204" i="5"/>
  <c r="CC204" i="5" s="1"/>
  <c r="CI204" i="5" s="1"/>
  <c r="CB196" i="5"/>
  <c r="CC196" i="5" s="1"/>
  <c r="CI196" i="5" s="1"/>
  <c r="CB188" i="5"/>
  <c r="CC188" i="5" s="1"/>
  <c r="CI188" i="5" s="1"/>
  <c r="CB180" i="5"/>
  <c r="CC180" i="5" s="1"/>
  <c r="CI180" i="5" s="1"/>
  <c r="CB172" i="5"/>
  <c r="CC172" i="5" s="1"/>
  <c r="CI172" i="5" s="1"/>
  <c r="CB168" i="5"/>
  <c r="CC168" i="5" s="1"/>
  <c r="CI168" i="5" s="1"/>
  <c r="CB164" i="5"/>
  <c r="CC164" i="5" s="1"/>
  <c r="CI164" i="5" s="1"/>
  <c r="CB160" i="5"/>
  <c r="CC160" i="5" s="1"/>
  <c r="CI160" i="5" s="1"/>
  <c r="CB156" i="5"/>
  <c r="CC156" i="5" s="1"/>
  <c r="CI156" i="5" s="1"/>
  <c r="CB152" i="5"/>
  <c r="CC152" i="5" s="1"/>
  <c r="CI152" i="5" s="1"/>
  <c r="CB148" i="5"/>
  <c r="CC148" i="5" s="1"/>
  <c r="CI148" i="5" s="1"/>
  <c r="CB144" i="5"/>
  <c r="CC144" i="5" s="1"/>
  <c r="CI144" i="5" s="1"/>
  <c r="CB140" i="5"/>
  <c r="CC140" i="5" s="1"/>
  <c r="CI140" i="5" s="1"/>
  <c r="CB136" i="5"/>
  <c r="CC136" i="5" s="1"/>
  <c r="CI136" i="5" s="1"/>
  <c r="CB132" i="5"/>
  <c r="CC132" i="5" s="1"/>
  <c r="CI132" i="5" s="1"/>
  <c r="CB128" i="5"/>
  <c r="CC128" i="5" s="1"/>
  <c r="CI128" i="5" s="1"/>
  <c r="CB124" i="5"/>
  <c r="CC124" i="5" s="1"/>
  <c r="CI124" i="5" s="1"/>
  <c r="CB120" i="5"/>
  <c r="CC120" i="5" s="1"/>
  <c r="CI120" i="5" s="1"/>
  <c r="CB116" i="5"/>
  <c r="CC116" i="5" s="1"/>
  <c r="CI116" i="5" s="1"/>
  <c r="CB112" i="5"/>
  <c r="CC112" i="5" s="1"/>
  <c r="CI112" i="5" s="1"/>
  <c r="CB108" i="5"/>
  <c r="CC108" i="5" s="1"/>
  <c r="CI108" i="5" s="1"/>
  <c r="CB104" i="5"/>
  <c r="CC104" i="5" s="1"/>
  <c r="CI104" i="5" s="1"/>
  <c r="CB100" i="5"/>
  <c r="CC100" i="5" s="1"/>
  <c r="CI100" i="5" s="1"/>
  <c r="CB96" i="5"/>
  <c r="CC96" i="5" s="1"/>
  <c r="CI96" i="5" s="1"/>
  <c r="CB92" i="5"/>
  <c r="CC92" i="5" s="1"/>
  <c r="CI92" i="5" s="1"/>
  <c r="CB88" i="5"/>
  <c r="CC88" i="5" s="1"/>
  <c r="CI88" i="5" s="1"/>
  <c r="CB84" i="5"/>
  <c r="CC84" i="5" s="1"/>
  <c r="CI84" i="5" s="1"/>
  <c r="CB80" i="5"/>
  <c r="CC80" i="5" s="1"/>
  <c r="CI80" i="5" s="1"/>
  <c r="CB76" i="5"/>
  <c r="CC76" i="5" s="1"/>
  <c r="CI76" i="5" s="1"/>
  <c r="CB72" i="5"/>
  <c r="CC72" i="5" s="1"/>
  <c r="CI72" i="5" s="1"/>
  <c r="CB68" i="5"/>
  <c r="CC68" i="5" s="1"/>
  <c r="CI68" i="5" s="1"/>
  <c r="CB64" i="5"/>
  <c r="CC64" i="5" s="1"/>
  <c r="CI64" i="5" s="1"/>
  <c r="CB60" i="5"/>
  <c r="CC60" i="5" s="1"/>
  <c r="CI60" i="5" s="1"/>
  <c r="CB56" i="5"/>
  <c r="CC56" i="5" s="1"/>
  <c r="CI56" i="5" s="1"/>
  <c r="CB52" i="5"/>
  <c r="CC52" i="5" s="1"/>
  <c r="CI52" i="5" s="1"/>
  <c r="CB48" i="5"/>
  <c r="CC48" i="5" s="1"/>
  <c r="CI48" i="5" s="1"/>
  <c r="CB44" i="5"/>
  <c r="CC44" i="5" s="1"/>
  <c r="CI44" i="5" s="1"/>
  <c r="CB40" i="5"/>
  <c r="CC40" i="5" s="1"/>
  <c r="CI40" i="5" s="1"/>
  <c r="CB36" i="5"/>
  <c r="CC36" i="5" s="1"/>
  <c r="CI36" i="5" s="1"/>
  <c r="CB32" i="5"/>
  <c r="CC32" i="5" s="1"/>
  <c r="CI32" i="5" s="1"/>
  <c r="CB28" i="5"/>
  <c r="CC28" i="5" s="1"/>
  <c r="CI28" i="5" s="1"/>
  <c r="CB24" i="5"/>
  <c r="CC24" i="5" s="1"/>
  <c r="CI24" i="5" s="1"/>
  <c r="CB21" i="5"/>
  <c r="CC21" i="5" s="1"/>
  <c r="CI21" i="5" s="1"/>
  <c r="CB19" i="5"/>
  <c r="CC19" i="5" s="1"/>
  <c r="CI19" i="5" s="1"/>
  <c r="CB17" i="5"/>
  <c r="CC17" i="5" s="1"/>
  <c r="CI17" i="5" s="1"/>
  <c r="CB15" i="5"/>
  <c r="CC15" i="5" s="1"/>
  <c r="CI15" i="5" s="1"/>
  <c r="CB13" i="5"/>
  <c r="CC13" i="5" s="1"/>
  <c r="CI13" i="5" s="1"/>
  <c r="CB11" i="5"/>
  <c r="CC11" i="5" s="1"/>
  <c r="CI11" i="5" s="1"/>
  <c r="CB9" i="5"/>
  <c r="CC9" i="5" s="1"/>
  <c r="CI9" i="5" s="1"/>
  <c r="CB7" i="5"/>
  <c r="CC7" i="5" s="1"/>
  <c r="CI7" i="5" s="1"/>
  <c r="CB5" i="5"/>
  <c r="CB246" i="5"/>
  <c r="CC246" i="5" s="1"/>
  <c r="CI246" i="5" s="1"/>
  <c r="CB238" i="5"/>
  <c r="CC238" i="5" s="1"/>
  <c r="CI238" i="5" s="1"/>
  <c r="CB230" i="5"/>
  <c r="CC230" i="5" s="1"/>
  <c r="CI230" i="5" s="1"/>
  <c r="CB222" i="5"/>
  <c r="CC222" i="5" s="1"/>
  <c r="CI222" i="5" s="1"/>
  <c r="CB214" i="5"/>
  <c r="CC214" i="5" s="1"/>
  <c r="CI214" i="5" s="1"/>
  <c r="CB206" i="5"/>
  <c r="CC206" i="5" s="1"/>
  <c r="CI206" i="5" s="1"/>
  <c r="CB198" i="5"/>
  <c r="CC198" i="5" s="1"/>
  <c r="CI198" i="5" s="1"/>
  <c r="CB190" i="5"/>
  <c r="CC190" i="5" s="1"/>
  <c r="CI190" i="5" s="1"/>
  <c r="CB182" i="5"/>
  <c r="CC182" i="5" s="1"/>
  <c r="CI182" i="5" s="1"/>
  <c r="CB174" i="5"/>
  <c r="CC174" i="5" s="1"/>
  <c r="CI174" i="5" s="1"/>
  <c r="CB171" i="5"/>
  <c r="CC171" i="5" s="1"/>
  <c r="CI171" i="5" s="1"/>
  <c r="CB167" i="5"/>
  <c r="CC167" i="5" s="1"/>
  <c r="CI167" i="5" s="1"/>
  <c r="CB163" i="5"/>
  <c r="CC163" i="5" s="1"/>
  <c r="CI163" i="5" s="1"/>
  <c r="CB159" i="5"/>
  <c r="CC159" i="5" s="1"/>
  <c r="CI159" i="5" s="1"/>
  <c r="CB155" i="5"/>
  <c r="CC155" i="5" s="1"/>
  <c r="CI155" i="5" s="1"/>
  <c r="CB151" i="5"/>
  <c r="CC151" i="5" s="1"/>
  <c r="CI151" i="5" s="1"/>
  <c r="CB147" i="5"/>
  <c r="CC147" i="5" s="1"/>
  <c r="CI147" i="5" s="1"/>
  <c r="CB143" i="5"/>
  <c r="CC143" i="5" s="1"/>
  <c r="CI143" i="5" s="1"/>
  <c r="CB139" i="5"/>
  <c r="CC139" i="5" s="1"/>
  <c r="CI139" i="5" s="1"/>
  <c r="CB135" i="5"/>
  <c r="CC135" i="5" s="1"/>
  <c r="CI135" i="5" s="1"/>
  <c r="CB131" i="5"/>
  <c r="CC131" i="5" s="1"/>
  <c r="CI131" i="5" s="1"/>
  <c r="CB127" i="5"/>
  <c r="CC127" i="5" s="1"/>
  <c r="CI127" i="5" s="1"/>
  <c r="CB123" i="5"/>
  <c r="CC123" i="5" s="1"/>
  <c r="CI123" i="5" s="1"/>
  <c r="CB119" i="5"/>
  <c r="CC119" i="5" s="1"/>
  <c r="CI119" i="5" s="1"/>
  <c r="CB115" i="5"/>
  <c r="CC115" i="5" s="1"/>
  <c r="CI115" i="5" s="1"/>
  <c r="CB111" i="5"/>
  <c r="CC111" i="5" s="1"/>
  <c r="CI111" i="5" s="1"/>
  <c r="CB107" i="5"/>
  <c r="CC107" i="5" s="1"/>
  <c r="CI107" i="5" s="1"/>
  <c r="CB103" i="5"/>
  <c r="CC103" i="5" s="1"/>
  <c r="CI103" i="5" s="1"/>
  <c r="CB99" i="5"/>
  <c r="CC99" i="5" s="1"/>
  <c r="CI99" i="5" s="1"/>
  <c r="CB95" i="5"/>
  <c r="CC95" i="5" s="1"/>
  <c r="CI95" i="5" s="1"/>
  <c r="CB91" i="5"/>
  <c r="CC91" i="5" s="1"/>
  <c r="CI91" i="5" s="1"/>
  <c r="CB87" i="5"/>
  <c r="CC87" i="5" s="1"/>
  <c r="CI87" i="5" s="1"/>
  <c r="CB83" i="5"/>
  <c r="CC83" i="5" s="1"/>
  <c r="CI83" i="5" s="1"/>
  <c r="CB79" i="5"/>
  <c r="CC79" i="5" s="1"/>
  <c r="CI79" i="5" s="1"/>
  <c r="CB75" i="5"/>
  <c r="CC75" i="5" s="1"/>
  <c r="CI75" i="5" s="1"/>
  <c r="CB71" i="5"/>
  <c r="CC71" i="5" s="1"/>
  <c r="CI71" i="5" s="1"/>
  <c r="CB67" i="5"/>
  <c r="CC67" i="5" s="1"/>
  <c r="CI67" i="5" s="1"/>
  <c r="CB63" i="5"/>
  <c r="CC63" i="5" s="1"/>
  <c r="CI63" i="5" s="1"/>
  <c r="CB59" i="5"/>
  <c r="CC59" i="5" s="1"/>
  <c r="CI59" i="5" s="1"/>
  <c r="CB55" i="5"/>
  <c r="CC55" i="5" s="1"/>
  <c r="CI55" i="5" s="1"/>
  <c r="CB51" i="5"/>
  <c r="CC51" i="5" s="1"/>
  <c r="CI51" i="5" s="1"/>
  <c r="CB47" i="5"/>
  <c r="CC47" i="5" s="1"/>
  <c r="CI47" i="5" s="1"/>
  <c r="CB43" i="5"/>
  <c r="CC43" i="5" s="1"/>
  <c r="CI43" i="5" s="1"/>
  <c r="CB39" i="5"/>
  <c r="CC39" i="5" s="1"/>
  <c r="CI39" i="5" s="1"/>
  <c r="CB35" i="5"/>
  <c r="CC35" i="5" s="1"/>
  <c r="CI35" i="5" s="1"/>
  <c r="CB31" i="5"/>
  <c r="CC31" i="5" s="1"/>
  <c r="CI31" i="5" s="1"/>
  <c r="CB27" i="5"/>
  <c r="CC27" i="5" s="1"/>
  <c r="CI27" i="5" s="1"/>
  <c r="CB23" i="5"/>
  <c r="CC23" i="5" s="1"/>
  <c r="CI23" i="5" s="1"/>
  <c r="CH332" i="5"/>
  <c r="CI330" i="5"/>
  <c r="CI328" i="5"/>
  <c r="CI331" i="5"/>
  <c r="CI329" i="5"/>
  <c r="BO330" i="5"/>
  <c r="BQ5" i="5"/>
  <c r="BQ320" i="5" s="1"/>
  <c r="BO334" i="5" s="1"/>
  <c r="BK320" i="5"/>
  <c r="BE334" i="5"/>
  <c r="BE336" i="5" s="1"/>
  <c r="G17" i="2" s="1"/>
  <c r="BF336" i="5"/>
  <c r="CQ201" i="5"/>
  <c r="CQ13" i="5"/>
  <c r="CQ10" i="5"/>
  <c r="CQ262" i="5"/>
  <c r="CQ183" i="5"/>
  <c r="CQ211" i="5"/>
  <c r="CQ249" i="5"/>
  <c r="CQ270" i="5"/>
  <c r="CQ185" i="5"/>
  <c r="CQ12" i="5"/>
  <c r="CQ223" i="5"/>
  <c r="BF326" i="5"/>
  <c r="BE326" i="5" s="1"/>
  <c r="BF320" i="5"/>
  <c r="BF328" i="5"/>
  <c r="BF332" i="5" s="1"/>
  <c r="BE332" i="5" s="1"/>
  <c r="G12" i="2" s="1"/>
  <c r="BN5" i="5"/>
  <c r="BE339" i="5"/>
  <c r="BE340" i="5" s="1"/>
  <c r="G39" i="2" s="1"/>
  <c r="BE324" i="5"/>
  <c r="CS24" i="5"/>
  <c r="CP24" i="5"/>
  <c r="CP14" i="5"/>
  <c r="CP6" i="5"/>
  <c r="CS14" i="5"/>
  <c r="CS6" i="5"/>
  <c r="CP20" i="5"/>
  <c r="CS278" i="5"/>
  <c r="CS20" i="5"/>
  <c r="CP286" i="5"/>
  <c r="CP254" i="5"/>
  <c r="CS11" i="5"/>
  <c r="CP19" i="5"/>
  <c r="CP199" i="5"/>
  <c r="CP205" i="5"/>
  <c r="CP175" i="5"/>
  <c r="CP207" i="5"/>
  <c r="CS13" i="5"/>
  <c r="CS21" i="5"/>
  <c r="CP185" i="5"/>
  <c r="CP201" i="5"/>
  <c r="CP217" i="5"/>
  <c r="CP13" i="5"/>
  <c r="CP21" i="5"/>
  <c r="CP187" i="5"/>
  <c r="CP203" i="5"/>
  <c r="CP219" i="5"/>
  <c r="CP257" i="5"/>
  <c r="CS175" i="5"/>
  <c r="CS177" i="5"/>
  <c r="CS179" i="5"/>
  <c r="CS181" i="5"/>
  <c r="CS183" i="5"/>
  <c r="CS185" i="5"/>
  <c r="CS187" i="5"/>
  <c r="CS189" i="5"/>
  <c r="CS191" i="5"/>
  <c r="CS193" i="5"/>
  <c r="CS195" i="5"/>
  <c r="CS197" i="5"/>
  <c r="CS199" i="5"/>
  <c r="CS201" i="5"/>
  <c r="CS203" i="5"/>
  <c r="CS205" i="5"/>
  <c r="CS207" i="5"/>
  <c r="CS209" i="5"/>
  <c r="CS211" i="5"/>
  <c r="CS213" i="5"/>
  <c r="CS215" i="5"/>
  <c r="CS217" i="5"/>
  <c r="CS219" i="5"/>
  <c r="CS221" i="5"/>
  <c r="CS223" i="5"/>
  <c r="CS225" i="5"/>
  <c r="CS227" i="5"/>
  <c r="CS229" i="5"/>
  <c r="CS231" i="5"/>
  <c r="CS233" i="5"/>
  <c r="CS235" i="5"/>
  <c r="CS237" i="5"/>
  <c r="CS239" i="5"/>
  <c r="CS241" i="5"/>
  <c r="CS243" i="5"/>
  <c r="CS245" i="5"/>
  <c r="CS247" i="5"/>
  <c r="CS249" i="5"/>
  <c r="CS273" i="5"/>
  <c r="CN302" i="5"/>
  <c r="CQ250" i="5"/>
  <c r="CQ233" i="5"/>
  <c r="CQ193" i="5"/>
  <c r="CQ199" i="5"/>
  <c r="CQ6" i="5"/>
  <c r="CQ9" i="5"/>
  <c r="CQ282" i="5"/>
  <c r="CQ217" i="5"/>
  <c r="CQ237" i="5"/>
  <c r="CQ203" i="5"/>
  <c r="CQ187" i="5"/>
  <c r="CQ191" i="5"/>
  <c r="CQ215" i="5"/>
  <c r="CQ207" i="5"/>
  <c r="BS320" i="5"/>
  <c r="BX329" i="5"/>
  <c r="BT5" i="5"/>
  <c r="CQ24" i="5"/>
  <c r="CQ195" i="5"/>
  <c r="CQ213" i="5"/>
  <c r="CQ235" i="5"/>
  <c r="CQ8" i="5"/>
  <c r="CQ205" i="5"/>
  <c r="CQ209" i="5"/>
  <c r="CQ254" i="5"/>
  <c r="CQ266" i="5"/>
  <c r="CQ19" i="5"/>
  <c r="CQ179" i="5"/>
  <c r="CQ91" i="19"/>
  <c r="CQ96" i="19"/>
  <c r="CQ87" i="19"/>
  <c r="CQ68" i="19"/>
  <c r="CQ72" i="19"/>
  <c r="CQ75" i="19"/>
  <c r="CQ8" i="19"/>
  <c r="CQ95" i="19"/>
  <c r="CQ88" i="19"/>
  <c r="CQ38" i="19"/>
  <c r="CQ40" i="19"/>
  <c r="CQ43" i="19"/>
  <c r="CQ34" i="19"/>
  <c r="CN14" i="19"/>
  <c r="CS14" i="19"/>
  <c r="CP14" i="19"/>
  <c r="CN36" i="19"/>
  <c r="CP36" i="19"/>
  <c r="CS36" i="19"/>
  <c r="CN16" i="19"/>
  <c r="CS16" i="19"/>
  <c r="CP16" i="19"/>
  <c r="CN50" i="19"/>
  <c r="CP50" i="19"/>
  <c r="CS50" i="19"/>
  <c r="CH5" i="19"/>
  <c r="BX117" i="19"/>
  <c r="BZ5" i="19"/>
  <c r="BZ107" i="19" s="1"/>
  <c r="BX122" i="19" s="1"/>
  <c r="BW122" i="19" s="1"/>
  <c r="BT107" i="19"/>
  <c r="CQ14" i="19"/>
  <c r="CN54" i="19"/>
  <c r="CS54" i="19"/>
  <c r="CP54" i="19"/>
  <c r="CN65" i="19"/>
  <c r="CP65" i="19"/>
  <c r="CS65" i="19"/>
  <c r="CN30" i="19"/>
  <c r="CP30" i="19"/>
  <c r="CS30" i="19"/>
  <c r="CB107" i="19"/>
  <c r="CG116" i="19"/>
  <c r="CC5" i="19"/>
  <c r="CN38" i="19"/>
  <c r="CP38" i="19"/>
  <c r="CS38" i="19"/>
  <c r="CN32" i="19"/>
  <c r="CP32" i="19"/>
  <c r="CS32" i="19"/>
  <c r="CN20" i="19"/>
  <c r="CP20" i="19"/>
  <c r="CS20" i="19"/>
  <c r="CN29" i="19"/>
  <c r="CP29" i="19"/>
  <c r="CS29" i="19"/>
  <c r="CN12" i="19"/>
  <c r="CP12" i="19"/>
  <c r="CS12" i="19"/>
  <c r="CN64" i="19"/>
  <c r="CS64" i="19"/>
  <c r="CP64" i="19"/>
  <c r="CN41" i="19"/>
  <c r="CP41" i="19"/>
  <c r="CS41" i="19"/>
  <c r="CN22" i="19"/>
  <c r="CP22" i="19"/>
  <c r="CS22" i="19"/>
  <c r="CP6" i="19"/>
  <c r="CN6" i="19"/>
  <c r="CS6" i="19"/>
  <c r="CN26" i="19"/>
  <c r="CP26" i="19"/>
  <c r="CS26" i="19"/>
  <c r="CN7" i="19"/>
  <c r="CP7" i="19"/>
  <c r="CS7" i="19"/>
  <c r="CN51" i="19"/>
  <c r="CP51" i="19"/>
  <c r="CS51" i="19"/>
  <c r="CK105" i="19"/>
  <c r="CL105" i="19" s="1"/>
  <c r="CR105" i="19" s="1"/>
  <c r="CK103" i="19"/>
  <c r="CL103" i="19" s="1"/>
  <c r="CR103" i="19" s="1"/>
  <c r="CK101" i="19"/>
  <c r="CL101" i="19" s="1"/>
  <c r="CR101" i="19" s="1"/>
  <c r="CK99" i="19"/>
  <c r="CL99" i="19" s="1"/>
  <c r="CR99" i="19" s="1"/>
  <c r="CK97" i="19"/>
  <c r="CL97" i="19" s="1"/>
  <c r="CR97" i="19" s="1"/>
  <c r="CK95" i="19"/>
  <c r="CL95" i="19" s="1"/>
  <c r="CR95" i="19" s="1"/>
  <c r="CK93" i="19"/>
  <c r="CL93" i="19" s="1"/>
  <c r="CR93" i="19" s="1"/>
  <c r="CK91" i="19"/>
  <c r="CL91" i="19" s="1"/>
  <c r="CR91" i="19" s="1"/>
  <c r="CK89" i="19"/>
  <c r="CL89" i="19" s="1"/>
  <c r="CR89" i="19" s="1"/>
  <c r="CK87" i="19"/>
  <c r="CL87" i="19" s="1"/>
  <c r="CR87" i="19" s="1"/>
  <c r="CK85" i="19"/>
  <c r="CL85" i="19" s="1"/>
  <c r="CR85" i="19" s="1"/>
  <c r="CK83" i="19"/>
  <c r="CL83" i="19" s="1"/>
  <c r="CR83" i="19" s="1"/>
  <c r="CK77" i="19"/>
  <c r="CL77" i="19" s="1"/>
  <c r="CR77" i="19" s="1"/>
  <c r="CK75" i="19"/>
  <c r="CL75" i="19" s="1"/>
  <c r="CR75" i="19" s="1"/>
  <c r="CK73" i="19"/>
  <c r="CL73" i="19" s="1"/>
  <c r="CR73" i="19" s="1"/>
  <c r="CK71" i="19"/>
  <c r="CL71" i="19" s="1"/>
  <c r="CR71" i="19" s="1"/>
  <c r="CK69" i="19"/>
  <c r="CL69" i="19" s="1"/>
  <c r="CR69" i="19" s="1"/>
  <c r="CK67" i="19"/>
  <c r="CL67" i="19" s="1"/>
  <c r="CR67" i="19" s="1"/>
  <c r="CK65" i="19"/>
  <c r="CL65" i="19" s="1"/>
  <c r="CR65" i="19" s="1"/>
  <c r="CK63" i="19"/>
  <c r="CL63" i="19" s="1"/>
  <c r="CR63" i="19" s="1"/>
  <c r="CK61" i="19"/>
  <c r="CL61" i="19" s="1"/>
  <c r="CR61" i="19" s="1"/>
  <c r="CK80" i="19"/>
  <c r="CL80" i="19" s="1"/>
  <c r="CR80" i="19" s="1"/>
  <c r="CK78" i="19"/>
  <c r="CL78" i="19" s="1"/>
  <c r="CR78" i="19" s="1"/>
  <c r="CK59" i="19"/>
  <c r="CL59" i="19" s="1"/>
  <c r="CR59" i="19" s="1"/>
  <c r="CK57" i="19"/>
  <c r="CL57" i="19" s="1"/>
  <c r="CR57" i="19" s="1"/>
  <c r="CK55" i="19"/>
  <c r="CL55" i="19" s="1"/>
  <c r="CR55" i="19" s="1"/>
  <c r="CK53" i="19"/>
  <c r="CL53" i="19" s="1"/>
  <c r="CR53" i="19" s="1"/>
  <c r="CK51" i="19"/>
  <c r="CL51" i="19" s="1"/>
  <c r="CR51" i="19" s="1"/>
  <c r="CK49" i="19"/>
  <c r="CL49" i="19" s="1"/>
  <c r="CR49" i="19" s="1"/>
  <c r="CK47" i="19"/>
  <c r="CL47" i="19" s="1"/>
  <c r="CR47" i="19" s="1"/>
  <c r="CK45" i="19"/>
  <c r="CL45" i="19" s="1"/>
  <c r="CR45" i="19" s="1"/>
  <c r="CK43" i="19"/>
  <c r="CL43" i="19" s="1"/>
  <c r="CR43" i="19" s="1"/>
  <c r="CK41" i="19"/>
  <c r="CL41" i="19" s="1"/>
  <c r="CR41" i="19" s="1"/>
  <c r="CK39" i="19"/>
  <c r="CL39" i="19" s="1"/>
  <c r="CR39" i="19" s="1"/>
  <c r="CK37" i="19"/>
  <c r="CL37" i="19" s="1"/>
  <c r="CR37" i="19" s="1"/>
  <c r="CK35" i="19"/>
  <c r="CL35" i="19" s="1"/>
  <c r="CR35" i="19" s="1"/>
  <c r="CK33" i="19"/>
  <c r="CL33" i="19" s="1"/>
  <c r="CR33" i="19" s="1"/>
  <c r="CK31" i="19"/>
  <c r="CL31" i="19" s="1"/>
  <c r="CR31" i="19" s="1"/>
  <c r="CK29" i="19"/>
  <c r="CL29" i="19" s="1"/>
  <c r="CR29" i="19" s="1"/>
  <c r="CK27" i="19"/>
  <c r="CL27" i="19" s="1"/>
  <c r="CR27" i="19" s="1"/>
  <c r="CK25" i="19"/>
  <c r="CL25" i="19" s="1"/>
  <c r="CR25" i="19" s="1"/>
  <c r="CK23" i="19"/>
  <c r="CL23" i="19" s="1"/>
  <c r="CR23" i="19" s="1"/>
  <c r="CK21" i="19"/>
  <c r="CL21" i="19" s="1"/>
  <c r="CR21" i="19" s="1"/>
  <c r="CK19" i="19"/>
  <c r="CL19" i="19" s="1"/>
  <c r="CR19" i="19" s="1"/>
  <c r="CK17" i="19"/>
  <c r="CL17" i="19" s="1"/>
  <c r="CR17" i="19" s="1"/>
  <c r="CK15" i="19"/>
  <c r="CL15" i="19" s="1"/>
  <c r="CR15" i="19" s="1"/>
  <c r="CK13" i="19"/>
  <c r="CL13" i="19" s="1"/>
  <c r="CR13" i="19" s="1"/>
  <c r="CK11" i="19"/>
  <c r="CL11" i="19" s="1"/>
  <c r="CR11" i="19" s="1"/>
  <c r="CK9" i="19"/>
  <c r="CL9" i="19" s="1"/>
  <c r="CR9" i="19" s="1"/>
  <c r="CK7" i="19"/>
  <c r="CL7" i="19" s="1"/>
  <c r="CR7" i="19" s="1"/>
  <c r="CK5" i="19"/>
  <c r="CK106" i="19"/>
  <c r="CL106" i="19" s="1"/>
  <c r="CR106" i="19" s="1"/>
  <c r="CK104" i="19"/>
  <c r="CL104" i="19" s="1"/>
  <c r="CR104" i="19" s="1"/>
  <c r="CK102" i="19"/>
  <c r="CL102" i="19" s="1"/>
  <c r="CR102" i="19" s="1"/>
  <c r="CK100" i="19"/>
  <c r="CL100" i="19" s="1"/>
  <c r="CR100" i="19" s="1"/>
  <c r="CK98" i="19"/>
  <c r="CL98" i="19" s="1"/>
  <c r="CR98" i="19" s="1"/>
  <c r="CK96" i="19"/>
  <c r="CL96" i="19" s="1"/>
  <c r="CR96" i="19" s="1"/>
  <c r="CK94" i="19"/>
  <c r="CL94" i="19" s="1"/>
  <c r="CR94" i="19" s="1"/>
  <c r="CK92" i="19"/>
  <c r="CL92" i="19" s="1"/>
  <c r="CR92" i="19" s="1"/>
  <c r="CK90" i="19"/>
  <c r="CL90" i="19" s="1"/>
  <c r="CR90" i="19" s="1"/>
  <c r="CK88" i="19"/>
  <c r="CL88" i="19" s="1"/>
  <c r="CR88" i="19" s="1"/>
  <c r="CK86" i="19"/>
  <c r="CL86" i="19" s="1"/>
  <c r="CR86" i="19" s="1"/>
  <c r="CK84" i="19"/>
  <c r="CL84" i="19" s="1"/>
  <c r="CR84" i="19" s="1"/>
  <c r="CK82" i="19"/>
  <c r="CL82" i="19" s="1"/>
  <c r="CR82" i="19" s="1"/>
  <c r="CK76" i="19"/>
  <c r="CL76" i="19" s="1"/>
  <c r="CR76" i="19" s="1"/>
  <c r="CK74" i="19"/>
  <c r="CL74" i="19" s="1"/>
  <c r="CR74" i="19" s="1"/>
  <c r="CK72" i="19"/>
  <c r="CL72" i="19" s="1"/>
  <c r="CR72" i="19" s="1"/>
  <c r="CK70" i="19"/>
  <c r="CL70" i="19" s="1"/>
  <c r="CR70" i="19" s="1"/>
  <c r="CK68" i="19"/>
  <c r="CL68" i="19" s="1"/>
  <c r="CR68" i="19" s="1"/>
  <c r="CK66" i="19"/>
  <c r="CL66" i="19" s="1"/>
  <c r="CR66" i="19" s="1"/>
  <c r="CK64" i="19"/>
  <c r="CL64" i="19" s="1"/>
  <c r="CR64" i="19" s="1"/>
  <c r="CK62" i="19"/>
  <c r="CL62" i="19" s="1"/>
  <c r="CR62" i="19" s="1"/>
  <c r="CK81" i="19"/>
  <c r="CL81" i="19" s="1"/>
  <c r="CR81" i="19" s="1"/>
  <c r="CK79" i="19"/>
  <c r="CL79" i="19" s="1"/>
  <c r="CR79" i="19" s="1"/>
  <c r="CK60" i="19"/>
  <c r="CL60" i="19" s="1"/>
  <c r="CR60" i="19" s="1"/>
  <c r="CK58" i="19"/>
  <c r="CL58" i="19" s="1"/>
  <c r="CR58" i="19" s="1"/>
  <c r="CK56" i="19"/>
  <c r="CL56" i="19" s="1"/>
  <c r="CR56" i="19" s="1"/>
  <c r="CK54" i="19"/>
  <c r="CL54" i="19" s="1"/>
  <c r="CR54" i="19" s="1"/>
  <c r="CK52" i="19"/>
  <c r="CL52" i="19" s="1"/>
  <c r="CR52" i="19" s="1"/>
  <c r="CK50" i="19"/>
  <c r="CL50" i="19" s="1"/>
  <c r="CR50" i="19" s="1"/>
  <c r="CK48" i="19"/>
  <c r="CL48" i="19" s="1"/>
  <c r="CR48" i="19" s="1"/>
  <c r="CK46" i="19"/>
  <c r="CL46" i="19" s="1"/>
  <c r="CR46" i="19" s="1"/>
  <c r="CK44" i="19"/>
  <c r="CL44" i="19" s="1"/>
  <c r="CR44" i="19" s="1"/>
  <c r="CK42" i="19"/>
  <c r="CL42" i="19" s="1"/>
  <c r="CR42" i="19" s="1"/>
  <c r="CK40" i="19"/>
  <c r="CL40" i="19" s="1"/>
  <c r="CR40" i="19" s="1"/>
  <c r="CK38" i="19"/>
  <c r="CL38" i="19" s="1"/>
  <c r="CR38" i="19" s="1"/>
  <c r="CK36" i="19"/>
  <c r="CL36" i="19" s="1"/>
  <c r="CR36" i="19" s="1"/>
  <c r="CK34" i="19"/>
  <c r="CL34" i="19" s="1"/>
  <c r="CR34" i="19" s="1"/>
  <c r="CK32" i="19"/>
  <c r="CL32" i="19" s="1"/>
  <c r="CR32" i="19" s="1"/>
  <c r="CK30" i="19"/>
  <c r="CL30" i="19" s="1"/>
  <c r="CR30" i="19" s="1"/>
  <c r="CK28" i="19"/>
  <c r="CL28" i="19" s="1"/>
  <c r="CR28" i="19" s="1"/>
  <c r="CK26" i="19"/>
  <c r="CL26" i="19" s="1"/>
  <c r="CR26" i="19" s="1"/>
  <c r="CK24" i="19"/>
  <c r="CL24" i="19" s="1"/>
  <c r="CR24" i="19" s="1"/>
  <c r="CK22" i="19"/>
  <c r="CL22" i="19" s="1"/>
  <c r="CR22" i="19" s="1"/>
  <c r="CK20" i="19"/>
  <c r="CL20" i="19" s="1"/>
  <c r="CR20" i="19" s="1"/>
  <c r="CK18" i="19"/>
  <c r="CL18" i="19" s="1"/>
  <c r="CR18" i="19" s="1"/>
  <c r="CK16" i="19"/>
  <c r="CL16" i="19" s="1"/>
  <c r="CR16" i="19" s="1"/>
  <c r="CK14" i="19"/>
  <c r="CL14" i="19" s="1"/>
  <c r="CR14" i="19" s="1"/>
  <c r="CK12" i="19"/>
  <c r="CL12" i="19" s="1"/>
  <c r="CR12" i="19" s="1"/>
  <c r="CK10" i="19"/>
  <c r="CL10" i="19" s="1"/>
  <c r="CR10" i="19" s="1"/>
  <c r="CK8" i="19"/>
  <c r="CL8" i="19" s="1"/>
  <c r="CR8" i="19" s="1"/>
  <c r="CK6" i="19"/>
  <c r="CL6" i="19" s="1"/>
  <c r="CR6" i="19" s="1"/>
  <c r="CN19" i="19"/>
  <c r="CS19" i="19"/>
  <c r="CP19" i="19"/>
  <c r="CN35" i="19"/>
  <c r="CS35" i="19"/>
  <c r="CP35" i="19"/>
  <c r="CQ32" i="19"/>
  <c r="CN34" i="19"/>
  <c r="CP34" i="19"/>
  <c r="CS34" i="19"/>
  <c r="CQ6" i="19"/>
  <c r="CQ65" i="19"/>
  <c r="CQ89" i="19"/>
  <c r="CQ104" i="19"/>
  <c r="CQ102" i="19"/>
  <c r="CN63" i="19"/>
  <c r="CS63" i="19"/>
  <c r="CP63" i="19"/>
  <c r="CN27" i="19"/>
  <c r="CS27" i="19"/>
  <c r="CP27" i="19"/>
  <c r="CN28" i="19"/>
  <c r="CP28" i="19"/>
  <c r="CS28" i="19"/>
  <c r="CE5" i="19"/>
  <c r="CG5" i="19"/>
  <c r="CO5" i="19" s="1"/>
  <c r="CJ5" i="19"/>
  <c r="CN18" i="19"/>
  <c r="CS18" i="19"/>
  <c r="CP18" i="19"/>
  <c r="CQ27" i="19"/>
  <c r="CQ36" i="19"/>
  <c r="CN44" i="19"/>
  <c r="CP44" i="19"/>
  <c r="CS44" i="19"/>
  <c r="CN39" i="19"/>
  <c r="CP39" i="19"/>
  <c r="CS39" i="19"/>
  <c r="CN15" i="19"/>
  <c r="CS15" i="19"/>
  <c r="CP15" i="19"/>
  <c r="CN24" i="19"/>
  <c r="CP24" i="19"/>
  <c r="CS24" i="19"/>
  <c r="CN23" i="19"/>
  <c r="CP23" i="19"/>
  <c r="CS23" i="19"/>
  <c r="CN11" i="19"/>
  <c r="CS11" i="19"/>
  <c r="CP11" i="19"/>
  <c r="CN10" i="19"/>
  <c r="CP10" i="19"/>
  <c r="CS10" i="19"/>
  <c r="CN45" i="19"/>
  <c r="CP45" i="19"/>
  <c r="CS45" i="19"/>
  <c r="CQ12" i="19"/>
  <c r="CQ45" i="19"/>
  <c r="CN31" i="19"/>
  <c r="CS31" i="19"/>
  <c r="CP31" i="19"/>
  <c r="CN13" i="19"/>
  <c r="CS13" i="19"/>
  <c r="CP13" i="19"/>
  <c r="CQ64" i="19"/>
  <c r="CN66" i="19"/>
  <c r="CS66" i="19"/>
  <c r="CP66" i="19"/>
  <c r="CQ50" i="19"/>
  <c r="CN8" i="19"/>
  <c r="CP8" i="19"/>
  <c r="CS8" i="19"/>
  <c r="G19" i="2"/>
  <c r="CQ118" i="19"/>
  <c r="CQ116" i="19"/>
  <c r="CQ119" i="19"/>
  <c r="CQ117" i="19"/>
  <c r="CQ115" i="19"/>
  <c r="CN17" i="19"/>
  <c r="CP17" i="19"/>
  <c r="CS17" i="19"/>
  <c r="CN40" i="19"/>
  <c r="CP40" i="19"/>
  <c r="CS40" i="19"/>
  <c r="CQ24" i="19"/>
  <c r="CQ15" i="19"/>
  <c r="CN52" i="19"/>
  <c r="CP52" i="19"/>
  <c r="CS52" i="19"/>
  <c r="CQ13" i="19"/>
  <c r="CQ66" i="19"/>
  <c r="CN43" i="19"/>
  <c r="CP43" i="19"/>
  <c r="CS43" i="19"/>
  <c r="CQ16" i="19"/>
  <c r="CQ30" i="19"/>
  <c r="CQ54" i="19"/>
  <c r="CN97" i="19"/>
  <c r="CP97" i="19"/>
  <c r="CS97" i="19"/>
  <c r="CN105" i="19"/>
  <c r="CS105" i="19"/>
  <c r="CP105" i="19"/>
  <c r="CN98" i="19"/>
  <c r="CS98" i="19"/>
  <c r="CP98" i="19"/>
  <c r="CN96" i="19"/>
  <c r="CS96" i="19"/>
  <c r="CP96" i="19"/>
  <c r="CN100" i="19"/>
  <c r="CS100" i="19"/>
  <c r="CP100" i="19"/>
  <c r="CQ97" i="19"/>
  <c r="CN103" i="19"/>
  <c r="CS103" i="19"/>
  <c r="CP103" i="19"/>
  <c r="CN101" i="19"/>
  <c r="CP101" i="19"/>
  <c r="CS101" i="19"/>
  <c r="CQ101" i="19"/>
  <c r="CQ103" i="19"/>
  <c r="CN95" i="19"/>
  <c r="CS95" i="19"/>
  <c r="CP95" i="19"/>
  <c r="CN102" i="19"/>
  <c r="CP102" i="19"/>
  <c r="CS102" i="19"/>
  <c r="CQ105" i="19"/>
  <c r="CN104" i="19"/>
  <c r="CP104" i="19"/>
  <c r="CS104" i="19"/>
  <c r="CS86" i="19"/>
  <c r="CN86" i="19"/>
  <c r="CP86" i="19"/>
  <c r="CN74" i="19"/>
  <c r="CS74" i="19"/>
  <c r="CP74" i="19"/>
  <c r="CN79" i="19"/>
  <c r="CP79" i="19"/>
  <c r="CS79" i="19"/>
  <c r="CS87" i="19"/>
  <c r="CP87" i="19"/>
  <c r="CN87" i="19"/>
  <c r="CP68" i="19"/>
  <c r="CN68" i="19"/>
  <c r="CS68" i="19"/>
  <c r="AN123" i="19"/>
  <c r="AM123" i="19" s="1"/>
  <c r="AM124" i="19" s="1"/>
  <c r="AN121" i="19"/>
  <c r="CP76" i="19"/>
  <c r="CN76" i="19"/>
  <c r="CS76" i="19"/>
  <c r="CN90" i="19"/>
  <c r="CS90" i="19"/>
  <c r="CP90" i="19"/>
  <c r="CP82" i="19"/>
  <c r="CS82" i="19"/>
  <c r="CN82" i="19"/>
  <c r="CQ86" i="19"/>
  <c r="CQ79" i="19"/>
  <c r="CS75" i="19"/>
  <c r="CN75" i="19"/>
  <c r="CP75" i="19"/>
  <c r="CN69" i="19"/>
  <c r="CP69" i="19"/>
  <c r="CS69" i="19"/>
  <c r="CQ76" i="19"/>
  <c r="CN77" i="19"/>
  <c r="CP77" i="19"/>
  <c r="CS77" i="19"/>
  <c r="CN84" i="19"/>
  <c r="CS84" i="19"/>
  <c r="CP84" i="19"/>
  <c r="CN91" i="19"/>
  <c r="CP91" i="19"/>
  <c r="CS91" i="19"/>
  <c r="AO107" i="19"/>
  <c r="AM111" i="19"/>
  <c r="E9" i="2" s="1"/>
  <c r="E11" i="2" s="1"/>
  <c r="AM127" i="19"/>
  <c r="AM128" i="19" s="1"/>
  <c r="E40" i="2" s="1"/>
  <c r="AV93" i="19"/>
  <c r="AN107" i="19"/>
  <c r="AN115" i="19"/>
  <c r="AN119" i="19" s="1"/>
  <c r="AM119" i="19" s="1"/>
  <c r="AN113" i="19"/>
  <c r="AM113" i="19" s="1"/>
  <c r="BM67" i="19"/>
  <c r="BO67" i="19"/>
  <c r="BR67" i="19"/>
  <c r="CP89" i="19"/>
  <c r="CS89" i="19"/>
  <c r="CN89" i="19"/>
  <c r="CN71" i="19"/>
  <c r="CP71" i="19"/>
  <c r="CS71" i="19"/>
  <c r="CN88" i="19"/>
  <c r="CS88" i="19"/>
  <c r="CP88" i="19"/>
  <c r="CQ74" i="19"/>
  <c r="CQ84" i="19"/>
  <c r="CN72" i="19"/>
  <c r="CS72" i="19"/>
  <c r="CP72" i="19"/>
  <c r="CQ77" i="19"/>
  <c r="G14" i="2"/>
  <c r="B35" i="24"/>
  <c r="BM5" i="23" l="1"/>
  <c r="BM107" i="23" s="1"/>
  <c r="BN130" i="23" s="1"/>
  <c r="BO118" i="23"/>
  <c r="BR5" i="23"/>
  <c r="BR107" i="23" s="1"/>
  <c r="BO5" i="23"/>
  <c r="BN107" i="23"/>
  <c r="BP5" i="23"/>
  <c r="BX122" i="23"/>
  <c r="BW122" i="23" s="1"/>
  <c r="BE126" i="23"/>
  <c r="G46" i="2"/>
  <c r="CP116" i="23"/>
  <c r="CL5" i="23"/>
  <c r="CK107" i="23"/>
  <c r="CC107" i="23"/>
  <c r="CG117" i="23"/>
  <c r="CI5" i="23"/>
  <c r="CI107" i="23" s="1"/>
  <c r="G41" i="2"/>
  <c r="CG329" i="5"/>
  <c r="CC5" i="5"/>
  <c r="CB320" i="5"/>
  <c r="CQ332" i="5"/>
  <c r="CR330" i="5"/>
  <c r="CR328" i="5"/>
  <c r="CR331" i="5"/>
  <c r="CR329" i="5"/>
  <c r="BX330" i="5"/>
  <c r="BZ5" i="5"/>
  <c r="BZ320" i="5" s="1"/>
  <c r="BX334" i="5" s="1"/>
  <c r="BT320" i="5"/>
  <c r="BN320" i="5"/>
  <c r="BO331" i="5"/>
  <c r="BM5" i="5"/>
  <c r="BM320" i="5" s="1"/>
  <c r="BN338" i="5" s="1"/>
  <c r="BO5" i="5"/>
  <c r="BR5" i="5"/>
  <c r="BR320" i="5" s="1"/>
  <c r="BO335" i="5" s="1"/>
  <c r="BN335" i="5" s="1"/>
  <c r="BN334" i="5"/>
  <c r="BO336" i="5"/>
  <c r="CK318" i="5"/>
  <c r="CL318" i="5" s="1"/>
  <c r="CR318" i="5" s="1"/>
  <c r="CK316" i="5"/>
  <c r="CL316" i="5" s="1"/>
  <c r="CR316" i="5" s="1"/>
  <c r="CK314" i="5"/>
  <c r="CL314" i="5" s="1"/>
  <c r="CR314" i="5" s="1"/>
  <c r="CK312" i="5"/>
  <c r="CL312" i="5" s="1"/>
  <c r="CR312" i="5" s="1"/>
  <c r="CK310" i="5"/>
  <c r="CL310" i="5" s="1"/>
  <c r="CR310" i="5" s="1"/>
  <c r="CK308" i="5"/>
  <c r="CL308" i="5" s="1"/>
  <c r="CR308" i="5" s="1"/>
  <c r="CK306" i="5"/>
  <c r="CL306" i="5" s="1"/>
  <c r="CR306" i="5" s="1"/>
  <c r="CK302" i="5"/>
  <c r="CL302" i="5" s="1"/>
  <c r="CR302" i="5" s="1"/>
  <c r="CK298" i="5"/>
  <c r="CL298" i="5" s="1"/>
  <c r="CR298" i="5" s="1"/>
  <c r="CK294" i="5"/>
  <c r="CL294" i="5" s="1"/>
  <c r="CR294" i="5" s="1"/>
  <c r="CK290" i="5"/>
  <c r="CL290" i="5" s="1"/>
  <c r="CR290" i="5" s="1"/>
  <c r="CK305" i="5"/>
  <c r="CL305" i="5" s="1"/>
  <c r="CR305" i="5" s="1"/>
  <c r="CK297" i="5"/>
  <c r="CL297" i="5" s="1"/>
  <c r="CR297" i="5" s="1"/>
  <c r="CK289" i="5"/>
  <c r="CL289" i="5" s="1"/>
  <c r="CR289" i="5" s="1"/>
  <c r="CK285" i="5"/>
  <c r="CL285" i="5" s="1"/>
  <c r="CR285" i="5" s="1"/>
  <c r="CK281" i="5"/>
  <c r="CL281" i="5" s="1"/>
  <c r="CR281" i="5" s="1"/>
  <c r="CK277" i="5"/>
  <c r="CL277" i="5" s="1"/>
  <c r="CR277" i="5" s="1"/>
  <c r="CK273" i="5"/>
  <c r="CL273" i="5" s="1"/>
  <c r="CR273" i="5" s="1"/>
  <c r="CK269" i="5"/>
  <c r="CL269" i="5" s="1"/>
  <c r="CR269" i="5" s="1"/>
  <c r="CK265" i="5"/>
  <c r="CL265" i="5" s="1"/>
  <c r="CR265" i="5" s="1"/>
  <c r="CK261" i="5"/>
  <c r="CL261" i="5" s="1"/>
  <c r="CR261" i="5" s="1"/>
  <c r="CK257" i="5"/>
  <c r="CL257" i="5" s="1"/>
  <c r="CR257" i="5" s="1"/>
  <c r="CK253" i="5"/>
  <c r="CL253" i="5" s="1"/>
  <c r="CR253" i="5" s="1"/>
  <c r="CK249" i="5"/>
  <c r="CL249" i="5" s="1"/>
  <c r="CR249" i="5" s="1"/>
  <c r="CK247" i="5"/>
  <c r="CL247" i="5" s="1"/>
  <c r="CR247" i="5" s="1"/>
  <c r="CK245" i="5"/>
  <c r="CL245" i="5" s="1"/>
  <c r="CR245" i="5" s="1"/>
  <c r="CK243" i="5"/>
  <c r="CL243" i="5" s="1"/>
  <c r="CR243" i="5" s="1"/>
  <c r="CK241" i="5"/>
  <c r="CL241" i="5" s="1"/>
  <c r="CR241" i="5" s="1"/>
  <c r="CK239" i="5"/>
  <c r="CL239" i="5" s="1"/>
  <c r="CR239" i="5" s="1"/>
  <c r="CK237" i="5"/>
  <c r="CL237" i="5" s="1"/>
  <c r="CR237" i="5" s="1"/>
  <c r="CK235" i="5"/>
  <c r="CL235" i="5" s="1"/>
  <c r="CR235" i="5" s="1"/>
  <c r="CK233" i="5"/>
  <c r="CL233" i="5" s="1"/>
  <c r="CR233" i="5" s="1"/>
  <c r="CK231" i="5"/>
  <c r="CL231" i="5" s="1"/>
  <c r="CR231" i="5" s="1"/>
  <c r="CK229" i="5"/>
  <c r="CL229" i="5" s="1"/>
  <c r="CR229" i="5" s="1"/>
  <c r="CK227" i="5"/>
  <c r="CL227" i="5" s="1"/>
  <c r="CR227" i="5" s="1"/>
  <c r="CK225" i="5"/>
  <c r="CL225" i="5" s="1"/>
  <c r="CR225" i="5" s="1"/>
  <c r="CK223" i="5"/>
  <c r="CL223" i="5" s="1"/>
  <c r="CR223" i="5" s="1"/>
  <c r="CK221" i="5"/>
  <c r="CL221" i="5" s="1"/>
  <c r="CR221" i="5" s="1"/>
  <c r="CK219" i="5"/>
  <c r="CL219" i="5" s="1"/>
  <c r="CR219" i="5" s="1"/>
  <c r="CK217" i="5"/>
  <c r="CL217" i="5" s="1"/>
  <c r="CR217" i="5" s="1"/>
  <c r="CK215" i="5"/>
  <c r="CL215" i="5" s="1"/>
  <c r="CR215" i="5" s="1"/>
  <c r="CK213" i="5"/>
  <c r="CL213" i="5" s="1"/>
  <c r="CR213" i="5" s="1"/>
  <c r="CK211" i="5"/>
  <c r="CL211" i="5" s="1"/>
  <c r="CR211" i="5" s="1"/>
  <c r="CK209" i="5"/>
  <c r="CL209" i="5" s="1"/>
  <c r="CR209" i="5" s="1"/>
  <c r="CK207" i="5"/>
  <c r="CL207" i="5" s="1"/>
  <c r="CR207" i="5" s="1"/>
  <c r="CK205" i="5"/>
  <c r="CL205" i="5" s="1"/>
  <c r="CR205" i="5" s="1"/>
  <c r="CK203" i="5"/>
  <c r="CL203" i="5" s="1"/>
  <c r="CR203" i="5" s="1"/>
  <c r="CK201" i="5"/>
  <c r="CL201" i="5" s="1"/>
  <c r="CR201" i="5" s="1"/>
  <c r="CK199" i="5"/>
  <c r="CL199" i="5" s="1"/>
  <c r="CR199" i="5" s="1"/>
  <c r="CK197" i="5"/>
  <c r="CL197" i="5" s="1"/>
  <c r="CR197" i="5" s="1"/>
  <c r="CK195" i="5"/>
  <c r="CL195" i="5" s="1"/>
  <c r="CR195" i="5" s="1"/>
  <c r="CK193" i="5"/>
  <c r="CL193" i="5" s="1"/>
  <c r="CR193" i="5" s="1"/>
  <c r="CK191" i="5"/>
  <c r="CL191" i="5" s="1"/>
  <c r="CR191" i="5" s="1"/>
  <c r="CK189" i="5"/>
  <c r="CL189" i="5" s="1"/>
  <c r="CR189" i="5" s="1"/>
  <c r="CK187" i="5"/>
  <c r="CL187" i="5" s="1"/>
  <c r="CR187" i="5" s="1"/>
  <c r="CK185" i="5"/>
  <c r="CL185" i="5" s="1"/>
  <c r="CR185" i="5" s="1"/>
  <c r="CK183" i="5"/>
  <c r="CL183" i="5" s="1"/>
  <c r="CR183" i="5" s="1"/>
  <c r="CK181" i="5"/>
  <c r="CL181" i="5" s="1"/>
  <c r="CR181" i="5" s="1"/>
  <c r="CK179" i="5"/>
  <c r="CL179" i="5" s="1"/>
  <c r="CR179" i="5" s="1"/>
  <c r="CK177" i="5"/>
  <c r="CL177" i="5" s="1"/>
  <c r="CR177" i="5" s="1"/>
  <c r="CK175" i="5"/>
  <c r="CL175" i="5" s="1"/>
  <c r="CR175" i="5" s="1"/>
  <c r="CK303" i="5"/>
  <c r="CL303" i="5" s="1"/>
  <c r="CR303" i="5" s="1"/>
  <c r="CK286" i="5"/>
  <c r="CL286" i="5" s="1"/>
  <c r="CR286" i="5" s="1"/>
  <c r="CK278" i="5"/>
  <c r="CL278" i="5" s="1"/>
  <c r="CR278" i="5" s="1"/>
  <c r="CK270" i="5"/>
  <c r="CL270" i="5" s="1"/>
  <c r="CR270" i="5" s="1"/>
  <c r="CK262" i="5"/>
  <c r="CL262" i="5" s="1"/>
  <c r="CR262" i="5" s="1"/>
  <c r="CK254" i="5"/>
  <c r="CL254" i="5" s="1"/>
  <c r="CR254" i="5" s="1"/>
  <c r="CK173" i="5"/>
  <c r="CL173" i="5" s="1"/>
  <c r="CR173" i="5" s="1"/>
  <c r="CK171" i="5"/>
  <c r="CL171" i="5" s="1"/>
  <c r="CR171" i="5" s="1"/>
  <c r="CK169" i="5"/>
  <c r="CL169" i="5" s="1"/>
  <c r="CR169" i="5" s="1"/>
  <c r="CK167" i="5"/>
  <c r="CL167" i="5" s="1"/>
  <c r="CR167" i="5" s="1"/>
  <c r="CK165" i="5"/>
  <c r="CL165" i="5" s="1"/>
  <c r="CR165" i="5" s="1"/>
  <c r="CK163" i="5"/>
  <c r="CL163" i="5" s="1"/>
  <c r="CR163" i="5" s="1"/>
  <c r="CK161" i="5"/>
  <c r="CL161" i="5" s="1"/>
  <c r="CR161" i="5" s="1"/>
  <c r="CK159" i="5"/>
  <c r="CL159" i="5" s="1"/>
  <c r="CR159" i="5" s="1"/>
  <c r="CK157" i="5"/>
  <c r="CL157" i="5" s="1"/>
  <c r="CR157" i="5" s="1"/>
  <c r="CK155" i="5"/>
  <c r="CL155" i="5" s="1"/>
  <c r="CR155" i="5" s="1"/>
  <c r="CK153" i="5"/>
  <c r="CL153" i="5" s="1"/>
  <c r="CR153" i="5" s="1"/>
  <c r="CK151" i="5"/>
  <c r="CL151" i="5" s="1"/>
  <c r="CR151" i="5" s="1"/>
  <c r="CK149" i="5"/>
  <c r="CL149" i="5" s="1"/>
  <c r="CR149" i="5" s="1"/>
  <c r="CK147" i="5"/>
  <c r="CL147" i="5" s="1"/>
  <c r="CR147" i="5" s="1"/>
  <c r="CK145" i="5"/>
  <c r="CL145" i="5" s="1"/>
  <c r="CR145" i="5" s="1"/>
  <c r="CK143" i="5"/>
  <c r="CL143" i="5" s="1"/>
  <c r="CR143" i="5" s="1"/>
  <c r="CK141" i="5"/>
  <c r="CL141" i="5" s="1"/>
  <c r="CR141" i="5" s="1"/>
  <c r="CK139" i="5"/>
  <c r="CL139" i="5" s="1"/>
  <c r="CR139" i="5" s="1"/>
  <c r="CK137" i="5"/>
  <c r="CL137" i="5" s="1"/>
  <c r="CR137" i="5" s="1"/>
  <c r="CK135" i="5"/>
  <c r="CL135" i="5" s="1"/>
  <c r="CR135" i="5" s="1"/>
  <c r="CK133" i="5"/>
  <c r="CL133" i="5" s="1"/>
  <c r="CR133" i="5" s="1"/>
  <c r="CK131" i="5"/>
  <c r="CL131" i="5" s="1"/>
  <c r="CR131" i="5" s="1"/>
  <c r="CK129" i="5"/>
  <c r="CL129" i="5" s="1"/>
  <c r="CR129" i="5" s="1"/>
  <c r="CK127" i="5"/>
  <c r="CL127" i="5" s="1"/>
  <c r="CR127" i="5" s="1"/>
  <c r="CK125" i="5"/>
  <c r="CL125" i="5" s="1"/>
  <c r="CR125" i="5" s="1"/>
  <c r="CK123" i="5"/>
  <c r="CL123" i="5" s="1"/>
  <c r="CR123" i="5" s="1"/>
  <c r="CK121" i="5"/>
  <c r="CL121" i="5" s="1"/>
  <c r="CR121" i="5" s="1"/>
  <c r="CK119" i="5"/>
  <c r="CL119" i="5" s="1"/>
  <c r="CR119" i="5" s="1"/>
  <c r="CK117" i="5"/>
  <c r="CL117" i="5" s="1"/>
  <c r="CR117" i="5" s="1"/>
  <c r="CK115" i="5"/>
  <c r="CL115" i="5" s="1"/>
  <c r="CR115" i="5" s="1"/>
  <c r="CK113" i="5"/>
  <c r="CL113" i="5" s="1"/>
  <c r="CR113" i="5" s="1"/>
  <c r="CK111" i="5"/>
  <c r="CL111" i="5" s="1"/>
  <c r="CR111" i="5" s="1"/>
  <c r="CK109" i="5"/>
  <c r="CL109" i="5" s="1"/>
  <c r="CR109" i="5" s="1"/>
  <c r="CK107" i="5"/>
  <c r="CL107" i="5" s="1"/>
  <c r="CR107" i="5" s="1"/>
  <c r="CK105" i="5"/>
  <c r="CL105" i="5" s="1"/>
  <c r="CR105" i="5" s="1"/>
  <c r="CK103" i="5"/>
  <c r="CL103" i="5" s="1"/>
  <c r="CR103" i="5" s="1"/>
  <c r="CK101" i="5"/>
  <c r="CL101" i="5" s="1"/>
  <c r="CR101" i="5" s="1"/>
  <c r="CK99" i="5"/>
  <c r="CL99" i="5" s="1"/>
  <c r="CR99" i="5" s="1"/>
  <c r="CK97" i="5"/>
  <c r="CL97" i="5" s="1"/>
  <c r="CR97" i="5" s="1"/>
  <c r="CK95" i="5"/>
  <c r="CL95" i="5" s="1"/>
  <c r="CR95" i="5" s="1"/>
  <c r="CK93" i="5"/>
  <c r="CL93" i="5" s="1"/>
  <c r="CR93" i="5" s="1"/>
  <c r="CK91" i="5"/>
  <c r="CL91" i="5" s="1"/>
  <c r="CR91" i="5" s="1"/>
  <c r="CK89" i="5"/>
  <c r="CL89" i="5" s="1"/>
  <c r="CR89" i="5" s="1"/>
  <c r="CK87" i="5"/>
  <c r="CL87" i="5" s="1"/>
  <c r="CR87" i="5" s="1"/>
  <c r="CK85" i="5"/>
  <c r="CL85" i="5" s="1"/>
  <c r="CR85" i="5" s="1"/>
  <c r="CK83" i="5"/>
  <c r="CL83" i="5" s="1"/>
  <c r="CR83" i="5" s="1"/>
  <c r="CK81" i="5"/>
  <c r="CL81" i="5" s="1"/>
  <c r="CR81" i="5" s="1"/>
  <c r="CK79" i="5"/>
  <c r="CL79" i="5" s="1"/>
  <c r="CR79" i="5" s="1"/>
  <c r="CK77" i="5"/>
  <c r="CL77" i="5" s="1"/>
  <c r="CR77" i="5" s="1"/>
  <c r="CK75" i="5"/>
  <c r="CL75" i="5" s="1"/>
  <c r="CR75" i="5" s="1"/>
  <c r="CK73" i="5"/>
  <c r="CL73" i="5" s="1"/>
  <c r="CR73" i="5" s="1"/>
  <c r="CK71" i="5"/>
  <c r="CL71" i="5" s="1"/>
  <c r="CR71" i="5" s="1"/>
  <c r="CK69" i="5"/>
  <c r="CL69" i="5" s="1"/>
  <c r="CR69" i="5" s="1"/>
  <c r="CK67" i="5"/>
  <c r="CL67" i="5" s="1"/>
  <c r="CR67" i="5" s="1"/>
  <c r="CK65" i="5"/>
  <c r="CL65" i="5" s="1"/>
  <c r="CR65" i="5" s="1"/>
  <c r="CK63" i="5"/>
  <c r="CL63" i="5" s="1"/>
  <c r="CR63" i="5" s="1"/>
  <c r="CK61" i="5"/>
  <c r="CL61" i="5" s="1"/>
  <c r="CR61" i="5" s="1"/>
  <c r="CK59" i="5"/>
  <c r="CL59" i="5" s="1"/>
  <c r="CR59" i="5" s="1"/>
  <c r="CK57" i="5"/>
  <c r="CL57" i="5" s="1"/>
  <c r="CR57" i="5" s="1"/>
  <c r="CK55" i="5"/>
  <c r="CL55" i="5" s="1"/>
  <c r="CR55" i="5" s="1"/>
  <c r="CK53" i="5"/>
  <c r="CL53" i="5" s="1"/>
  <c r="CR53" i="5" s="1"/>
  <c r="CK51" i="5"/>
  <c r="CL51" i="5" s="1"/>
  <c r="CR51" i="5" s="1"/>
  <c r="CK49" i="5"/>
  <c r="CL49" i="5" s="1"/>
  <c r="CR49" i="5" s="1"/>
  <c r="CK47" i="5"/>
  <c r="CL47" i="5" s="1"/>
  <c r="CR47" i="5" s="1"/>
  <c r="CK45" i="5"/>
  <c r="CL45" i="5" s="1"/>
  <c r="CR45" i="5" s="1"/>
  <c r="CK43" i="5"/>
  <c r="CL43" i="5" s="1"/>
  <c r="CR43" i="5" s="1"/>
  <c r="CK41" i="5"/>
  <c r="CL41" i="5" s="1"/>
  <c r="CR41" i="5" s="1"/>
  <c r="CK39" i="5"/>
  <c r="CL39" i="5" s="1"/>
  <c r="CR39" i="5" s="1"/>
  <c r="CK37" i="5"/>
  <c r="CL37" i="5" s="1"/>
  <c r="CR37" i="5" s="1"/>
  <c r="CK35" i="5"/>
  <c r="CL35" i="5" s="1"/>
  <c r="CR35" i="5" s="1"/>
  <c r="CK33" i="5"/>
  <c r="CL33" i="5" s="1"/>
  <c r="CR33" i="5" s="1"/>
  <c r="CK31" i="5"/>
  <c r="CL31" i="5" s="1"/>
  <c r="CR31" i="5" s="1"/>
  <c r="CK29" i="5"/>
  <c r="CL29" i="5" s="1"/>
  <c r="CR29" i="5" s="1"/>
  <c r="CK27" i="5"/>
  <c r="CL27" i="5" s="1"/>
  <c r="CR27" i="5" s="1"/>
  <c r="CK25" i="5"/>
  <c r="CL25" i="5" s="1"/>
  <c r="CR25" i="5" s="1"/>
  <c r="CK23" i="5"/>
  <c r="CL23" i="5" s="1"/>
  <c r="CR23" i="5" s="1"/>
  <c r="CK291" i="5"/>
  <c r="CL291" i="5" s="1"/>
  <c r="CR291" i="5" s="1"/>
  <c r="CK272" i="5"/>
  <c r="CL272" i="5" s="1"/>
  <c r="CR272" i="5" s="1"/>
  <c r="CK256" i="5"/>
  <c r="CL256" i="5" s="1"/>
  <c r="CR256" i="5" s="1"/>
  <c r="CK284" i="5"/>
  <c r="CL284" i="5" s="1"/>
  <c r="CR284" i="5" s="1"/>
  <c r="CK268" i="5"/>
  <c r="CL268" i="5" s="1"/>
  <c r="CR268" i="5" s="1"/>
  <c r="CK252" i="5"/>
  <c r="CL252" i="5" s="1"/>
  <c r="CR252" i="5" s="1"/>
  <c r="CK20" i="5"/>
  <c r="CL20" i="5" s="1"/>
  <c r="CR20" i="5" s="1"/>
  <c r="CK18" i="5"/>
  <c r="CL18" i="5" s="1"/>
  <c r="CR18" i="5" s="1"/>
  <c r="CK16" i="5"/>
  <c r="CL16" i="5" s="1"/>
  <c r="CR16" i="5" s="1"/>
  <c r="CK14" i="5"/>
  <c r="CL14" i="5" s="1"/>
  <c r="CR14" i="5" s="1"/>
  <c r="CK12" i="5"/>
  <c r="CL12" i="5" s="1"/>
  <c r="CR12" i="5" s="1"/>
  <c r="CK10" i="5"/>
  <c r="CL10" i="5" s="1"/>
  <c r="CR10" i="5" s="1"/>
  <c r="CK8" i="5"/>
  <c r="CL8" i="5" s="1"/>
  <c r="CR8" i="5" s="1"/>
  <c r="CK6" i="5"/>
  <c r="CL6" i="5" s="1"/>
  <c r="CR6" i="5" s="1"/>
  <c r="CK319" i="5"/>
  <c r="CL319" i="5" s="1"/>
  <c r="CR319" i="5" s="1"/>
  <c r="CK317" i="5"/>
  <c r="CL317" i="5" s="1"/>
  <c r="CR317" i="5" s="1"/>
  <c r="CK315" i="5"/>
  <c r="CL315" i="5" s="1"/>
  <c r="CR315" i="5" s="1"/>
  <c r="CK313" i="5"/>
  <c r="CL313" i="5" s="1"/>
  <c r="CR313" i="5" s="1"/>
  <c r="CK311" i="5"/>
  <c r="CL311" i="5" s="1"/>
  <c r="CR311" i="5" s="1"/>
  <c r="CK309" i="5"/>
  <c r="CL309" i="5" s="1"/>
  <c r="CR309" i="5" s="1"/>
  <c r="CK307" i="5"/>
  <c r="CL307" i="5" s="1"/>
  <c r="CR307" i="5" s="1"/>
  <c r="CK304" i="5"/>
  <c r="CL304" i="5" s="1"/>
  <c r="CR304" i="5" s="1"/>
  <c r="CK300" i="5"/>
  <c r="CL300" i="5" s="1"/>
  <c r="CR300" i="5" s="1"/>
  <c r="CK296" i="5"/>
  <c r="CL296" i="5" s="1"/>
  <c r="CR296" i="5" s="1"/>
  <c r="CK292" i="5"/>
  <c r="CL292" i="5" s="1"/>
  <c r="CR292" i="5" s="1"/>
  <c r="CK288" i="5"/>
  <c r="CL288" i="5" s="1"/>
  <c r="CR288" i="5" s="1"/>
  <c r="CK301" i="5"/>
  <c r="CL301" i="5" s="1"/>
  <c r="CR301" i="5" s="1"/>
  <c r="CK293" i="5"/>
  <c r="CL293" i="5" s="1"/>
  <c r="CR293" i="5" s="1"/>
  <c r="CK287" i="5"/>
  <c r="CL287" i="5" s="1"/>
  <c r="CR287" i="5" s="1"/>
  <c r="CK283" i="5"/>
  <c r="CL283" i="5" s="1"/>
  <c r="CR283" i="5" s="1"/>
  <c r="CK279" i="5"/>
  <c r="CL279" i="5" s="1"/>
  <c r="CR279" i="5" s="1"/>
  <c r="CK275" i="5"/>
  <c r="CL275" i="5" s="1"/>
  <c r="CR275" i="5" s="1"/>
  <c r="CK271" i="5"/>
  <c r="CL271" i="5" s="1"/>
  <c r="CR271" i="5" s="1"/>
  <c r="CK267" i="5"/>
  <c r="CL267" i="5" s="1"/>
  <c r="CR267" i="5" s="1"/>
  <c r="CK263" i="5"/>
  <c r="CL263" i="5" s="1"/>
  <c r="CR263" i="5" s="1"/>
  <c r="CK259" i="5"/>
  <c r="CL259" i="5" s="1"/>
  <c r="CR259" i="5" s="1"/>
  <c r="CK255" i="5"/>
  <c r="CL255" i="5" s="1"/>
  <c r="CR255" i="5" s="1"/>
  <c r="CK251" i="5"/>
  <c r="CL251" i="5" s="1"/>
  <c r="CR251" i="5" s="1"/>
  <c r="CK248" i="5"/>
  <c r="CL248" i="5" s="1"/>
  <c r="CR248" i="5" s="1"/>
  <c r="CK246" i="5"/>
  <c r="CL246" i="5" s="1"/>
  <c r="CR246" i="5" s="1"/>
  <c r="CK244" i="5"/>
  <c r="CL244" i="5" s="1"/>
  <c r="CR244" i="5" s="1"/>
  <c r="CK242" i="5"/>
  <c r="CL242" i="5" s="1"/>
  <c r="CR242" i="5" s="1"/>
  <c r="CK240" i="5"/>
  <c r="CL240" i="5" s="1"/>
  <c r="CR240" i="5" s="1"/>
  <c r="CK238" i="5"/>
  <c r="CL238" i="5" s="1"/>
  <c r="CR238" i="5" s="1"/>
  <c r="CK236" i="5"/>
  <c r="CL236" i="5" s="1"/>
  <c r="CR236" i="5" s="1"/>
  <c r="CK234" i="5"/>
  <c r="CL234" i="5" s="1"/>
  <c r="CR234" i="5" s="1"/>
  <c r="CK232" i="5"/>
  <c r="CL232" i="5" s="1"/>
  <c r="CR232" i="5" s="1"/>
  <c r="CK230" i="5"/>
  <c r="CL230" i="5" s="1"/>
  <c r="CR230" i="5" s="1"/>
  <c r="CK228" i="5"/>
  <c r="CL228" i="5" s="1"/>
  <c r="CR228" i="5" s="1"/>
  <c r="CK226" i="5"/>
  <c r="CL226" i="5" s="1"/>
  <c r="CR226" i="5" s="1"/>
  <c r="CK224" i="5"/>
  <c r="CL224" i="5" s="1"/>
  <c r="CR224" i="5" s="1"/>
  <c r="CK222" i="5"/>
  <c r="CL222" i="5" s="1"/>
  <c r="CR222" i="5" s="1"/>
  <c r="CK220" i="5"/>
  <c r="CL220" i="5" s="1"/>
  <c r="CR220" i="5" s="1"/>
  <c r="CK218" i="5"/>
  <c r="CL218" i="5" s="1"/>
  <c r="CR218" i="5" s="1"/>
  <c r="CK216" i="5"/>
  <c r="CL216" i="5" s="1"/>
  <c r="CR216" i="5" s="1"/>
  <c r="CK214" i="5"/>
  <c r="CL214" i="5" s="1"/>
  <c r="CR214" i="5" s="1"/>
  <c r="CK212" i="5"/>
  <c r="CL212" i="5" s="1"/>
  <c r="CR212" i="5" s="1"/>
  <c r="CK210" i="5"/>
  <c r="CL210" i="5" s="1"/>
  <c r="CR210" i="5" s="1"/>
  <c r="CK208" i="5"/>
  <c r="CL208" i="5" s="1"/>
  <c r="CR208" i="5" s="1"/>
  <c r="CK206" i="5"/>
  <c r="CL206" i="5" s="1"/>
  <c r="CR206" i="5" s="1"/>
  <c r="CK204" i="5"/>
  <c r="CL204" i="5" s="1"/>
  <c r="CR204" i="5" s="1"/>
  <c r="CK202" i="5"/>
  <c r="CL202" i="5" s="1"/>
  <c r="CR202" i="5" s="1"/>
  <c r="CK200" i="5"/>
  <c r="CL200" i="5" s="1"/>
  <c r="CR200" i="5" s="1"/>
  <c r="CK198" i="5"/>
  <c r="CL198" i="5" s="1"/>
  <c r="CR198" i="5" s="1"/>
  <c r="CK196" i="5"/>
  <c r="CL196" i="5" s="1"/>
  <c r="CR196" i="5" s="1"/>
  <c r="CK194" i="5"/>
  <c r="CL194" i="5" s="1"/>
  <c r="CR194" i="5" s="1"/>
  <c r="CK192" i="5"/>
  <c r="CL192" i="5" s="1"/>
  <c r="CR192" i="5" s="1"/>
  <c r="CK190" i="5"/>
  <c r="CL190" i="5" s="1"/>
  <c r="CR190" i="5" s="1"/>
  <c r="CK188" i="5"/>
  <c r="CL188" i="5" s="1"/>
  <c r="CR188" i="5" s="1"/>
  <c r="CK186" i="5"/>
  <c r="CL186" i="5" s="1"/>
  <c r="CR186" i="5" s="1"/>
  <c r="CK184" i="5"/>
  <c r="CL184" i="5" s="1"/>
  <c r="CR184" i="5" s="1"/>
  <c r="CK182" i="5"/>
  <c r="CL182" i="5" s="1"/>
  <c r="CR182" i="5" s="1"/>
  <c r="CK180" i="5"/>
  <c r="CL180" i="5" s="1"/>
  <c r="CR180" i="5" s="1"/>
  <c r="CK178" i="5"/>
  <c r="CL178" i="5" s="1"/>
  <c r="CR178" i="5" s="1"/>
  <c r="CK176" i="5"/>
  <c r="CL176" i="5" s="1"/>
  <c r="CR176" i="5" s="1"/>
  <c r="CK174" i="5"/>
  <c r="CL174" i="5" s="1"/>
  <c r="CR174" i="5" s="1"/>
  <c r="CK295" i="5"/>
  <c r="CL295" i="5" s="1"/>
  <c r="CR295" i="5" s="1"/>
  <c r="CK282" i="5"/>
  <c r="CL282" i="5" s="1"/>
  <c r="CR282" i="5" s="1"/>
  <c r="CK274" i="5"/>
  <c r="CL274" i="5" s="1"/>
  <c r="CR274" i="5" s="1"/>
  <c r="CK266" i="5"/>
  <c r="CL266" i="5" s="1"/>
  <c r="CR266" i="5" s="1"/>
  <c r="CK258" i="5"/>
  <c r="CL258" i="5" s="1"/>
  <c r="CR258" i="5" s="1"/>
  <c r="CK250" i="5"/>
  <c r="CL250" i="5" s="1"/>
  <c r="CR250" i="5" s="1"/>
  <c r="CK172" i="5"/>
  <c r="CL172" i="5" s="1"/>
  <c r="CR172" i="5" s="1"/>
  <c r="CK170" i="5"/>
  <c r="CL170" i="5" s="1"/>
  <c r="CR170" i="5" s="1"/>
  <c r="CK168" i="5"/>
  <c r="CL168" i="5" s="1"/>
  <c r="CR168" i="5" s="1"/>
  <c r="CK166" i="5"/>
  <c r="CL166" i="5" s="1"/>
  <c r="CR166" i="5" s="1"/>
  <c r="CK164" i="5"/>
  <c r="CL164" i="5" s="1"/>
  <c r="CR164" i="5" s="1"/>
  <c r="CK162" i="5"/>
  <c r="CL162" i="5" s="1"/>
  <c r="CR162" i="5" s="1"/>
  <c r="CK160" i="5"/>
  <c r="CL160" i="5" s="1"/>
  <c r="CR160" i="5" s="1"/>
  <c r="CK158" i="5"/>
  <c r="CL158" i="5" s="1"/>
  <c r="CR158" i="5" s="1"/>
  <c r="CK156" i="5"/>
  <c r="CL156" i="5" s="1"/>
  <c r="CR156" i="5" s="1"/>
  <c r="CK154" i="5"/>
  <c r="CL154" i="5" s="1"/>
  <c r="CR154" i="5" s="1"/>
  <c r="CK152" i="5"/>
  <c r="CL152" i="5" s="1"/>
  <c r="CR152" i="5" s="1"/>
  <c r="CK150" i="5"/>
  <c r="CL150" i="5" s="1"/>
  <c r="CR150" i="5" s="1"/>
  <c r="CK148" i="5"/>
  <c r="CL148" i="5" s="1"/>
  <c r="CR148" i="5" s="1"/>
  <c r="CK146" i="5"/>
  <c r="CL146" i="5" s="1"/>
  <c r="CR146" i="5" s="1"/>
  <c r="CK144" i="5"/>
  <c r="CL144" i="5" s="1"/>
  <c r="CR144" i="5" s="1"/>
  <c r="CK142" i="5"/>
  <c r="CL142" i="5" s="1"/>
  <c r="CR142" i="5" s="1"/>
  <c r="CK140" i="5"/>
  <c r="CL140" i="5" s="1"/>
  <c r="CR140" i="5" s="1"/>
  <c r="CK138" i="5"/>
  <c r="CL138" i="5" s="1"/>
  <c r="CR138" i="5" s="1"/>
  <c r="CK136" i="5"/>
  <c r="CL136" i="5" s="1"/>
  <c r="CR136" i="5" s="1"/>
  <c r="CK134" i="5"/>
  <c r="CL134" i="5" s="1"/>
  <c r="CR134" i="5" s="1"/>
  <c r="CK132" i="5"/>
  <c r="CL132" i="5" s="1"/>
  <c r="CR132" i="5" s="1"/>
  <c r="CK130" i="5"/>
  <c r="CL130" i="5" s="1"/>
  <c r="CR130" i="5" s="1"/>
  <c r="CK128" i="5"/>
  <c r="CL128" i="5" s="1"/>
  <c r="CR128" i="5" s="1"/>
  <c r="CK126" i="5"/>
  <c r="CL126" i="5" s="1"/>
  <c r="CR126" i="5" s="1"/>
  <c r="CK124" i="5"/>
  <c r="CL124" i="5" s="1"/>
  <c r="CR124" i="5" s="1"/>
  <c r="CK122" i="5"/>
  <c r="CL122" i="5" s="1"/>
  <c r="CR122" i="5" s="1"/>
  <c r="CK120" i="5"/>
  <c r="CL120" i="5" s="1"/>
  <c r="CR120" i="5" s="1"/>
  <c r="CK118" i="5"/>
  <c r="CL118" i="5" s="1"/>
  <c r="CR118" i="5" s="1"/>
  <c r="CK116" i="5"/>
  <c r="CL116" i="5" s="1"/>
  <c r="CR116" i="5" s="1"/>
  <c r="CK114" i="5"/>
  <c r="CL114" i="5" s="1"/>
  <c r="CR114" i="5" s="1"/>
  <c r="CK112" i="5"/>
  <c r="CL112" i="5" s="1"/>
  <c r="CR112" i="5" s="1"/>
  <c r="CK110" i="5"/>
  <c r="CL110" i="5" s="1"/>
  <c r="CR110" i="5" s="1"/>
  <c r="CK108" i="5"/>
  <c r="CL108" i="5" s="1"/>
  <c r="CR108" i="5" s="1"/>
  <c r="CK106" i="5"/>
  <c r="CL106" i="5" s="1"/>
  <c r="CR106" i="5" s="1"/>
  <c r="CK104" i="5"/>
  <c r="CL104" i="5" s="1"/>
  <c r="CR104" i="5" s="1"/>
  <c r="CK102" i="5"/>
  <c r="CL102" i="5" s="1"/>
  <c r="CR102" i="5" s="1"/>
  <c r="CK100" i="5"/>
  <c r="CL100" i="5" s="1"/>
  <c r="CR100" i="5" s="1"/>
  <c r="CK98" i="5"/>
  <c r="CL98" i="5" s="1"/>
  <c r="CR98" i="5" s="1"/>
  <c r="CK96" i="5"/>
  <c r="CL96" i="5" s="1"/>
  <c r="CR96" i="5" s="1"/>
  <c r="CK94" i="5"/>
  <c r="CL94" i="5" s="1"/>
  <c r="CR94" i="5" s="1"/>
  <c r="CK92" i="5"/>
  <c r="CL92" i="5" s="1"/>
  <c r="CR92" i="5" s="1"/>
  <c r="CK90" i="5"/>
  <c r="CL90" i="5" s="1"/>
  <c r="CR90" i="5" s="1"/>
  <c r="CK88" i="5"/>
  <c r="CL88" i="5" s="1"/>
  <c r="CR88" i="5" s="1"/>
  <c r="CK86" i="5"/>
  <c r="CL86" i="5" s="1"/>
  <c r="CR86" i="5" s="1"/>
  <c r="CK84" i="5"/>
  <c r="CL84" i="5" s="1"/>
  <c r="CR84" i="5" s="1"/>
  <c r="CK82" i="5"/>
  <c r="CL82" i="5" s="1"/>
  <c r="CR82" i="5" s="1"/>
  <c r="CK80" i="5"/>
  <c r="CL80" i="5" s="1"/>
  <c r="CR80" i="5" s="1"/>
  <c r="CK78" i="5"/>
  <c r="CL78" i="5" s="1"/>
  <c r="CR78" i="5" s="1"/>
  <c r="CK76" i="5"/>
  <c r="CL76" i="5" s="1"/>
  <c r="CR76" i="5" s="1"/>
  <c r="CK74" i="5"/>
  <c r="CL74" i="5" s="1"/>
  <c r="CR74" i="5" s="1"/>
  <c r="CK72" i="5"/>
  <c r="CL72" i="5" s="1"/>
  <c r="CR72" i="5" s="1"/>
  <c r="CK70" i="5"/>
  <c r="CL70" i="5" s="1"/>
  <c r="CR70" i="5" s="1"/>
  <c r="CK68" i="5"/>
  <c r="CL68" i="5" s="1"/>
  <c r="CR68" i="5" s="1"/>
  <c r="CK66" i="5"/>
  <c r="CL66" i="5" s="1"/>
  <c r="CR66" i="5" s="1"/>
  <c r="CK64" i="5"/>
  <c r="CL64" i="5" s="1"/>
  <c r="CR64" i="5" s="1"/>
  <c r="CK62" i="5"/>
  <c r="CL62" i="5" s="1"/>
  <c r="CR62" i="5" s="1"/>
  <c r="CK60" i="5"/>
  <c r="CL60" i="5" s="1"/>
  <c r="CR60" i="5" s="1"/>
  <c r="CK58" i="5"/>
  <c r="CL58" i="5" s="1"/>
  <c r="CR58" i="5" s="1"/>
  <c r="CK56" i="5"/>
  <c r="CL56" i="5" s="1"/>
  <c r="CR56" i="5" s="1"/>
  <c r="CK54" i="5"/>
  <c r="CL54" i="5" s="1"/>
  <c r="CR54" i="5" s="1"/>
  <c r="CK52" i="5"/>
  <c r="CL52" i="5" s="1"/>
  <c r="CR52" i="5" s="1"/>
  <c r="CK50" i="5"/>
  <c r="CL50" i="5" s="1"/>
  <c r="CR50" i="5" s="1"/>
  <c r="CK48" i="5"/>
  <c r="CL48" i="5" s="1"/>
  <c r="CR48" i="5" s="1"/>
  <c r="CK46" i="5"/>
  <c r="CL46" i="5" s="1"/>
  <c r="CR46" i="5" s="1"/>
  <c r="CK44" i="5"/>
  <c r="CL44" i="5" s="1"/>
  <c r="CR44" i="5" s="1"/>
  <c r="CK42" i="5"/>
  <c r="CL42" i="5" s="1"/>
  <c r="CR42" i="5" s="1"/>
  <c r="CK40" i="5"/>
  <c r="CL40" i="5" s="1"/>
  <c r="CR40" i="5" s="1"/>
  <c r="CK38" i="5"/>
  <c r="CL38" i="5" s="1"/>
  <c r="CR38" i="5" s="1"/>
  <c r="CK36" i="5"/>
  <c r="CL36" i="5" s="1"/>
  <c r="CR36" i="5" s="1"/>
  <c r="CK34" i="5"/>
  <c r="CL34" i="5" s="1"/>
  <c r="CR34" i="5" s="1"/>
  <c r="CK32" i="5"/>
  <c r="CL32" i="5" s="1"/>
  <c r="CR32" i="5" s="1"/>
  <c r="CK30" i="5"/>
  <c r="CL30" i="5" s="1"/>
  <c r="CR30" i="5" s="1"/>
  <c r="CK28" i="5"/>
  <c r="CL28" i="5" s="1"/>
  <c r="CR28" i="5" s="1"/>
  <c r="CK26" i="5"/>
  <c r="CL26" i="5" s="1"/>
  <c r="CR26" i="5" s="1"/>
  <c r="CK24" i="5"/>
  <c r="CL24" i="5" s="1"/>
  <c r="CR24" i="5" s="1"/>
  <c r="CK22" i="5"/>
  <c r="CL22" i="5" s="1"/>
  <c r="CR22" i="5" s="1"/>
  <c r="CK280" i="5"/>
  <c r="CL280" i="5" s="1"/>
  <c r="CR280" i="5" s="1"/>
  <c r="CK264" i="5"/>
  <c r="CL264" i="5" s="1"/>
  <c r="CR264" i="5" s="1"/>
  <c r="CK299" i="5"/>
  <c r="CL299" i="5" s="1"/>
  <c r="CR299" i="5" s="1"/>
  <c r="CK276" i="5"/>
  <c r="CL276" i="5" s="1"/>
  <c r="CR276" i="5" s="1"/>
  <c r="CK260" i="5"/>
  <c r="CL260" i="5" s="1"/>
  <c r="CR260" i="5" s="1"/>
  <c r="CK21" i="5"/>
  <c r="CL21" i="5" s="1"/>
  <c r="CR21" i="5" s="1"/>
  <c r="CK19" i="5"/>
  <c r="CL19" i="5" s="1"/>
  <c r="CR19" i="5" s="1"/>
  <c r="CK17" i="5"/>
  <c r="CL17" i="5" s="1"/>
  <c r="CR17" i="5" s="1"/>
  <c r="CK15" i="5"/>
  <c r="CL15" i="5" s="1"/>
  <c r="CR15" i="5" s="1"/>
  <c r="CK13" i="5"/>
  <c r="CL13" i="5" s="1"/>
  <c r="CR13" i="5" s="1"/>
  <c r="CK11" i="5"/>
  <c r="CL11" i="5" s="1"/>
  <c r="CR11" i="5" s="1"/>
  <c r="CK9" i="5"/>
  <c r="CL9" i="5" s="1"/>
  <c r="CR9" i="5" s="1"/>
  <c r="CK7" i="5"/>
  <c r="CL7" i="5" s="1"/>
  <c r="CR7" i="5" s="1"/>
  <c r="CK5" i="5"/>
  <c r="BP5" i="5"/>
  <c r="CG117" i="19"/>
  <c r="CI5" i="19"/>
  <c r="CI107" i="19" s="1"/>
  <c r="CG122" i="19" s="1"/>
  <c r="CF122" i="19" s="1"/>
  <c r="CC107" i="19"/>
  <c r="CN5" i="19"/>
  <c r="CS5" i="19"/>
  <c r="CP5" i="19"/>
  <c r="CK107" i="19"/>
  <c r="CL5" i="19"/>
  <c r="CP116" i="19"/>
  <c r="CQ5" i="19"/>
  <c r="BW67" i="19"/>
  <c r="E13" i="2"/>
  <c r="AU93" i="19"/>
  <c r="AU107" i="19" s="1"/>
  <c r="AV126" i="19" s="1"/>
  <c r="AZ93" i="19"/>
  <c r="AZ107" i="19" s="1"/>
  <c r="AW93" i="19"/>
  <c r="AW118" i="19"/>
  <c r="AV107" i="19"/>
  <c r="AX93" i="19"/>
  <c r="E18" i="2"/>
  <c r="CG122" i="23" l="1"/>
  <c r="CF122" i="23" s="1"/>
  <c r="CL107" i="23"/>
  <c r="CP117" i="23"/>
  <c r="CR5" i="23"/>
  <c r="CR107" i="23" s="1"/>
  <c r="BP107" i="23"/>
  <c r="BO113" i="23"/>
  <c r="BN113" i="23" s="1"/>
  <c r="BO115" i="23"/>
  <c r="BO119" i="23" s="1"/>
  <c r="BN119" i="23" s="1"/>
  <c r="BO107" i="23"/>
  <c r="BW5" i="23"/>
  <c r="BE127" i="23"/>
  <c r="G47" i="2" s="1"/>
  <c r="G49" i="2" s="1"/>
  <c r="C50" i="2" s="1"/>
  <c r="C51" i="2" s="1"/>
  <c r="BN131" i="23"/>
  <c r="BN111" i="23"/>
  <c r="BO123" i="23"/>
  <c r="BN123" i="23" s="1"/>
  <c r="BN124" i="23" s="1"/>
  <c r="BO121" i="23"/>
  <c r="BN132" i="23"/>
  <c r="BN336" i="5"/>
  <c r="C17" i="26" s="1"/>
  <c r="CP329" i="5"/>
  <c r="CL5" i="5"/>
  <c r="CK320" i="5"/>
  <c r="BO326" i="5"/>
  <c r="BN326" i="5" s="1"/>
  <c r="BO328" i="5"/>
  <c r="BO332" i="5" s="1"/>
  <c r="BN332" i="5" s="1"/>
  <c r="C12" i="26" s="1"/>
  <c r="BO320" i="5"/>
  <c r="BW5" i="5"/>
  <c r="BY5" i="5" s="1"/>
  <c r="BP320" i="5"/>
  <c r="BN339" i="5"/>
  <c r="BN340" i="5" s="1"/>
  <c r="BN324" i="5"/>
  <c r="BW334" i="5"/>
  <c r="CC320" i="5"/>
  <c r="CG330" i="5"/>
  <c r="CI5" i="5"/>
  <c r="CI320" i="5" s="1"/>
  <c r="CG334" i="5" s="1"/>
  <c r="C19" i="26"/>
  <c r="CL107" i="19"/>
  <c r="CP117" i="19"/>
  <c r="CR5" i="19"/>
  <c r="CR107" i="19" s="1"/>
  <c r="CP122" i="19" s="1"/>
  <c r="CO122" i="19" s="1"/>
  <c r="C14" i="26"/>
  <c r="C45" i="26"/>
  <c r="E20" i="2"/>
  <c r="BE93" i="19"/>
  <c r="BG93" i="19" s="1"/>
  <c r="AW115" i="19"/>
  <c r="AW119" i="19" s="1"/>
  <c r="AV119" i="19" s="1"/>
  <c r="AW113" i="19"/>
  <c r="AV113" i="19" s="1"/>
  <c r="AW107" i="19"/>
  <c r="BV67" i="19"/>
  <c r="CA67" i="19"/>
  <c r="BX67" i="19"/>
  <c r="BY67" i="19"/>
  <c r="AV111" i="19"/>
  <c r="F9" i="2" s="1"/>
  <c r="AV127" i="19"/>
  <c r="AV128" i="19" s="1"/>
  <c r="F40" i="2" s="1"/>
  <c r="AX107" i="19"/>
  <c r="AW123" i="19"/>
  <c r="AV123" i="19" s="1"/>
  <c r="AV124" i="19" s="1"/>
  <c r="AW121" i="19"/>
  <c r="E15" i="2"/>
  <c r="BE128" i="23" l="1"/>
  <c r="G10" i="2" s="1"/>
  <c r="BV5" i="23"/>
  <c r="BV107" i="23" s="1"/>
  <c r="BW130" i="23" s="1"/>
  <c r="BW107" i="23"/>
  <c r="BX118" i="23"/>
  <c r="BX5" i="23"/>
  <c r="CA5" i="23"/>
  <c r="CA107" i="23" s="1"/>
  <c r="BN126" i="23"/>
  <c r="BN127" i="23" s="1"/>
  <c r="C50" i="26"/>
  <c r="BY5" i="23"/>
  <c r="CP122" i="23"/>
  <c r="CO122" i="23" s="1"/>
  <c r="BY320" i="5"/>
  <c r="CP330" i="5"/>
  <c r="CR5" i="5"/>
  <c r="CR320" i="5" s="1"/>
  <c r="CP334" i="5" s="1"/>
  <c r="CL320" i="5"/>
  <c r="CF334" i="5"/>
  <c r="BV5" i="5"/>
  <c r="BV320" i="5" s="1"/>
  <c r="BW338" i="5" s="1"/>
  <c r="BX331" i="5"/>
  <c r="BW320" i="5"/>
  <c r="CA5" i="5"/>
  <c r="CA320" i="5" s="1"/>
  <c r="BX335" i="5" s="1"/>
  <c r="BX5" i="5"/>
  <c r="E21" i="2"/>
  <c r="E26" i="2" s="1"/>
  <c r="E28" i="2" s="1"/>
  <c r="E30" i="2" s="1"/>
  <c r="E33" i="2" s="1"/>
  <c r="D5" i="24" s="1"/>
  <c r="D35" i="24" s="1"/>
  <c r="F18" i="2"/>
  <c r="BG107" i="19"/>
  <c r="F13" i="2"/>
  <c r="CF67" i="19"/>
  <c r="BD93" i="19"/>
  <c r="BD107" i="19" s="1"/>
  <c r="BE126" i="19" s="1"/>
  <c r="BI93" i="19"/>
  <c r="BI107" i="19" s="1"/>
  <c r="BF93" i="19"/>
  <c r="BE107" i="19"/>
  <c r="BF118" i="19"/>
  <c r="BX107" i="23" l="1"/>
  <c r="BX113" i="23"/>
  <c r="BW113" i="23" s="1"/>
  <c r="BX115" i="23"/>
  <c r="BX119" i="23" s="1"/>
  <c r="BW119" i="23" s="1"/>
  <c r="CF5" i="23"/>
  <c r="BW111" i="23"/>
  <c r="BW131" i="23"/>
  <c r="BW132" i="23" s="1"/>
  <c r="BY107" i="23"/>
  <c r="CH5" i="23"/>
  <c r="BN128" i="23"/>
  <c r="C10" i="26" s="1"/>
  <c r="C51" i="26"/>
  <c r="BX123" i="23"/>
  <c r="BW123" i="23" s="1"/>
  <c r="BW124" i="23" s="1"/>
  <c r="BX121" i="23"/>
  <c r="BW335" i="5"/>
  <c r="BW336" i="5" s="1"/>
  <c r="D17" i="26" s="1"/>
  <c r="BX336" i="5"/>
  <c r="CO334" i="5"/>
  <c r="BX320" i="5"/>
  <c r="BX328" i="5"/>
  <c r="BX332" i="5" s="1"/>
  <c r="BW332" i="5" s="1"/>
  <c r="D12" i="26" s="1"/>
  <c r="BX326" i="5"/>
  <c r="BW326" i="5" s="1"/>
  <c r="CF5" i="5"/>
  <c r="BW324" i="5"/>
  <c r="BW339" i="5"/>
  <c r="BW340" i="5" s="1"/>
  <c r="D14" i="26"/>
  <c r="F20" i="2"/>
  <c r="F15" i="2"/>
  <c r="BE111" i="19"/>
  <c r="BE127" i="19"/>
  <c r="BE128" i="19" s="1"/>
  <c r="BF123" i="19"/>
  <c r="BE123" i="19" s="1"/>
  <c r="BE124" i="19" s="1"/>
  <c r="G18" i="2" s="1"/>
  <c r="G20" i="2" s="1"/>
  <c r="BF121" i="19"/>
  <c r="BN93" i="19"/>
  <c r="BF107" i="19"/>
  <c r="BF115" i="19"/>
  <c r="BF119" i="19" s="1"/>
  <c r="BE119" i="19" s="1"/>
  <c r="G13" i="2" s="1"/>
  <c r="G15" i="2" s="1"/>
  <c r="G21" i="2" s="1"/>
  <c r="BF113" i="19"/>
  <c r="BE113" i="19" s="1"/>
  <c r="CE67" i="19"/>
  <c r="CG67" i="19"/>
  <c r="CJ67" i="19"/>
  <c r="CH67" i="19"/>
  <c r="BW126" i="23" l="1"/>
  <c r="BW127" i="23" s="1"/>
  <c r="BW128" i="23" s="1"/>
  <c r="D10" i="26" s="1"/>
  <c r="D50" i="26"/>
  <c r="CH107" i="23"/>
  <c r="CE5" i="23"/>
  <c r="CE107" i="23" s="1"/>
  <c r="CF130" i="23" s="1"/>
  <c r="CG118" i="23"/>
  <c r="CF107" i="23"/>
  <c r="CJ5" i="23"/>
  <c r="CJ107" i="23" s="1"/>
  <c r="CG5" i="23"/>
  <c r="G40" i="2"/>
  <c r="D45" i="26"/>
  <c r="D19" i="26"/>
  <c r="CE5" i="5"/>
  <c r="CE320" i="5" s="1"/>
  <c r="CF338" i="5" s="1"/>
  <c r="CF320" i="5"/>
  <c r="CG331" i="5"/>
  <c r="CG5" i="5"/>
  <c r="CJ5" i="5"/>
  <c r="CJ320" i="5" s="1"/>
  <c r="CG335" i="5" s="1"/>
  <c r="CH5" i="5"/>
  <c r="F21" i="2"/>
  <c r="CO67" i="19"/>
  <c r="BM93" i="19"/>
  <c r="BM107" i="19" s="1"/>
  <c r="BN126" i="19" s="1"/>
  <c r="BR93" i="19"/>
  <c r="BR107" i="19" s="1"/>
  <c r="BO93" i="19"/>
  <c r="BO118" i="19"/>
  <c r="BN107" i="19"/>
  <c r="BP93" i="19"/>
  <c r="CG123" i="23" l="1"/>
  <c r="CF123" i="23" s="1"/>
  <c r="CF124" i="23" s="1"/>
  <c r="CG121" i="23"/>
  <c r="CG115" i="23"/>
  <c r="CG119" i="23" s="1"/>
  <c r="CF119" i="23" s="1"/>
  <c r="CG113" i="23"/>
  <c r="CF113" i="23" s="1"/>
  <c r="CG107" i="23"/>
  <c r="CO5" i="23"/>
  <c r="CF131" i="23"/>
  <c r="CF132" i="23" s="1"/>
  <c r="CF111" i="23"/>
  <c r="CF126" i="23" s="1"/>
  <c r="CF127" i="23" s="1"/>
  <c r="CF335" i="5"/>
  <c r="CF336" i="5" s="1"/>
  <c r="E17" i="26" s="1"/>
  <c r="CG336" i="5"/>
  <c r="CH320" i="5"/>
  <c r="CG328" i="5"/>
  <c r="CG332" i="5" s="1"/>
  <c r="CF332" i="5" s="1"/>
  <c r="E12" i="26" s="1"/>
  <c r="CG326" i="5"/>
  <c r="CF326" i="5" s="1"/>
  <c r="CG320" i="5"/>
  <c r="CO5" i="5"/>
  <c r="CQ5" i="5" s="1"/>
  <c r="CQ320" i="5" s="1"/>
  <c r="CF339" i="5"/>
  <c r="CF340" i="5" s="1"/>
  <c r="CF324" i="5"/>
  <c r="E19" i="26"/>
  <c r="E45" i="26"/>
  <c r="BN127" i="19"/>
  <c r="BN111" i="19"/>
  <c r="BW93" i="19"/>
  <c r="BY93" i="19" s="1"/>
  <c r="BO115" i="19"/>
  <c r="BO119" i="19" s="1"/>
  <c r="BN119" i="19" s="1"/>
  <c r="BO107" i="19"/>
  <c r="BO113" i="19"/>
  <c r="BN113" i="19" s="1"/>
  <c r="BN128" i="19"/>
  <c r="CS67" i="19"/>
  <c r="CN67" i="19"/>
  <c r="CP67" i="19"/>
  <c r="CQ67" i="19"/>
  <c r="BP107" i="19"/>
  <c r="BO123" i="19"/>
  <c r="BN123" i="19" s="1"/>
  <c r="BN124" i="19" s="1"/>
  <c r="C18" i="26" s="1"/>
  <c r="C20" i="26" s="1"/>
  <c r="BO121" i="19"/>
  <c r="CF128" i="23" l="1"/>
  <c r="E10" i="26" s="1"/>
  <c r="E51" i="26"/>
  <c r="CN5" i="23"/>
  <c r="CN107" i="23" s="1"/>
  <c r="CO130" i="23" s="1"/>
  <c r="CP118" i="23"/>
  <c r="CO107" i="23"/>
  <c r="CP5" i="23"/>
  <c r="CS5" i="23"/>
  <c r="CS107" i="23" s="1"/>
  <c r="CQ5" i="23"/>
  <c r="CQ107" i="23" s="1"/>
  <c r="C13" i="26"/>
  <c r="C15" i="26" s="1"/>
  <c r="E14" i="26"/>
  <c r="C44" i="26"/>
  <c r="CN5" i="5"/>
  <c r="CN320" i="5" s="1"/>
  <c r="CO338" i="5" s="1"/>
  <c r="CP331" i="5"/>
  <c r="CO320" i="5"/>
  <c r="CP5" i="5"/>
  <c r="CS5" i="5"/>
  <c r="CS320" i="5" s="1"/>
  <c r="CP335" i="5" s="1"/>
  <c r="C21" i="26"/>
  <c r="BY107" i="19"/>
  <c r="BV93" i="19"/>
  <c r="BV107" i="19" s="1"/>
  <c r="BW126" i="19" s="1"/>
  <c r="BX93" i="19"/>
  <c r="CA93" i="19"/>
  <c r="CA107" i="19" s="1"/>
  <c r="BX118" i="19"/>
  <c r="BW107" i="19"/>
  <c r="CP107" i="23" l="1"/>
  <c r="CP113" i="23"/>
  <c r="CO113" i="23" s="1"/>
  <c r="CP115" i="23"/>
  <c r="CP119" i="23" s="1"/>
  <c r="CO119" i="23" s="1"/>
  <c r="CP123" i="23"/>
  <c r="CO123" i="23" s="1"/>
  <c r="CO124" i="23" s="1"/>
  <c r="CP121" i="23"/>
  <c r="CO111" i="23"/>
  <c r="CO126" i="23" s="1"/>
  <c r="CO127" i="23" s="1"/>
  <c r="CO128" i="23" s="1"/>
  <c r="F10" i="26" s="1"/>
  <c r="CO131" i="23"/>
  <c r="CO132" i="23" s="1"/>
  <c r="CP326" i="5"/>
  <c r="CO326" i="5" s="1"/>
  <c r="CP328" i="5"/>
  <c r="CP332" i="5" s="1"/>
  <c r="CO332" i="5" s="1"/>
  <c r="F12" i="26" s="1"/>
  <c r="CP320" i="5"/>
  <c r="CO335" i="5"/>
  <c r="CO336" i="5" s="1"/>
  <c r="F17" i="26" s="1"/>
  <c r="CP336" i="5"/>
  <c r="CO339" i="5"/>
  <c r="CO324" i="5"/>
  <c r="CO340" i="5"/>
  <c r="F19" i="26"/>
  <c r="F45" i="26"/>
  <c r="BW111" i="19"/>
  <c r="BW127" i="19"/>
  <c r="BW128" i="19" s="1"/>
  <c r="BX121" i="19"/>
  <c r="BX123" i="19"/>
  <c r="BW123" i="19" s="1"/>
  <c r="BW124" i="19" s="1"/>
  <c r="D18" i="26" s="1"/>
  <c r="D20" i="26" s="1"/>
  <c r="CF93" i="19"/>
  <c r="BX107" i="19"/>
  <c r="BX115" i="19"/>
  <c r="BX119" i="19" s="1"/>
  <c r="BW119" i="19" s="1"/>
  <c r="BX113" i="19"/>
  <c r="BW113" i="19" s="1"/>
  <c r="C9" i="26"/>
  <c r="F43" i="26" l="1"/>
  <c r="C43" i="26"/>
  <c r="D43" i="26"/>
  <c r="E43" i="26"/>
  <c r="F8" i="26"/>
  <c r="E8" i="26"/>
  <c r="G8" i="2"/>
  <c r="C8" i="26"/>
  <c r="C11" i="26" s="1"/>
  <c r="C26" i="26" s="1"/>
  <c r="C28" i="26" s="1"/>
  <c r="C30" i="26" s="1"/>
  <c r="C41" i="26" s="1"/>
  <c r="D8" i="26"/>
  <c r="D46" i="2"/>
  <c r="F46" i="2"/>
  <c r="F50" i="26"/>
  <c r="F51" i="26"/>
  <c r="D51" i="26"/>
  <c r="E50" i="26"/>
  <c r="D13" i="26"/>
  <c r="D15" i="26" s="1"/>
  <c r="D21" i="26" s="1"/>
  <c r="F14" i="26"/>
  <c r="D9" i="26"/>
  <c r="D11" i="26" s="1"/>
  <c r="D44" i="26"/>
  <c r="CE93" i="19"/>
  <c r="CE107" i="19" s="1"/>
  <c r="CF126" i="19" s="1"/>
  <c r="CJ93" i="19"/>
  <c r="CJ107" i="19" s="1"/>
  <c r="CG93" i="19"/>
  <c r="CF107" i="19"/>
  <c r="CG118" i="19"/>
  <c r="CH93" i="19"/>
  <c r="D11" i="2"/>
  <c r="D26" i="2" s="1"/>
  <c r="D28" i="2" s="1"/>
  <c r="D30" i="2" s="1"/>
  <c r="D33" i="2" s="1"/>
  <c r="F11" i="2"/>
  <c r="F26" i="2" s="1"/>
  <c r="F28" i="2" s="1"/>
  <c r="F30" i="2" s="1"/>
  <c r="F33" i="2" s="1"/>
  <c r="E5" i="24" s="1"/>
  <c r="C52" i="26" l="1"/>
  <c r="C53" i="26" s="1"/>
  <c r="D26" i="26"/>
  <c r="D28" i="26" s="1"/>
  <c r="D30" i="26" s="1"/>
  <c r="D41" i="26" s="1"/>
  <c r="CH107" i="19"/>
  <c r="CF127" i="19"/>
  <c r="CF128" i="19" s="1"/>
  <c r="E44" i="26" s="1"/>
  <c r="CF111" i="19"/>
  <c r="E9" i="26" s="1"/>
  <c r="E11" i="26" s="1"/>
  <c r="CG121" i="19"/>
  <c r="CG123" i="19"/>
  <c r="CF123" i="19" s="1"/>
  <c r="CF124" i="19" s="1"/>
  <c r="E18" i="26" s="1"/>
  <c r="E20" i="26" s="1"/>
  <c r="CO93" i="19"/>
  <c r="CQ93" i="19" s="1"/>
  <c r="CQ107" i="19" s="1"/>
  <c r="CG113" i="19"/>
  <c r="CF113" i="19" s="1"/>
  <c r="CG115" i="19"/>
  <c r="CG119" i="19" s="1"/>
  <c r="CF119" i="19" s="1"/>
  <c r="CG107" i="19"/>
  <c r="E35" i="24"/>
  <c r="G53" i="9" s="1"/>
  <c r="C5" i="24"/>
  <c r="E13" i="26" l="1"/>
  <c r="E15" i="26" s="1"/>
  <c r="E21" i="26" s="1"/>
  <c r="E26" i="26" s="1"/>
  <c r="E28" i="26" s="1"/>
  <c r="E30" i="26" s="1"/>
  <c r="E41" i="26" s="1"/>
  <c r="CN93" i="19"/>
  <c r="CN107" i="19" s="1"/>
  <c r="CO126" i="19" s="1"/>
  <c r="CS93" i="19"/>
  <c r="CS107" i="19" s="1"/>
  <c r="CP93" i="19"/>
  <c r="CP118" i="19"/>
  <c r="CO107" i="19"/>
  <c r="C8" i="24"/>
  <c r="C9" i="24" s="1"/>
  <c r="C10" i="24" s="1"/>
  <c r="D7" i="24" s="1"/>
  <c r="C35" i="24"/>
  <c r="CP121" i="19" l="1"/>
  <c r="CP123" i="19"/>
  <c r="CO123" i="19" s="1"/>
  <c r="CO124" i="19" s="1"/>
  <c r="F18" i="26" s="1"/>
  <c r="F20" i="26" s="1"/>
  <c r="CO111" i="19"/>
  <c r="CO127" i="19"/>
  <c r="CP113" i="19"/>
  <c r="CO113" i="19" s="1"/>
  <c r="CP107" i="19"/>
  <c r="CP115" i="19"/>
  <c r="CP119" i="19" s="1"/>
  <c r="CO119" i="19" s="1"/>
  <c r="F13" i="26" s="1"/>
  <c r="F15" i="26" s="1"/>
  <c r="CO128" i="19"/>
  <c r="D8" i="24"/>
  <c r="D9" i="24" s="1"/>
  <c r="D10" i="24" s="1"/>
  <c r="E7" i="24" s="1"/>
  <c r="G9" i="2" l="1"/>
  <c r="G11" i="2" s="1"/>
  <c r="G26" i="2" s="1"/>
  <c r="G28" i="2" s="1"/>
  <c r="G30" i="2" s="1"/>
  <c r="G33" i="2" s="1"/>
  <c r="F9" i="26"/>
  <c r="F11" i="26" s="1"/>
  <c r="F44" i="26"/>
  <c r="F21" i="26"/>
  <c r="E8" i="24"/>
  <c r="E9" i="24" s="1"/>
  <c r="E10" i="24" s="1"/>
  <c r="F7" i="24" s="1"/>
  <c r="F5" i="24" l="1"/>
  <c r="F8" i="24" s="1"/>
  <c r="F9" i="24" s="1"/>
  <c r="F10" i="24" s="1"/>
  <c r="G35" i="2"/>
  <c r="F26" i="26"/>
  <c r="F28" i="26" s="1"/>
  <c r="F30" i="26" s="1"/>
  <c r="F41" i="26" s="1"/>
  <c r="F35" i="24" l="1"/>
  <c r="H53" i="9" s="1"/>
  <c r="B11" i="24"/>
  <c r="B27" i="24" s="1"/>
  <c r="B12" i="24"/>
  <c r="B28" i="24" s="1"/>
  <c r="B13" i="24" l="1"/>
  <c r="B17" i="24" s="1"/>
  <c r="D21" i="24" l="1"/>
  <c r="D22" i="24" s="1"/>
  <c r="D24" i="24" s="1"/>
  <c r="E21" i="24"/>
  <c r="C21" i="24"/>
  <c r="C22" i="24" s="1"/>
  <c r="C24" i="24" s="1"/>
  <c r="B21" i="24"/>
  <c r="B22" i="24" s="1"/>
  <c r="B24" i="24" s="1"/>
  <c r="B20" i="24"/>
  <c r="B23" i="24" l="1"/>
  <c r="B25" i="24" s="1"/>
  <c r="E22" i="24"/>
  <c r="E24" i="24" s="1"/>
  <c r="B26" i="24" l="1"/>
  <c r="C20" i="24" s="1"/>
  <c r="C23" i="24" s="1"/>
  <c r="C25" i="24" s="1"/>
  <c r="C26" i="24" s="1"/>
  <c r="D20" i="24" s="1"/>
  <c r="D23" i="24" s="1"/>
  <c r="D25" i="24" s="1"/>
  <c r="D26" i="24" l="1"/>
  <c r="E20" i="24" s="1"/>
  <c r="E23" i="24" s="1"/>
  <c r="E25" i="24" s="1"/>
  <c r="B29" i="24" s="1"/>
  <c r="B30" i="24" s="1"/>
  <c r="E26" i="24" l="1"/>
  <c r="C31" i="24"/>
  <c r="H36" i="24" s="1"/>
  <c r="J54" i="9" s="1"/>
  <c r="J57" i="9" s="1"/>
  <c r="D31" i="26" s="1"/>
  <c r="D32" i="26" s="1"/>
  <c r="D40" i="26" s="1"/>
  <c r="E31" i="24"/>
  <c r="J36" i="24" s="1"/>
  <c r="L54" i="9" s="1"/>
  <c r="L57" i="9" s="1"/>
  <c r="F31" i="26" s="1"/>
  <c r="F32" i="26" s="1"/>
  <c r="F40" i="26" s="1"/>
  <c r="B31" i="24"/>
  <c r="G36" i="24" s="1"/>
  <c r="I54" i="9" s="1"/>
  <c r="I57" i="9" s="1"/>
  <c r="C31" i="26" s="1"/>
  <c r="C32" i="26" s="1"/>
  <c r="D31" i="24"/>
  <c r="I36" i="24" s="1"/>
  <c r="K54" i="9" s="1"/>
  <c r="K57" i="9" s="1"/>
  <c r="E31" i="26" s="1"/>
  <c r="E32" i="26" s="1"/>
  <c r="E40" i="26" s="1"/>
  <c r="C40" i="26" l="1"/>
  <c r="C33" i="26"/>
  <c r="C36" i="26" s="1"/>
  <c r="C37" i="26" s="1"/>
</calcChain>
</file>

<file path=xl/sharedStrings.xml><?xml version="1.0" encoding="utf-8"?>
<sst xmlns="http://schemas.openxmlformats.org/spreadsheetml/2006/main" count="2536" uniqueCount="789">
  <si>
    <t>Restwere zum Jahresende</t>
  </si>
  <si>
    <t>Abschreibungen aus den Herstellungs-/Anschaffungswerten</t>
  </si>
  <si>
    <t xml:space="preserve">Zinsen RBW-zum Jahresende </t>
  </si>
  <si>
    <t>Restbuchwerte zum Jahresende (ohne Werte, die nach Halbwert berechnet werden</t>
  </si>
  <si>
    <t>Berechnung der RBW-Zinsen nach den Restwerten zum Jahresende</t>
  </si>
  <si>
    <t>Berechnung der RBW-Zinsen nach den Restwerten im Jahresmittel</t>
  </si>
  <si>
    <t>Zinsen RBW -Restwerte zum Jahresende</t>
  </si>
  <si>
    <t>Zinsen RBW -Restwerte im Jahresmittel</t>
  </si>
  <si>
    <t>Werte für Zinsberechnung nach Halbwertmethode insgesamt</t>
  </si>
  <si>
    <t>Grundstückswerte</t>
  </si>
  <si>
    <t>Berechnung der Zinsen nach Halbwertmethode</t>
  </si>
  <si>
    <t>Zinsen Restwert zum Jahresende</t>
  </si>
  <si>
    <t>Zinsen Restwert im Jahresmittel</t>
  </si>
  <si>
    <t>Werte abschreibbare Beiträge</t>
  </si>
  <si>
    <t>Grundstückswerte (Bei Berechnung nach Halbwert)</t>
  </si>
  <si>
    <t>Abschreib.Anlagevermögen  (Bei Ber. nach Halbwert)</t>
  </si>
  <si>
    <t xml:space="preserve">Summe </t>
  </si>
  <si>
    <t>6.1</t>
  </si>
  <si>
    <t>6.2</t>
  </si>
  <si>
    <t>1)</t>
  </si>
  <si>
    <t>Gemeinde A</t>
  </si>
  <si>
    <t>Zinsen aus Herstellungs-/Anschaffungskosten im Jahresmittel, soweit Berechnung der Zinsen nicht nach Helbwertmethode erfolgt</t>
  </si>
  <si>
    <t>MwSt-Satz</t>
  </si>
  <si>
    <t>Vorkalkulation</t>
  </si>
  <si>
    <t>Wasserabgabemengen</t>
  </si>
  <si>
    <t>Angesetzte Überdeckung/Unterdeckung(-) in den Vorkalkulationszeiträumen (einschl.Zinsen)</t>
  </si>
  <si>
    <t>Bez.2</t>
  </si>
  <si>
    <t>Bez.3</t>
  </si>
  <si>
    <t>2</t>
  </si>
  <si>
    <t>3</t>
  </si>
  <si>
    <t>4</t>
  </si>
  <si>
    <t>5</t>
  </si>
  <si>
    <t>6</t>
  </si>
  <si>
    <t>Nachkalkulation der Wassergebühren</t>
  </si>
  <si>
    <t>Berechnungszeitraum für Vorkalkulation</t>
  </si>
  <si>
    <t>Vorkalkulation der Wassergebühren</t>
  </si>
  <si>
    <t>Gebühr je cbm Wasser (ohne MwSt)</t>
  </si>
  <si>
    <t>Gebührenfähige Kosten Betrieb/Unterhalt (2.3*-1</t>
  </si>
  <si>
    <t>4.</t>
  </si>
  <si>
    <t>4.4</t>
  </si>
  <si>
    <t>4.5</t>
  </si>
  <si>
    <t xml:space="preserve">Wasserverbrauch in cbm </t>
  </si>
  <si>
    <t>Über- / Unterdeckungen(-) in €</t>
  </si>
  <si>
    <t>Nachkalkulationszeitraum</t>
  </si>
  <si>
    <t>Vorkalkulationszeitraum</t>
  </si>
  <si>
    <t>4.3</t>
  </si>
  <si>
    <t>6.6</t>
  </si>
  <si>
    <t>6.7</t>
  </si>
  <si>
    <t>9.4</t>
  </si>
  <si>
    <t>Nr.</t>
  </si>
  <si>
    <t>Nachkalkulation</t>
  </si>
  <si>
    <t>Zinsen nach Halbwertmethode insgesamt</t>
  </si>
  <si>
    <t>3.</t>
  </si>
  <si>
    <r>
      <t xml:space="preserve">Zinsbe-rechn.- Methode
</t>
    </r>
    <r>
      <rPr>
        <b/>
        <sz val="10"/>
        <rFont val="Arial"/>
        <family val="2"/>
      </rPr>
      <t>H = Halb-wert</t>
    </r>
  </si>
  <si>
    <t>Berechnung der maßgeblichen Zinsen nach der Halbwertmethode (Verzinsung zum Jahresende)</t>
  </si>
  <si>
    <t>Jahresmittel-wert aus Zugang/
Abgang(-)</t>
  </si>
  <si>
    <t>9.</t>
  </si>
  <si>
    <t>9.1</t>
  </si>
  <si>
    <t>9.2</t>
  </si>
  <si>
    <t>9.3</t>
  </si>
  <si>
    <t>Zu verzinsender
Ausgleichsbetrag</t>
  </si>
  <si>
    <t>Zu verzinsender
Restbetrag</t>
  </si>
  <si>
    <t>Zinsen
Ausgleichsbetrag</t>
  </si>
  <si>
    <t>Zinsen
Restbetrag</t>
  </si>
  <si>
    <t>Zinssatz</t>
  </si>
  <si>
    <t>5.2</t>
  </si>
  <si>
    <t>Überdeckung(+) /
Unterdeckung(-)</t>
  </si>
  <si>
    <t>Über- / Unterdeckung(-)
Nachkalkulationszeitraum</t>
  </si>
  <si>
    <t>Wasserversorgungseinrichtung</t>
  </si>
  <si>
    <t>1.</t>
  </si>
  <si>
    <t>vom</t>
  </si>
  <si>
    <t>bis</t>
  </si>
  <si>
    <t>2.</t>
  </si>
  <si>
    <t>Konto</t>
  </si>
  <si>
    <t>Bezeichnung</t>
  </si>
  <si>
    <t>2.1</t>
  </si>
  <si>
    <t>Summe: Ausgaben/Aufwendungen</t>
  </si>
  <si>
    <t>Summe: Einnahmen/Erträge</t>
  </si>
  <si>
    <t>2.2</t>
  </si>
  <si>
    <t>2.3</t>
  </si>
  <si>
    <t>5.</t>
  </si>
  <si>
    <t>Summe</t>
  </si>
  <si>
    <t>Anl.
Nr.</t>
  </si>
  <si>
    <t>Jahre</t>
  </si>
  <si>
    <t>4.1</t>
  </si>
  <si>
    <t>1.1</t>
  </si>
  <si>
    <t>1.2</t>
  </si>
  <si>
    <t>1.3</t>
  </si>
  <si>
    <t>6.</t>
  </si>
  <si>
    <t>7.</t>
  </si>
  <si>
    <t>Beträge in € für die Jahre</t>
  </si>
  <si>
    <t>8.</t>
  </si>
  <si>
    <t>8.1</t>
  </si>
  <si>
    <t>8.2</t>
  </si>
  <si>
    <t>Grunddaten</t>
  </si>
  <si>
    <t>Bezeichnung 1</t>
  </si>
  <si>
    <t>Bezeichnung 2</t>
  </si>
  <si>
    <t>Jahr</t>
  </si>
  <si>
    <t xml:space="preserve">Berechnung der Zinsen nach der Restbuchwertmethode (Verzinsung: Restwert zum Jahresende) </t>
  </si>
  <si>
    <t xml:space="preserve">Berechnung der Zinsen nach der Restbuchwertmethode (Verzinsung: Restwert im Jahresmittel) </t>
  </si>
  <si>
    <t>Übertrag auf das Folgejahr</t>
  </si>
  <si>
    <t>Sa: Zinsen</t>
  </si>
  <si>
    <t>Sa: Insgesamt</t>
  </si>
  <si>
    <t>Verteilung: 
Anzahl Jahre</t>
  </si>
  <si>
    <t>Beiträge 
in €</t>
  </si>
  <si>
    <t>Auflösungs-zeitpunkt 
ab</t>
  </si>
  <si>
    <t>Zuwendungen 
in €</t>
  </si>
  <si>
    <t>Leerspalte
nicht löschen</t>
  </si>
  <si>
    <t>Zugang/
Abgang(-) 
im Jahr</t>
  </si>
  <si>
    <t>Summe: Ausgaben Aufwendungen</t>
  </si>
  <si>
    <t>1.4</t>
  </si>
  <si>
    <t>Zinsen bzw. Restbuchwerte des Anlagevermögens im Jahresmittel, soweit Berechnung der Zinsen nicht nach Halbwertmethode erfolgt</t>
  </si>
  <si>
    <t>Zinsen</t>
  </si>
  <si>
    <t>8.3</t>
  </si>
  <si>
    <t>8.4</t>
  </si>
  <si>
    <t>Zinsen bzw. Restbuchwerte des Anlagevermögens zum Jahresende, soweit Berechnung der Zinsen nicht nach Halbwertmethode erfolgt</t>
  </si>
  <si>
    <t xml:space="preserve">Zinsen bzw. Herstellungs-/Anschaffungsaufwand, der nicht abgeschrieben wird (Grundstücke) </t>
  </si>
  <si>
    <t xml:space="preserve">Zinsen bzw. Herstellungsaufwand (ohne Grundstücke) und ohne bereits vollständig abgeschriebene Vermögensgegenstände zum Jahresende  </t>
  </si>
  <si>
    <t>Zinsen Halbwertmethode</t>
  </si>
  <si>
    <t>3.1</t>
  </si>
  <si>
    <t>3.2</t>
  </si>
  <si>
    <t>4.2</t>
  </si>
  <si>
    <t>Kosten für Betrieb und Unterhalt</t>
  </si>
  <si>
    <t>3.3</t>
  </si>
  <si>
    <t>3.4</t>
  </si>
  <si>
    <t>3.5</t>
  </si>
  <si>
    <t>1.5</t>
  </si>
  <si>
    <t>Kalkulatorische Kosten</t>
  </si>
  <si>
    <t>1.6</t>
  </si>
  <si>
    <t>1.7</t>
  </si>
  <si>
    <t>1.8</t>
  </si>
  <si>
    <t>1.9</t>
  </si>
  <si>
    <t>1.10</t>
  </si>
  <si>
    <t>1.11</t>
  </si>
  <si>
    <t>1.12</t>
  </si>
  <si>
    <t>1.13</t>
  </si>
  <si>
    <t>Bezeichnung 3</t>
  </si>
  <si>
    <t>Bezeichnung 3
Zuwendungen in DM</t>
  </si>
  <si>
    <t>Wasserabgabe zum Kalkulationspreis</t>
  </si>
  <si>
    <t>Wasserabgabe insgesamt</t>
  </si>
  <si>
    <t>7.1</t>
  </si>
  <si>
    <t>7.2</t>
  </si>
  <si>
    <t>7.3</t>
  </si>
  <si>
    <t>Zinsen Halbwertmethode Insgesamt</t>
  </si>
  <si>
    <t>Auflösungsbeträge aus Beiträgen</t>
  </si>
  <si>
    <t>Auflösungsbeträge aus Zuwendungen</t>
  </si>
  <si>
    <t>Zinsen aus Zuordn.abschreibbaren Anl.Verm</t>
  </si>
  <si>
    <t>Nachrichtliche Angaben für die Jahre</t>
  </si>
  <si>
    <t>Auflösung Zuwendungen</t>
  </si>
  <si>
    <t>11.</t>
  </si>
  <si>
    <t>Werte für Zinsber. Halbwertmethode</t>
  </si>
  <si>
    <t>Auflösungs-
satz in %</t>
  </si>
  <si>
    <t>Abschreibungs-
satz in %</t>
  </si>
  <si>
    <t>Berechnungen (Auflösung aus Beiträgen)</t>
  </si>
  <si>
    <t>Abschreibungungs-
betrag linear  jährlich</t>
  </si>
  <si>
    <t>Abschreibungen</t>
  </si>
  <si>
    <t>Eingegangene Beiträge 
in € 
bis zum</t>
  </si>
  <si>
    <t>Eingegangene Beiträge 
in € 
bis</t>
  </si>
  <si>
    <t>Abschrei-bungen 
in € 
im Jahr</t>
  </si>
  <si>
    <t>Restbuch-werte 
in € 
zum</t>
  </si>
  <si>
    <t>Abschrei-bungen insgesamt 
in € 
bis zum</t>
  </si>
  <si>
    <t>Eingegangene Zuwendungen 
in € 
bis</t>
  </si>
  <si>
    <t>Restbuchwert Zuwendungen 
in € 
zum</t>
  </si>
  <si>
    <t>Auflösungen Zuwendungen 
in € 
bis zum</t>
  </si>
  <si>
    <t>Auflösungsbetrag 
linear 
jährlich</t>
  </si>
  <si>
    <t>Abschreibungen Herst./Ansch.-Kost</t>
  </si>
  <si>
    <t>Übertrag aus dem Vorjahr</t>
  </si>
  <si>
    <t>Sa: Über-/
Unterdeckung</t>
  </si>
  <si>
    <t>Verbleibende Über- / Unter-deckung(-) -einschl.Verzinsung-</t>
  </si>
  <si>
    <t>Über- / Unterdeckung(-) insge-samt (einschl. Verzinsung)</t>
  </si>
  <si>
    <r>
      <t>Verteilung auf Vorkalkulations-zeitraum (</t>
    </r>
    <r>
      <rPr>
        <b/>
        <sz val="10"/>
        <rFont val="Arial"/>
        <family val="2"/>
      </rPr>
      <t>einschl.</t>
    </r>
    <r>
      <rPr>
        <sz val="10"/>
        <rFont val="Arial"/>
        <family val="2"/>
      </rPr>
      <t xml:space="preserve"> Verzinsung)</t>
    </r>
  </si>
  <si>
    <t>Zinsen: 
Nachkalkulationszeitraum</t>
  </si>
  <si>
    <t>Zinsen: 
Vorkalkulationszeitraum</t>
  </si>
  <si>
    <t>%</t>
  </si>
  <si>
    <r>
      <rPr>
        <b/>
        <sz val="10"/>
        <rFont val="Arial"/>
        <family val="2"/>
      </rPr>
      <t>Ent-weder</t>
    </r>
    <r>
      <rPr>
        <sz val="10"/>
        <rFont val="Arial"/>
        <family val="2"/>
      </rPr>
      <t xml:space="preserve"> Nut-zungs-dauer </t>
    </r>
  </si>
  <si>
    <r>
      <rPr>
        <b/>
        <sz val="10"/>
        <rFont val="Arial"/>
        <family val="2"/>
      </rPr>
      <t>Ent-weder</t>
    </r>
    <r>
      <rPr>
        <sz val="10"/>
        <rFont val="Arial"/>
        <family val="2"/>
      </rPr>
      <t xml:space="preserve"> Auflö-sungs-dauer </t>
    </r>
  </si>
  <si>
    <r>
      <rPr>
        <b/>
        <sz val="10"/>
        <rFont val="Arial"/>
        <family val="2"/>
      </rPr>
      <t xml:space="preserve">Oder </t>
    </r>
    <r>
      <rPr>
        <sz val="10"/>
        <rFont val="Arial"/>
        <family val="2"/>
      </rPr>
      <t xml:space="preserve"> Auflö-sungs-satz 
in </t>
    </r>
  </si>
  <si>
    <t>5.1</t>
  </si>
  <si>
    <t>5.3</t>
  </si>
  <si>
    <t>7.4</t>
  </si>
  <si>
    <t>Restbetrag
Überdeckung/Unterdeckung</t>
  </si>
  <si>
    <t xml:space="preserve">Ausgleichsbetrag je Jahr im Vorkalkulationszeitraum ohne Verzinsung (Zeile17 / Zeile 18) </t>
  </si>
  <si>
    <t>Zu verzinsender Betrag
(Zeile 5 * 0,5 + Zeile 7)</t>
  </si>
  <si>
    <r>
      <t>Über- / Unterdeckung(-) aus
den Vorjahren insgesamt
(</t>
    </r>
    <r>
      <rPr>
        <b/>
        <sz val="10"/>
        <rFont val="Arial"/>
        <family val="2"/>
      </rPr>
      <t>einschl</t>
    </r>
    <r>
      <rPr>
        <sz val="10"/>
        <rFont val="Arial"/>
        <family val="2"/>
      </rPr>
      <t>.Zinsen)</t>
    </r>
  </si>
  <si>
    <r>
      <rPr>
        <b/>
        <sz val="10"/>
        <rFont val="Arial"/>
        <family val="2"/>
      </rPr>
      <t>oder</t>
    </r>
    <r>
      <rPr>
        <sz val="10"/>
        <rFont val="Arial"/>
        <family val="2"/>
      </rPr>
      <t xml:space="preserve"> 
Abschrei-bungs-satz in</t>
    </r>
  </si>
  <si>
    <t>Berechnung der Wassergebühren</t>
  </si>
  <si>
    <t>Rechte für Quellfassungen</t>
  </si>
  <si>
    <t>Pumpwerk baul.Teil</t>
  </si>
  <si>
    <t>Pumpwerk baul. Teil</t>
  </si>
  <si>
    <t>Grundstück für Pumpwerk</t>
  </si>
  <si>
    <t>Grundstück für Quellfassungen</t>
  </si>
  <si>
    <t>unbebaute Grundstücke WW</t>
  </si>
  <si>
    <t>Grundstück Entsäuerungsanlage</t>
  </si>
  <si>
    <t>Grundstück Hochbehälter</t>
  </si>
  <si>
    <t>Grundstück Wassermesserschacht</t>
  </si>
  <si>
    <t xml:space="preserve">Grundstück für Quellfassungen und </t>
  </si>
  <si>
    <t>Quellgrundstücke einschl. Fassungs-</t>
  </si>
  <si>
    <t>Grundstücke für Hochbehälter</t>
  </si>
  <si>
    <t>Grundstück für Hochbehälter</t>
  </si>
  <si>
    <t>Grundstücke für Quellgebiete 18.466</t>
  </si>
  <si>
    <t>Grundstücke für Quellfassungen</t>
  </si>
  <si>
    <t>Quellfassungen und Sammler</t>
  </si>
  <si>
    <t>Quellschachtdeckel</t>
  </si>
  <si>
    <t>Hochbehälter-Antennenmast</t>
  </si>
  <si>
    <t>Entsäuerungsanlage</t>
  </si>
  <si>
    <t>Entsäuerungsanlagen pH-Wertmessung,</t>
  </si>
  <si>
    <t xml:space="preserve">Metakorin-Anlage </t>
  </si>
  <si>
    <t xml:space="preserve">Rohrleitung von Silber-/Heubrunnen </t>
  </si>
  <si>
    <t>Rohrleitung von Quellgebiet Brand-</t>
  </si>
  <si>
    <t>Rohrleitung von Quellgebiet Laub -</t>
  </si>
  <si>
    <t>Rohrleitung von Quellgebiet Poppen-</t>
  </si>
  <si>
    <t>Umbuchung Korrektur 1981/1982</t>
  </si>
  <si>
    <t>Umbuchung / Korrektur 1981/1982</t>
  </si>
  <si>
    <t>Rohrleitung im Quellgebiet</t>
  </si>
  <si>
    <t>Hochbehälter 1894</t>
  </si>
  <si>
    <t>Hochbehälter 1929/1930</t>
  </si>
  <si>
    <t>Hochbehälter 1964</t>
  </si>
  <si>
    <t>Hochbehälter Wondreb</t>
  </si>
  <si>
    <t>Hochbehälter Rosall und Pil-</t>
  </si>
  <si>
    <t>Hochbehälter Matzersreuth</t>
  </si>
  <si>
    <t>Hochbehälter UV-Anlagen</t>
  </si>
  <si>
    <t>1 Hauptsammler, 3 Quellsammel-</t>
  </si>
  <si>
    <t>Stadtrohrnetz 1894</t>
  </si>
  <si>
    <t>Stadtrohrnetz 1935</t>
  </si>
  <si>
    <t>Stadtrohrnetz</t>
  </si>
  <si>
    <t xml:space="preserve">Stadtrohrnetz                 </t>
  </si>
  <si>
    <t xml:space="preserve">Stadtrorhnetz                 </t>
  </si>
  <si>
    <t>Edelstahldeckel f. Quellgebiet</t>
  </si>
  <si>
    <t xml:space="preserve">Sanierung Hauptsammelschacht  </t>
  </si>
  <si>
    <t>2 Pegelmessanlagen</t>
  </si>
  <si>
    <t>Zufahrtsweg Quellgebiet 1894</t>
  </si>
  <si>
    <t>Quellzuleitung Hammberbach -</t>
  </si>
  <si>
    <t>Zufahrtsweg Quellgebiet Heubrunnen</t>
  </si>
  <si>
    <t>Zufahrtsweg Quellgebiet 1923</t>
  </si>
  <si>
    <t>Quellgebiet 1923 Sammelschacht 3.5</t>
  </si>
  <si>
    <t>Quellgebiet 1923 Sammelschacht 3.4</t>
  </si>
  <si>
    <t>Quellgebiet 1923 Sammelschacht 3.2</t>
  </si>
  <si>
    <t>Quellgebiet 1923 Sammelschacht 3.3</t>
  </si>
  <si>
    <t xml:space="preserve">UV-Anlage für Hochbehälter    </t>
  </si>
  <si>
    <t>Stromanschluss HB Matzersreuth</t>
  </si>
  <si>
    <t xml:space="preserve">Stromanschluss HB Rosall      </t>
  </si>
  <si>
    <t xml:space="preserve">Stromanschluss HB Wondreb     </t>
  </si>
  <si>
    <t xml:space="preserve">UV-Anlage für HB Wondreb      </t>
  </si>
  <si>
    <t>Luftentfeuchter Flipperdry 400</t>
  </si>
  <si>
    <t xml:space="preserve">Stromanschluss für Hochbehäl- </t>
  </si>
  <si>
    <t xml:space="preserve">Luftentfeuchter FD-26         </t>
  </si>
  <si>
    <t xml:space="preserve">Umzäunung für Hochbehälter    </t>
  </si>
  <si>
    <t xml:space="preserve">Stadtrohrnetz WL-Neuanschl.   </t>
  </si>
  <si>
    <t>Verbundwasserzähler DIN 50, 2008</t>
  </si>
  <si>
    <t>Wasserzähler QN 6, 2008</t>
  </si>
  <si>
    <t>Verbundzähler</t>
  </si>
  <si>
    <t>Wasserzähler</t>
  </si>
  <si>
    <t>Wasserzähler 2010</t>
  </si>
  <si>
    <t xml:space="preserve">Multi-Line P3                 </t>
  </si>
  <si>
    <t xml:space="preserve">Stromerzeuger ESE 304 Y/S     </t>
  </si>
  <si>
    <t xml:space="preserve">Navigationsempfänger          </t>
  </si>
  <si>
    <t xml:space="preserve">Vaku-Jet Handmembranpumpe     </t>
  </si>
  <si>
    <t xml:space="preserve">Kabellichtlot 160 m           </t>
  </si>
  <si>
    <t xml:space="preserve">Spezialblase mit 1,5 m langem </t>
  </si>
  <si>
    <t xml:space="preserve">Bohrmaschine Metabo SBE 1010  </t>
  </si>
  <si>
    <t xml:space="preserve">Personen-Notsignal-Anlage (08 -8885,19)     </t>
  </si>
  <si>
    <t xml:space="preserve">Forstschutz-Beinlinge         </t>
  </si>
  <si>
    <t xml:space="preserve">pH-Taschenmessgerät           </t>
  </si>
  <si>
    <t xml:space="preserve">Schweißgerät "Friamat T"      </t>
  </si>
  <si>
    <t xml:space="preserve">Schälgerät "FWSG 225"         </t>
  </si>
  <si>
    <t xml:space="preserve">Hebebänder 90 mm/4 m          </t>
  </si>
  <si>
    <t xml:space="preserve">Mini-Wasserlecksuchgerät      </t>
  </si>
  <si>
    <t xml:space="preserve">Carela-Universalwischer       </t>
  </si>
  <si>
    <t>Magnetomatik(Rohrortungsgerät)</t>
  </si>
  <si>
    <t xml:space="preserve">Tauchpumpe                    </t>
  </si>
  <si>
    <t xml:space="preserve">Seilhebezug HE 200 CED Lifter </t>
  </si>
  <si>
    <t>Stihl-Motorsäge</t>
  </si>
  <si>
    <t xml:space="preserve">Dücker-Holzhacker HF 200      </t>
  </si>
  <si>
    <t xml:space="preserve">Stihl-Trennschleifgerät TS 40 </t>
  </si>
  <si>
    <t xml:space="preserve">Orion-Plus-Gaswarngerät       </t>
  </si>
  <si>
    <t xml:space="preserve">6 Gummi-Überfahrschutz 1,5 m  </t>
  </si>
  <si>
    <t xml:space="preserve">Arbeitsleuchte Robusto        </t>
  </si>
  <si>
    <t xml:space="preserve">Steckschlüsselsatz 17teilig   </t>
  </si>
  <si>
    <t xml:space="preserve">3 Palm-Handterminals          </t>
  </si>
  <si>
    <t>2 Spezialschieberschlüssel für</t>
  </si>
  <si>
    <t xml:space="preserve">Multimeter "Fluke 111"        </t>
  </si>
  <si>
    <t xml:space="preserve">Drucktest-Messgerät "GaWa"    </t>
  </si>
  <si>
    <t xml:space="preserve">Canon-Digitalkamera PowerShot </t>
  </si>
  <si>
    <t xml:space="preserve">Kerstar-Flüssigkeitssauger KV </t>
  </si>
  <si>
    <t xml:space="preserve">Einfachfahreimer Vermop       </t>
  </si>
  <si>
    <t>Paim Tungsten E2 PDA</t>
  </si>
  <si>
    <t>Trübungsmessungsgerät Hach-Lange</t>
  </si>
  <si>
    <t>Handmembranpumpe</t>
  </si>
  <si>
    <t>Akku-Bohrhammer DC 234 KL</t>
  </si>
  <si>
    <t>Akku-Säbelsäge DC 305 KL</t>
  </si>
  <si>
    <t>Akku-Winkelschleifer DC 415n</t>
  </si>
  <si>
    <t>Druckmessgerät DruckLogger 3</t>
  </si>
  <si>
    <t>Acer Bildschirm TFT 19", Nr.234</t>
  </si>
  <si>
    <t>Luftentfeuchter</t>
  </si>
  <si>
    <t>Parkbank mit Rückenlehne</t>
  </si>
  <si>
    <t>Kaplift Schieberdeckelheber</t>
  </si>
  <si>
    <t>Prüfkoffer f.Differenzdruckmessung</t>
  </si>
  <si>
    <t>Akustik-Logger</t>
  </si>
  <si>
    <t>Photometer</t>
  </si>
  <si>
    <t>Schieberstangensuchgerät</t>
  </si>
  <si>
    <t xml:space="preserve">DVGW-Regelwerk Wasser         </t>
  </si>
  <si>
    <t>HP Drucker Color Laser Jet CP1515N</t>
  </si>
  <si>
    <t>Mitsubishi Pajero 3.2 V80</t>
  </si>
  <si>
    <t>WILO-Multicargo-Pumpe</t>
  </si>
  <si>
    <t>Stufenstehleiter</t>
  </si>
  <si>
    <t>Eisenschienenbahn</t>
  </si>
  <si>
    <t>Digitale Vermessung</t>
  </si>
  <si>
    <t>Summe Herstellung</t>
  </si>
  <si>
    <t>Grundstück neben Tiefbrunnen</t>
  </si>
  <si>
    <t>Grundstück für Tiefbrunnen</t>
  </si>
  <si>
    <t>Grundstück für Hochbehälter-</t>
  </si>
  <si>
    <t>Quellsammelschacht Wondreb</t>
  </si>
  <si>
    <t>Zuleitung Quellsammler/Tiefbrunnen</t>
  </si>
  <si>
    <t>Fernwirktechnik</t>
  </si>
  <si>
    <t>Schreibtisch 2000x1430x750 mm</t>
  </si>
  <si>
    <t>Klapptisch lichtgrau</t>
  </si>
  <si>
    <t>Drehstuhl blau 450 mm</t>
  </si>
  <si>
    <t>Schiebetürenschrank lichtgrau-</t>
  </si>
  <si>
    <t>4 Weitspannregale enzianblau</t>
  </si>
  <si>
    <t>2 Drehstühle, 7 Garderoben-</t>
  </si>
  <si>
    <t>Stahlschrank</t>
  </si>
  <si>
    <t>Anbauküche inkl. Spültisch-</t>
  </si>
  <si>
    <t>Fernwirktechnik - Mess-/An-</t>
  </si>
  <si>
    <t>Tiefbrunnen</t>
  </si>
  <si>
    <t>Tiefbrunnen-Umzäunung</t>
  </si>
  <si>
    <t>Tiefbrunnen-Fernwirktechnik</t>
  </si>
  <si>
    <t>Plexiglas-Abtrennung 2000 x 1200 mm</t>
  </si>
  <si>
    <t>Sa. Verbesserung</t>
  </si>
  <si>
    <t>Beiträge 1965</t>
  </si>
  <si>
    <t>Beiträge 1966</t>
  </si>
  <si>
    <t>Beiträge 1967</t>
  </si>
  <si>
    <t>Beiträge 1968</t>
  </si>
  <si>
    <t>Beiträge 1969</t>
  </si>
  <si>
    <t>Beiträge 1970</t>
  </si>
  <si>
    <t>Beiträge 1971</t>
  </si>
  <si>
    <t>Beiträge 1972</t>
  </si>
  <si>
    <t>Beiträge 1973</t>
  </si>
  <si>
    <t>Beiträge 1974</t>
  </si>
  <si>
    <t>Beiträge 1975</t>
  </si>
  <si>
    <t>Beiträge 1976</t>
  </si>
  <si>
    <t>Beiträge 1977</t>
  </si>
  <si>
    <t>Beiträge 1978</t>
  </si>
  <si>
    <t>Beiträge 1979</t>
  </si>
  <si>
    <t>Beiträge 1980</t>
  </si>
  <si>
    <t>Beiträge 1981</t>
  </si>
  <si>
    <t>Beiträge 1982</t>
  </si>
  <si>
    <t>Beiträge 1983</t>
  </si>
  <si>
    <t>Beiträge 1984</t>
  </si>
  <si>
    <t>Beiträge 1985</t>
  </si>
  <si>
    <t>Beiträge 1986</t>
  </si>
  <si>
    <t>Beiträge 1987</t>
  </si>
  <si>
    <t>Beiträge 1988</t>
  </si>
  <si>
    <t>Beiträge 1989</t>
  </si>
  <si>
    <t>Beiträge 1990</t>
  </si>
  <si>
    <t>Beiträge 1991</t>
  </si>
  <si>
    <t>Beiträge 1992</t>
  </si>
  <si>
    <t>Beiträge 1993</t>
  </si>
  <si>
    <t>Beiträge 1994</t>
  </si>
  <si>
    <t>Beiträge 1995</t>
  </si>
  <si>
    <t>Beiträge 1996</t>
  </si>
  <si>
    <t>Beiträge 1997</t>
  </si>
  <si>
    <t>Beiträge 1998</t>
  </si>
  <si>
    <t>Beiträge 1999</t>
  </si>
  <si>
    <t>Beiträge 2000</t>
  </si>
  <si>
    <t>Beiträge 2001</t>
  </si>
  <si>
    <t>Beiträge 2002</t>
  </si>
  <si>
    <t>Beiträge 2003</t>
  </si>
  <si>
    <t>Beiträge 2004</t>
  </si>
  <si>
    <t>Beiträge 2005</t>
  </si>
  <si>
    <t>Beiträge 2006</t>
  </si>
  <si>
    <t>Beiträge 2007</t>
  </si>
  <si>
    <t>Beiträge 2008</t>
  </si>
  <si>
    <t>Beiträge 2009</t>
  </si>
  <si>
    <t>Verbesserungsmaßnahmen (Inbetriebnahme 1.10.2009)</t>
  </si>
  <si>
    <t>Staatszuschuss</t>
  </si>
  <si>
    <t>Betrieberträge</t>
  </si>
  <si>
    <t>Nebengeschäftserträge</t>
  </si>
  <si>
    <t>Aktivierte Eigenleistungen WW</t>
  </si>
  <si>
    <t>Abgang Gegenstände Anlagevemögen</t>
  </si>
  <si>
    <t>Ertrag Auflösung Rückstellungen</t>
  </si>
  <si>
    <t>Sonstige betriebliche Erträge</t>
  </si>
  <si>
    <t>Sonstige betriebliche Erträge (19%)</t>
  </si>
  <si>
    <t>Mahn- Sperr-, Inkassogebühren</t>
  </si>
  <si>
    <t>Wiedereröffnungsgebühren</t>
  </si>
  <si>
    <t>Mieten (19%)</t>
  </si>
  <si>
    <t>Ertrag aus Anlageabgängen</t>
  </si>
  <si>
    <t>Ertrag Miete (0%)</t>
  </si>
  <si>
    <t>Ertrag Zinsen</t>
  </si>
  <si>
    <t>Materialaufwand</t>
  </si>
  <si>
    <t>a) Bezug von Fremden</t>
  </si>
  <si>
    <t>Wasserbezug</t>
  </si>
  <si>
    <t>Treibstoffe</t>
  </si>
  <si>
    <t>Brennstoffe</t>
  </si>
  <si>
    <t>Materiallagerentnahme</t>
  </si>
  <si>
    <t>Abschreibung auf Vorräte/Inventur</t>
  </si>
  <si>
    <t>Unterhalt Quellen</t>
  </si>
  <si>
    <t>Unterhalt Entsäuerungsanlagen</t>
  </si>
  <si>
    <t>Unterhalt Hochbehälter</t>
  </si>
  <si>
    <t>Unterhalt Zuleitungen</t>
  </si>
  <si>
    <t>Unterhalt Stadtrohrnetz</t>
  </si>
  <si>
    <t>Unterhalt Pumpwerk</t>
  </si>
  <si>
    <t>Unterhalt Tiefbrunnen</t>
  </si>
  <si>
    <t>Unterhalt Zähler</t>
  </si>
  <si>
    <t>Reinigung/Entsorgung Werkstatt</t>
  </si>
  <si>
    <t>Sonstige Betriebskosten</t>
  </si>
  <si>
    <t>Kfz-Unterhalt</t>
  </si>
  <si>
    <t>b) Bezug von Betriebszweigen</t>
  </si>
  <si>
    <t>Verrechnete Erträge/Löhne</t>
  </si>
  <si>
    <t>Verrechnete Aufwendungen/Löhne</t>
  </si>
  <si>
    <t>Löhne und Gehälter</t>
  </si>
  <si>
    <t>Löhne Wasserwerk</t>
  </si>
  <si>
    <t>Gehälter Wasserwerk</t>
  </si>
  <si>
    <t>Soziale Abgaben</t>
  </si>
  <si>
    <t>Soziale Abgaben Löhne WW</t>
  </si>
  <si>
    <t>Soziale Abgaben Gehälter WW</t>
  </si>
  <si>
    <t>Beiträge Berufsgenossenschaft</t>
  </si>
  <si>
    <t>Aufwendungen für Altersversorgung</t>
  </si>
  <si>
    <t>Zusatzversorgung Löhne WW</t>
  </si>
  <si>
    <t>Zusatzversorgung Gehälter WW</t>
  </si>
  <si>
    <t>Zuwendungen Versorgungseinricht. (Beihilfe)</t>
  </si>
  <si>
    <t>Steuern</t>
  </si>
  <si>
    <t>Grundsteuern</t>
  </si>
  <si>
    <t>Sonstige Steuern</t>
  </si>
  <si>
    <t>Konzessions- und Wegeentgelte</t>
  </si>
  <si>
    <t>Konzessionsabgabe Netz WW</t>
  </si>
  <si>
    <t>Andere betriebliche Aufwendungen</t>
  </si>
  <si>
    <t>Verlust ausAnlagenabgängen</t>
  </si>
  <si>
    <t>Abschreibungen auf Forderungen</t>
  </si>
  <si>
    <t>Unterhalt Heizung</t>
  </si>
  <si>
    <t>Unterhalt EDV</t>
  </si>
  <si>
    <t>Sonstige Verwaltungskosten</t>
  </si>
  <si>
    <t>Reinigung/Entsorgung Verwaltung</t>
  </si>
  <si>
    <t>Unterhalt Gebäude</t>
  </si>
  <si>
    <t>Unterhalt Bücherei (ehem.Verwaltungsgebäude)</t>
  </si>
  <si>
    <t>Arbeitskleidung</t>
  </si>
  <si>
    <t>Unterhalt EDV GIS</t>
  </si>
  <si>
    <t>Miete/Pacht/Gebühr/Beiträge</t>
  </si>
  <si>
    <t>Versicherungen</t>
  </si>
  <si>
    <t xml:space="preserve">Bürobedarf </t>
  </si>
  <si>
    <t>Postversand, Telefon</t>
  </si>
  <si>
    <t>Werbung und Inserate</t>
  </si>
  <si>
    <t>Reisekosten</t>
  </si>
  <si>
    <t>Bewirtungen</t>
  </si>
  <si>
    <t xml:space="preserve">Spenden und Kundengeschenke </t>
  </si>
  <si>
    <t>Steuerberater- und Prüfungskosten</t>
  </si>
  <si>
    <t>Sonstige Aufwendungen</t>
  </si>
  <si>
    <t>Freiwillige soziale Aufwendungen</t>
  </si>
  <si>
    <t>Aufwendungen Zahlungsverkehr</t>
  </si>
  <si>
    <t>Verwaltungskostenbeitrag</t>
  </si>
  <si>
    <t>Steuern vom Einkommen und Ertrag</t>
  </si>
  <si>
    <t>Körperschaftssteuer (Rückerstattung -)</t>
  </si>
  <si>
    <t>Gewerbesteuer (Rückerstattung -)</t>
  </si>
  <si>
    <t>Zuleitung  nach Hochb Wondreb</t>
  </si>
  <si>
    <t>Hochbehälter  Bauwerk</t>
  </si>
  <si>
    <t>Hochbehälter  Umzäunung</t>
  </si>
  <si>
    <t>Hochbehälter  Grünanlagen</t>
  </si>
  <si>
    <t>Hochbehälter  Aufbereitung</t>
  </si>
  <si>
    <t>Hochbehälter  Zufahrt</t>
  </si>
  <si>
    <t>Hochbehälter  1930 und 1962</t>
  </si>
  <si>
    <t>Zufahrtsweg Klein</t>
  </si>
  <si>
    <t>HB  Leitungsumlegung</t>
  </si>
  <si>
    <t xml:space="preserve">Bepflanzung im Außenbereich </t>
  </si>
  <si>
    <t>Zufahrtsweg Quellgebiet Hochwald</t>
  </si>
  <si>
    <t>H</t>
  </si>
  <si>
    <t>Rohrnetz 2015</t>
  </si>
  <si>
    <t>Rohrnetz 2016</t>
  </si>
  <si>
    <t>Summe: Einnahmen/Erträge (ohne Gebührenerlöse)</t>
  </si>
  <si>
    <t>Gesamtnettokosten (Aufwend.abzügl. Erträge -ohne Geb.-)</t>
  </si>
  <si>
    <t>R</t>
  </si>
  <si>
    <t>Sa. Verbesserung ohne Grundstücke</t>
  </si>
  <si>
    <r>
      <t>Zinssätze für Verzinsung der</t>
    </r>
    <r>
      <rPr>
        <b/>
        <sz val="10"/>
        <rFont val="Arial"/>
        <family val="2"/>
      </rPr>
      <t xml:space="preserve"> Über-/Unterdeckungen</t>
    </r>
  </si>
  <si>
    <t>Beiträge für Verbesserungsmaßnahmen insgesamt</t>
  </si>
  <si>
    <t>Summe Verbesserungsbeiträge (Kontrolle)</t>
  </si>
  <si>
    <t>Anteilige Beiträge für</t>
  </si>
  <si>
    <t>Aufteilung anteilig auf die Investitionskosten der Verbesserungsmaßnahmen -ohne Grundstücke-</t>
  </si>
  <si>
    <t>Betrag in € im Jahr</t>
  </si>
  <si>
    <t>Nach-Nach-Kalkul.-Jahr</t>
  </si>
  <si>
    <t>Erträge aus Wiederverkauf von Wasser</t>
  </si>
  <si>
    <t>Voraussichtl.Beiträge 2015</t>
  </si>
  <si>
    <t>Voraussichtl.Beiträge 2016</t>
  </si>
  <si>
    <t>Beiträge 2010</t>
  </si>
  <si>
    <t>Beiträge 2011</t>
  </si>
  <si>
    <t>Beiträge 2012</t>
  </si>
  <si>
    <t>Gebührenfähige kalkulat. Kosten (1.4 + 1.13)*-1</t>
  </si>
  <si>
    <t>Gebührenfähige kalkulat. Kosten (1.4 + 1.13)</t>
  </si>
  <si>
    <t>Gebührenbedarf je Jahr (3.5 - 4.)</t>
  </si>
  <si>
    <t>Vorkalkulation für den Berechnungszeitraum</t>
  </si>
  <si>
    <r>
      <t xml:space="preserve">Ermittelte Ansätze der Über-/Unterdeckungen(-) für die </t>
    </r>
    <r>
      <rPr>
        <b/>
        <sz val="10"/>
        <rFont val="Arial"/>
        <family val="2"/>
      </rPr>
      <t>aktuelle Vorkalkulation</t>
    </r>
    <r>
      <rPr>
        <sz val="10"/>
        <rFont val="Arial"/>
        <family val="2"/>
      </rPr>
      <t xml:space="preserve">
-einschließlich Verzinsung-</t>
    </r>
  </si>
  <si>
    <r>
      <t xml:space="preserve">Ermittelte Über-/Unterdeckun-gen(-) aufgrund der </t>
    </r>
    <r>
      <rPr>
        <b/>
        <sz val="10"/>
        <rFont val="Arial"/>
        <family val="2"/>
      </rPr>
      <t>aktuellen Nachkalkulation</t>
    </r>
    <r>
      <rPr>
        <sz val="10"/>
        <rFont val="Arial"/>
        <family val="2"/>
      </rPr>
      <t xml:space="preserve"> 
-ohne Verzinsung-</t>
    </r>
  </si>
  <si>
    <t>Wasserabgabe an Wiederverkäufer (zum anderen Preis) -Einnahmen hieraus sind bei den Betriebseinnahmen einzustellen-</t>
  </si>
  <si>
    <r>
      <t xml:space="preserve">Eingabe der bei der </t>
    </r>
    <r>
      <rPr>
        <b/>
        <sz val="10"/>
        <rFont val="Arial"/>
        <family val="2"/>
      </rPr>
      <t>vorherigen Vor</t>
    </r>
    <r>
      <rPr>
        <sz val="10"/>
        <rFont val="Arial"/>
        <family val="2"/>
      </rPr>
      <t>kalkulation angesetzten Über-/Unterdeckungen (einschl.Zinsen)</t>
    </r>
  </si>
  <si>
    <r>
      <t xml:space="preserve">Angesetzte Überdeckungen/Unterdeckungen(-) für die </t>
    </r>
    <r>
      <rPr>
        <b/>
        <sz val="10"/>
        <rFont val="Arial"/>
        <family val="2"/>
      </rPr>
      <t>aktuelle Vor</t>
    </r>
    <r>
      <rPr>
        <sz val="10"/>
        <rFont val="Arial"/>
        <family val="2"/>
      </rPr>
      <t xml:space="preserve">kalkulation und zugleich anzusetzende Überdeckungen/Unterdeckungen(-) für die </t>
    </r>
    <r>
      <rPr>
        <b/>
        <sz val="10"/>
        <rFont val="Arial"/>
        <family val="2"/>
      </rPr>
      <t>folgende Nach</t>
    </r>
    <r>
      <rPr>
        <sz val="10"/>
        <rFont val="Arial"/>
        <family val="2"/>
      </rPr>
      <t xml:space="preserve">kalkulation (einschl.Zinsen) </t>
    </r>
  </si>
  <si>
    <r>
      <t>Berechnungszeitraum für Nachkalkulation</t>
    </r>
    <r>
      <rPr>
        <b/>
        <sz val="10"/>
        <rFont val="Arial"/>
        <family val="2"/>
      </rPr>
      <t xml:space="preserve"> </t>
    </r>
    <r>
      <rPr>
        <sz val="10"/>
        <rFont val="Arial"/>
        <family val="2"/>
      </rPr>
      <t>(einschl. Nach-Nach-Kalkulationsjahr)</t>
    </r>
  </si>
  <si>
    <r>
      <t xml:space="preserve">Festlegung der Berechnungszeiträume </t>
    </r>
    <r>
      <rPr>
        <sz val="10"/>
        <rFont val="Arial"/>
        <family val="2"/>
      </rPr>
      <t>(Zeitraum stets mit 1.1.???? beginnen und mit 31.12.???? enden )</t>
    </r>
  </si>
  <si>
    <t>Berechnungszeiträume</t>
  </si>
  <si>
    <t>Zinssätze</t>
  </si>
  <si>
    <t>Nach-Nach-kalkul.-Jahr</t>
  </si>
  <si>
    <t xml:space="preserve">Kürzung um Auflösungen aus Beiträgen </t>
  </si>
  <si>
    <t>Kürzung um Zinsen aus Beiträgen</t>
  </si>
  <si>
    <t>Kürzung um Zinsen aus Zuwendungen</t>
  </si>
  <si>
    <t>Kürzung um Erträge aus Betrieb und Unterhalt</t>
  </si>
  <si>
    <t>Kürzungen um Zinsen aus Zuwendungen</t>
  </si>
  <si>
    <t>Kürzung um Grundgebühren</t>
  </si>
  <si>
    <t>Sa: Gebührenfähige Kosten (3.1 + 3.2)</t>
  </si>
  <si>
    <r>
      <rPr>
        <b/>
        <sz val="12"/>
        <rFont val="Arial"/>
        <family val="2"/>
      </rPr>
      <t>Verzinsung der Überdeckungen bzw. Unterdeckungen(-)</t>
    </r>
    <r>
      <rPr>
        <b/>
        <sz val="11"/>
        <rFont val="Arial"/>
        <family val="2"/>
      </rPr>
      <t xml:space="preserve">
</t>
    </r>
    <r>
      <rPr>
        <sz val="9"/>
        <rFont val="Arial"/>
        <family val="2"/>
      </rPr>
      <t>(Übernahme aus dem Blatt "Nachkalkulation" erfolgt automatisch)</t>
    </r>
  </si>
  <si>
    <t>Verzinsung der Über-/Unterdeckungen(-) für den Nachkalkulationszeitraum</t>
  </si>
  <si>
    <t>Verzinsung der Über-/Unterdeckungen(-) für den Vorkalkulationszeitraum</t>
  </si>
  <si>
    <t xml:space="preserve">Kalkulat. Zinsen nach Halbwertmethode </t>
  </si>
  <si>
    <r>
      <t xml:space="preserve">Einnahmen/Erträge </t>
    </r>
    <r>
      <rPr>
        <sz val="10"/>
        <rFont val="Arial"/>
        <family val="2"/>
      </rPr>
      <t>-ohne Gebührenerlöse- (ohne MwSt)</t>
    </r>
  </si>
  <si>
    <r>
      <t xml:space="preserve">Ausgaben/Aufwendungen </t>
    </r>
    <r>
      <rPr>
        <sz val="10"/>
        <rFont val="Arial"/>
        <family val="2"/>
      </rPr>
      <t xml:space="preserve"> (ohne MwSt)</t>
    </r>
  </si>
  <si>
    <t>Nr</t>
  </si>
  <si>
    <t>Sa: Umlegungsfähige Kosten (3.3 + 3.4)</t>
  </si>
  <si>
    <r>
      <t>Gebührenfähige kalkulatorische Zinsen aus den Restbuchwerten  (1.5 + 1.6 + 1.7)</t>
    </r>
    <r>
      <rPr>
        <i/>
        <vertAlign val="superscript"/>
        <sz val="10"/>
        <rFont val="Arial"/>
        <family val="2"/>
      </rPr>
      <t xml:space="preserve">1) </t>
    </r>
  </si>
  <si>
    <t>Gebührenfähige kalkulatorische Zinsen nach Halbwertmethode (1.9 + 1.10 + 1.11)</t>
  </si>
  <si>
    <t>Gebührenfähige kalkulatorische Zinsen aus den Restbuchwerten  (1.5 + 1.6 + 1.7)</t>
  </si>
  <si>
    <t>Citroen-Jumper</t>
  </si>
  <si>
    <t>Anhänger Meyer</t>
  </si>
  <si>
    <t>Kontrolle</t>
  </si>
  <si>
    <t>Rohrnetz 2017</t>
  </si>
  <si>
    <t>Rohrnetz 2018</t>
  </si>
  <si>
    <t>Voraussichtliche Investitionskosten 2015 bis 2018</t>
  </si>
  <si>
    <t>Beiträge 2013</t>
  </si>
  <si>
    <t>Beiträge 2014</t>
  </si>
  <si>
    <t>Voraussichtl.Beiträge 2017</t>
  </si>
  <si>
    <t>Voraussichtl.Beiträge 2018</t>
  </si>
  <si>
    <t>Reswert
in € (optional)</t>
  </si>
  <si>
    <t>Restwert
in € (optional)</t>
  </si>
  <si>
    <r>
      <t xml:space="preserve">Zinsbe-rechn.- Methode
</t>
    </r>
    <r>
      <rPr>
        <b/>
        <sz val="10"/>
        <rFont val="Arial"/>
        <family val="2"/>
      </rPr>
      <t>H=Halb-wert</t>
    </r>
  </si>
  <si>
    <t xml:space="preserve">Restbuchwerte zum Ende des Jahres </t>
  </si>
  <si>
    <t>Beiträge.Zugänge/Abgänge im Jahr</t>
  </si>
  <si>
    <t xml:space="preserve">Mittelwert aus Zugg./Abg. Im Jahr </t>
  </si>
  <si>
    <t>Auflösungsbeträge aus Beiträge</t>
  </si>
  <si>
    <t>Berechnung der Zinsen aus Restbuchwerten zum Jahresende</t>
  </si>
  <si>
    <t>Zinsen aus Restwert zum Jahresende</t>
  </si>
  <si>
    <t>Zinsen aus Restwerten zum Jahresende</t>
  </si>
  <si>
    <t>Zinsen aus Restwerten im Jahresmittel</t>
  </si>
  <si>
    <t>Berechnung der Auflösungsbeträge aus Beiträgen</t>
  </si>
  <si>
    <t>Zinsen aus den Restbuchwerten zum Jahresende / -Restwerte zum Jahresende</t>
  </si>
  <si>
    <t>Berechnung der Zinsen aus den Restbuchwerten im Jahresmittel</t>
  </si>
  <si>
    <t>Zinsen aus den Restbuchwerten im Jahresmittel / -Restwerte Jahresmittel-</t>
  </si>
  <si>
    <t>Berechnung der Zinsen nach der Halbwertmethode</t>
  </si>
  <si>
    <t>Ermittelte Werte für die Zinsberechnung nach der Halbwertmethode insgesamt</t>
  </si>
  <si>
    <t xml:space="preserve">    hiervon entfallende Beiträge auf Grundstückwerte</t>
  </si>
  <si>
    <t xml:space="preserve">    hiervon entfallende Beiträge ohne Grundstückwerte </t>
  </si>
  <si>
    <t>Berechnung der Auflösungsbeträge aus Zuwendungen</t>
  </si>
  <si>
    <t>Zuwendungen.Zugänge/Abgänge im Jahr</t>
  </si>
  <si>
    <t>Berechnung der RBW-Zinsen aus Restwerten zum Jahresende</t>
  </si>
  <si>
    <t>Berechnung der RBW-Zinsen aus Restwerten im Jahresmittel</t>
  </si>
  <si>
    <t xml:space="preserve">    hiervon entfallende Zuwendungen auf Grundstückswerte</t>
  </si>
  <si>
    <t xml:space="preserve">    hiervon entfallende Zuwendungen ohne Grundstückswerte </t>
  </si>
  <si>
    <t>Werte für  Halbwertmethode insgesamt</t>
  </si>
  <si>
    <t>hiervon entfallen auf Grundstückswerte</t>
  </si>
  <si>
    <t>hiervon entfallen auf abschreibbare Zuwendungen</t>
  </si>
  <si>
    <t>Zinsen aus Zuordn.zu Grundst.</t>
  </si>
  <si>
    <t>Berechnung der RBW-Zinsen aus den Restwerten zum Jahresende</t>
  </si>
  <si>
    <t>Vermög.Zugänge/Abgänge im Jahr</t>
  </si>
  <si>
    <t>Mittelwert aus Zugg./Abg. Im Jahr</t>
  </si>
  <si>
    <t xml:space="preserve">Abschreibungen im Jahr </t>
  </si>
  <si>
    <t>Zinsen Grundstücke HW</t>
  </si>
  <si>
    <t>Zinsen Herst.Aufw.ohne Grundst. HW</t>
  </si>
  <si>
    <t>Zinsen nach Halbwert insgesamt HW</t>
  </si>
  <si>
    <t xml:space="preserve">Abschreibungen im Jahre </t>
  </si>
  <si>
    <t>Berichtigte Beiträge zur Berechnung des mittleren Auflös.-satzes</t>
  </si>
  <si>
    <t>Berichtigte Zu-wendung. zur Berechnung des mittleren Auflös.-satzes</t>
  </si>
  <si>
    <t>Mittlerer Abschreibungssatz Anlagevermögen</t>
  </si>
  <si>
    <t>Mittlerer Auflösungssatz Beiträge</t>
  </si>
  <si>
    <t>Mittlerer Auflösungssatz Zuwendungen</t>
  </si>
  <si>
    <t>Angewandter kalkulatorischer Zinssatz</t>
  </si>
  <si>
    <t>Angewandter kalkulatatorischer Zinssatz</t>
  </si>
  <si>
    <t>8.3.1</t>
  </si>
  <si>
    <t>8.3.2</t>
  </si>
  <si>
    <t>8.3.3</t>
  </si>
  <si>
    <t>9/10</t>
  </si>
  <si>
    <t>Abschreibbare Beiträge (berichtigt durch anteilige Kürzung der Beiträge, bei denen im Bezugsjahr nicht der volle Jahresbetrag abgeschrieben wird.</t>
  </si>
  <si>
    <t>Mittlerer (gewichteter) Auflösungsssatz Beiträge</t>
  </si>
  <si>
    <t>Abschreibbare Anschaffungs-/Herstellungskosten (berichtigt durch anteilige Kürzung der Anschaffungs-/Herstellungskosten, bei denen im Bezugsjahr nicht der volle Jahresbetrag abgeschrieben wird.</t>
  </si>
  <si>
    <t>Mittlerer (gewichteter) Abschreibungssatz in v.H.</t>
  </si>
  <si>
    <t>Abschreibbare Zuwendungen (berichtigt durch anteilige Kürzung der Zuwendungen, bei denen im Bezugsjahr nicht der volle Jahresbetrag abgeschrieben wird.</t>
  </si>
  <si>
    <t>Berechnung des mittleren (gewichteten) Abschreibungssatzes des Anlagevermögens</t>
  </si>
  <si>
    <t>Ermittlung des mittleren gewichteten) Auflösungssatzes der Beiträge</t>
  </si>
  <si>
    <t>Mittlerer (gewichteter) Auflösungssatzes der Beiträge</t>
  </si>
  <si>
    <t>Ermittlung des mittleren (gewichteten) Auflösungssatzes der Zuwendungen</t>
  </si>
  <si>
    <t>Mittlerer (gewichteter) Auflösungssatz der Zuwendungen</t>
  </si>
  <si>
    <t>Mittlerer (gewichteter) Auflösungsssatz Beiträge in v.H.</t>
  </si>
  <si>
    <t>Mittlerer (gewichteter) Auflösungssatz Zuwendungen in v.H.</t>
  </si>
  <si>
    <t>Mittlerer (gewichteter) Auflösungssatz Zuwendungen</t>
  </si>
  <si>
    <t>Mittlerer (gewichteter) Abschreibungssatz des Anlagevermögens</t>
  </si>
  <si>
    <t>Sa: Gebührenfähige kalkulat.Zinsen (1.8+1.12)</t>
  </si>
  <si>
    <t>Sa: Gebührenfähige Kosten Betrieb und Unterhalt</t>
  </si>
  <si>
    <r>
      <t xml:space="preserve">Davon bereits bei der </t>
    </r>
    <r>
      <rPr>
        <b/>
        <i/>
        <sz val="10"/>
        <rFont val="Arial"/>
        <family val="2"/>
      </rPr>
      <t>vorherigen Vor</t>
    </r>
    <r>
      <rPr>
        <i/>
        <sz val="10"/>
        <rFont val="Arial"/>
        <family val="2"/>
      </rPr>
      <t>kalkulation berücksichtigte Überdeckung bzw. Unterdeckung(-)</t>
    </r>
  </si>
  <si>
    <t>Herstellungs-/ Anschaffungs-kosten 
in €</t>
  </si>
  <si>
    <t>Herstellungs-/ Anschaf-fungs-Datum
(Inbetrieb-nahme)</t>
  </si>
  <si>
    <t>Anlage-vermögen 
Restbuch-
werte 
in € 
zum</t>
  </si>
  <si>
    <t>Restbuchwerte und 
bisherige Abschreibungen</t>
  </si>
  <si>
    <t>Anlage-vermögen Abschrei-bungen insgesamt 
in € 
bis zum</t>
  </si>
  <si>
    <t>Herstellungs-/ Anschaffungs-kosten 
in €  
bis zum</t>
  </si>
  <si>
    <t>Zugang/
Abgang(-) 
in €
im Jahr</t>
  </si>
  <si>
    <t>Jahresmittel-wert aus Zugang/
Abgang(-)
im Jahr</t>
  </si>
  <si>
    <t>Grund-
stücks-
werte 
in €
zum</t>
  </si>
  <si>
    <t>Abschreib-bares Anlage-vermögen 
in € 
zum</t>
  </si>
  <si>
    <t xml:space="preserve">Anlagevermögen  (Zugänge, Abschreibungen, Restbuchwerte) </t>
  </si>
  <si>
    <t>Werte für Zinsberech. Halbwertmethode</t>
  </si>
  <si>
    <t>Auflösungen Beiträge</t>
  </si>
  <si>
    <t>Restwerte und 
bisherige Auflösungen</t>
  </si>
  <si>
    <t>Beiträge Restwerte 
in € 
zum</t>
  </si>
  <si>
    <t>Beiträge Auflösungen insgesamt 
in € 
bis zum</t>
  </si>
  <si>
    <t>Auflösungen Beiträge 
in € 
im Jahr</t>
  </si>
  <si>
    <t>Restwerte Beiträge 
in € 
zum</t>
  </si>
  <si>
    <t>Auflösungen Beiträge insgesamt 
in € 
bis zum</t>
  </si>
  <si>
    <t>Beiträge 
den Grund-stücken zuge-ordnet 
zum</t>
  </si>
  <si>
    <t>Beiträge Abschreibfäh. Anlagevermö-gen zugeordn.  zum</t>
  </si>
  <si>
    <t>Auflösungen Zuwendungen</t>
  </si>
  <si>
    <t>Zuwendungen (Zugänge, Auflösungen, Restwerte)</t>
  </si>
  <si>
    <t>Jahresmittel-wert aus Zugang/
Abgang(-) 
im Jahr</t>
  </si>
  <si>
    <t>Auflösungen Zuwendungen 
in € 
im Jahr</t>
  </si>
  <si>
    <t>Restwerte Zuwendungen 
in € 
zum</t>
  </si>
  <si>
    <t>Auflösungen Zuwendungen insgesamt 
in € 
bis zum</t>
  </si>
  <si>
    <t>Zuwendungen den Grund-stücken zuge-ordnet 
zum</t>
  </si>
  <si>
    <t>Zuwendungen Abschreibfäh. Anlagevermö-gen zugeordn.  zum</t>
  </si>
  <si>
    <t>Wasserabgabe, maßgeblich für Gebühren-Vorkalkulation (Nr. 4.2)</t>
  </si>
  <si>
    <r>
      <rPr>
        <b/>
        <sz val="12"/>
        <rFont val="Arial"/>
        <family val="2"/>
      </rPr>
      <t>Eingabe (Übernahme) der Überdeckungen bzw. Unterdeckungen(-) aus der vorherigen Kalkulation</t>
    </r>
    <r>
      <rPr>
        <b/>
        <sz val="14"/>
        <rFont val="Arial"/>
        <family val="2"/>
      </rPr>
      <t xml:space="preserve">
</t>
    </r>
    <r>
      <rPr>
        <sz val="9"/>
        <rFont val="Arial"/>
        <family val="2"/>
      </rPr>
      <t xml:space="preserve">(Einträge nur in orange Felder vornehmen - Unterdeckungen mit Minuszeichen vortragen - keine Einträge in blaue Felder - Beträge in blauen Feldern werden automatisch berechnet) </t>
    </r>
  </si>
  <si>
    <t>Mittlere Abschreib.- bzw. Auflösungssätze (gewichtet) u. angewandter kalk. Zinssatz</t>
  </si>
  <si>
    <t>Mittlere Abschreibungs- bzw. Auflösungssätze (gewichtet) u. angewandter kalkulat. Zinssatz</t>
  </si>
  <si>
    <r>
      <t>Kalkulatorische Zinsen aus den Restbuchwerten</t>
    </r>
    <r>
      <rPr>
        <b/>
        <vertAlign val="superscript"/>
        <sz val="12"/>
        <rFont val="Arial"/>
        <family val="2"/>
      </rPr>
      <t xml:space="preserve">1) </t>
    </r>
  </si>
  <si>
    <r>
      <t xml:space="preserve">Ansatz der Über-/ Unterdeckungen(-) in der </t>
    </r>
    <r>
      <rPr>
        <b/>
        <sz val="10"/>
        <rFont val="Arial"/>
        <family val="2"/>
      </rPr>
      <t>vorherigen Vor</t>
    </r>
    <r>
      <rPr>
        <sz val="10"/>
        <rFont val="Arial"/>
        <family val="2"/>
      </rPr>
      <t>kalkulation</t>
    </r>
  </si>
  <si>
    <t>Gesamtgebühreneinnahmen (einschl.Grundgebühren)</t>
  </si>
  <si>
    <t>Überdeckungen bzw. Unterdeckungen(-)
-ohne Vorjahre-   (3.3 + 3.4)</t>
  </si>
  <si>
    <t xml:space="preserve">Sa: Gebührenfähige Kosten Betrieb u.Unterhalt </t>
  </si>
  <si>
    <t>Gebührenfähige Kosten Betrieb u. Unterhalt (2.3)</t>
  </si>
  <si>
    <t>Uber- bzw. Unterdeckungen(-) aus der aktuellen Nachkalkulation (einschl. Verzinsung)</t>
  </si>
  <si>
    <t xml:space="preserve">Gebühr je Jahr </t>
  </si>
  <si>
    <t>Gebühr je Jahr (ohne Über- / Unterdeckungen)</t>
  </si>
  <si>
    <r>
      <t xml:space="preserve">Kalkulat. Zinsen aus den Restbuchwerten </t>
    </r>
    <r>
      <rPr>
        <b/>
        <vertAlign val="superscript"/>
        <sz val="12"/>
        <rFont val="Arial"/>
        <family val="2"/>
      </rPr>
      <t xml:space="preserve">1) </t>
    </r>
  </si>
  <si>
    <t>Sa: Gebührenfähige kalkulatorische Abschreibungen (1.1 + 1.2 + 1.3)</t>
  </si>
  <si>
    <t>Berechnung des umzulegenden Anteils des zuwendungsfinanzierten Anlagevermögens</t>
  </si>
  <si>
    <t>Berechnung Umlagebetrag Zuwendungen</t>
  </si>
  <si>
    <t>Gesamtabschreibungen aus dem zuwendungsfinanziertem Anlagevermögen</t>
  </si>
  <si>
    <t>Berechnung Umlagebetrag</t>
  </si>
  <si>
    <t>Auflösungen insgesamt</t>
  </si>
  <si>
    <t>Unzulegender Betrag</t>
  </si>
  <si>
    <t>Verbleibender Absetzungsbetrag</t>
  </si>
  <si>
    <t>hiervon wird ein Anteil von 50 % auf die Gebühren umgelegt</t>
  </si>
  <si>
    <t>Mustereinträge</t>
  </si>
  <si>
    <t>6.3</t>
  </si>
  <si>
    <t>Festlegung der Berechnungsarten</t>
  </si>
  <si>
    <t>Falls 2, dann Angabe des Anteils in %</t>
  </si>
  <si>
    <r>
      <rPr>
        <b/>
        <sz val="11"/>
        <rFont val="Arial"/>
        <family val="2"/>
      </rPr>
      <t>Zinsberechnung bei Restwertmethode</t>
    </r>
    <r>
      <rPr>
        <sz val="10"/>
        <rFont val="Arial"/>
        <family val="2"/>
      </rPr>
      <t xml:space="preserve">
(2=Restwert zum Jahresende; sonst Jahresmittel)</t>
    </r>
  </si>
  <si>
    <t>Rücklagenzuführungen aus Abschreibung vom zuwendungsfinanzierten Anlagevermögen 
für die Jahre</t>
  </si>
  <si>
    <t>Abschreibungen vom zuwendungsfinanzierten An-lagevermögen</t>
  </si>
  <si>
    <t>Rücklagenzuführungen aus Abschreibungen vom zuwendungsfinanzierten Anlagevermögen je Jahr</t>
  </si>
  <si>
    <t>Sa: Endgültige Rücklagenzuführungen aus Abschreibungen vom zuwendungsfinanzierten Anlagevermögen</t>
  </si>
  <si>
    <t>Sa: Endgültige Rücklagenzuführungen 
insgesamt</t>
  </si>
  <si>
    <t>Rücklagenzuführung aus Abschreibungen vom zuwendungsfinanzierten Anlage-vermögen für die Jahre</t>
  </si>
  <si>
    <t>Sa: Voraussichtliche Rücklagenzuführungen aus Abschreibungen vom zuwendunsfinanzierten Anlagevermögen</t>
  </si>
  <si>
    <t>Berechnung der Zinsen aus den Restwerten zum</t>
  </si>
  <si>
    <t>Sa: Voraussichtl.Rücklagenzuführungen insgesamt</t>
  </si>
  <si>
    <t>2.4</t>
  </si>
  <si>
    <t>2.5</t>
  </si>
  <si>
    <t>2.6</t>
  </si>
  <si>
    <t>Hiervon wird auf die Gebühren umgelegt</t>
  </si>
  <si>
    <t>Hiervon wird auf die Gebühren umgelegt (=Zuführung zur Sonderrücklage</t>
  </si>
  <si>
    <r>
      <t>Grundgebühren für Wasserzähler mit Dauerdurchfluss (Q</t>
    </r>
    <r>
      <rPr>
        <b/>
        <sz val="11"/>
        <rFont val="Calibri"/>
        <family val="2"/>
      </rPr>
      <t>₃</t>
    </r>
    <r>
      <rPr>
        <b/>
        <sz val="11"/>
        <rFont val="Arial"/>
        <family val="2"/>
      </rPr>
      <t>)</t>
    </r>
  </si>
  <si>
    <t xml:space="preserve">bis
über </t>
  </si>
  <si>
    <t>m³/h</t>
  </si>
  <si>
    <t>Gebühr in €</t>
  </si>
  <si>
    <t>Anzahl für die Jahre</t>
  </si>
  <si>
    <t>Grundgebühr für die Jahre</t>
  </si>
  <si>
    <t>über</t>
  </si>
  <si>
    <t>Summe Dauerdurchfluss</t>
  </si>
  <si>
    <r>
      <t>Grundgebühren für Wasserzähler mit Nenndurchfluss (Q</t>
    </r>
    <r>
      <rPr>
        <b/>
        <sz val="8"/>
        <rFont val="Calibri"/>
        <family val="2"/>
      </rPr>
      <t>n</t>
    </r>
    <r>
      <rPr>
        <b/>
        <sz val="11"/>
        <rFont val="Arial"/>
        <family val="2"/>
      </rPr>
      <t>)</t>
    </r>
  </si>
  <si>
    <t>Summe Nenndurchfluss</t>
  </si>
  <si>
    <t xml:space="preserve">Gesamtsumme </t>
  </si>
  <si>
    <t>Berichtigte Her-st/Ansch-Kost. zur Berechnung des mittleren Abschr.-satzes</t>
  </si>
  <si>
    <t>Gebührenaufkommen</t>
  </si>
  <si>
    <t>Grundgebühren</t>
  </si>
  <si>
    <t>1.14</t>
  </si>
  <si>
    <t>1.15</t>
  </si>
  <si>
    <t>1.16</t>
  </si>
  <si>
    <t>1.17</t>
  </si>
  <si>
    <t>1.18</t>
  </si>
  <si>
    <t>1.19</t>
  </si>
  <si>
    <t>1.20</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</si>
  <si>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</si>
  <si>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</si>
  <si>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</si>
  <si>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</si>
  <si>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</si>
  <si>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</si>
  <si>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</si>
  <si>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</si>
  <si>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</si>
  <si>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</si>
  <si>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</si>
  <si>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</si>
  <si>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</si>
  <si>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</si>
  <si>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</si>
  <si>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</si>
  <si>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</si>
  <si>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</si>
  <si>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</si>
  <si>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</si>
  <si>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</si>
  <si>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</si>
  <si>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</si>
  <si>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</si>
  <si>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</si>
  <si>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</si>
  <si>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</si>
  <si>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</si>
  <si>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</si>
  <si>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</si>
  <si>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</si>
  <si>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</si>
  <si>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</si>
  <si>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</si>
  <si>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</si>
  <si>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</si>
  <si>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</si>
  <si>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</si>
  <si>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</si>
  <si>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</si>
  <si>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</si>
  <si>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</si>
  <si>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</si>
  <si>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</si>
  <si>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</si>
  <si>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</si>
  <si>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</si>
  <si>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</si>
  <si>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</si>
  <si>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</si>
  <si>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</si>
  <si>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</si>
  <si>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</si>
  <si>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</si>
  <si>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</si>
  <si>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</si>
  <si>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</si>
  <si>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</si>
  <si>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</si>
  <si>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</si>
  <si>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</si>
  <si>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</si>
  <si>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</si>
  <si>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6.4</t>
  </si>
  <si>
    <t>6.5</t>
  </si>
  <si>
    <t>6.8</t>
  </si>
  <si>
    <r>
      <rPr>
        <sz val="10"/>
        <rFont val="Arial"/>
        <family val="2"/>
      </rPr>
      <t xml:space="preserve">Die hier ausgewiesene Überdeckung/Unterdeckung(-) ist bei der </t>
    </r>
    <r>
      <rPr>
        <b/>
        <sz val="10"/>
        <rFont val="Arial"/>
        <family val="2"/>
      </rPr>
      <t>folgenden Nach</t>
    </r>
    <r>
      <rPr>
        <sz val="10"/>
        <rFont val="Arial"/>
        <family val="2"/>
      </rPr>
      <t>kalkulation unter Nr.6.2 vorzutragen</t>
    </r>
  </si>
  <si>
    <t>Die unter Nr. 5 ermittelten Überdeckungen bzw. Unterdeckungen(-) werden in das Blatt "Verzinsung" übernommen und mit den im Blatt "Grunddaten" festgelegten Zinssätzen (siehe dort Nr. 3.3) verzinst und dann  in die aktuelle Vorkalkulation eingestellt (siehe Blatt "Vorkalkulation"  Nr. 4).</t>
  </si>
  <si>
    <t>Gesamtgebührenaufkommen (einschl. Grundgebühren)</t>
  </si>
  <si>
    <t>(2=Restwert zum Jahresende; sonst Jahresmittel)</t>
  </si>
  <si>
    <t>(2=Abschreib.; sonst keine Abschr.auf Zuwendungen)</t>
  </si>
  <si>
    <t>Beiträge Restbuchwerte zum Jahresende</t>
  </si>
  <si>
    <t>Beiträge Zugänge/Abgänge lfd. Jahr</t>
  </si>
  <si>
    <t>Beiträge Mittelwert Zugang/Abgang</t>
  </si>
  <si>
    <t>Beiträge Auflösungen lfd. Jahr</t>
  </si>
  <si>
    <t>Zuwendungen Restbuchwerte zum Jahresende</t>
  </si>
  <si>
    <t>Zuwendungen Zugänge/Abgänge lfd. Jahr</t>
  </si>
  <si>
    <t>Zuwendungen Mittelwert Zugang/Abgang lfd. Jahr</t>
  </si>
  <si>
    <t>Zuwendungen Auflösungen</t>
  </si>
  <si>
    <t>Zinsen aus Restbuchwerten im Jahresmittel</t>
  </si>
  <si>
    <t>Anlagegüter Restbuchwerte zum Jahresende</t>
  </si>
  <si>
    <t>Anlagegüter Zugänge/Abgänge lfd. Jahr</t>
  </si>
  <si>
    <t>Anlagegüter Mittelwert Zugänge/Abgänge</t>
  </si>
  <si>
    <t>Anlagegüter Abschreibungen lfd. Jahr</t>
  </si>
  <si>
    <t>Jährliche Abschreibungen auf das Anlagevermögen</t>
  </si>
  <si>
    <t>Berechnung der Abschreibungen aus den AHK</t>
  </si>
  <si>
    <t>Abschreibungen Anschaffungs-/Herstellungs-Kost</t>
  </si>
  <si>
    <t>Sa: Werte nach Halbwert</t>
  </si>
  <si>
    <t>hiervon Zinsen aus Zuordn.Grundst.</t>
  </si>
  <si>
    <t>hiervon Zinsen aus Zuordn.abschreibbare Beiträge</t>
  </si>
  <si>
    <t>Sa. Werte nach Halbwert</t>
  </si>
  <si>
    <r>
      <rPr>
        <b/>
        <sz val="11"/>
        <rFont val="Arial"/>
        <family val="2"/>
      </rPr>
      <t xml:space="preserve">Sa: Gebührenbedarf </t>
    </r>
    <r>
      <rPr>
        <sz val="10"/>
        <rFont val="Arial"/>
        <family val="2"/>
      </rPr>
      <t>(einschl. Über- /Unter-deckungen aus aus der aktuellen Nachkalkulation)</t>
    </r>
  </si>
  <si>
    <r>
      <rPr>
        <b/>
        <sz val="12"/>
        <rFont val="Arial"/>
        <family val="2"/>
      </rPr>
      <t xml:space="preserve">Überdeckungen(+)/Unterdeckungen(-) 
</t>
    </r>
    <r>
      <rPr>
        <sz val="10"/>
        <rFont val="Arial"/>
        <family val="2"/>
      </rPr>
      <t>je Jahr (3.4 - 4.1 + 4.2)</t>
    </r>
  </si>
  <si>
    <r>
      <t xml:space="preserve">Zinssätze für </t>
    </r>
    <r>
      <rPr>
        <b/>
        <sz val="10"/>
        <rFont val="Arial"/>
        <family val="2"/>
      </rPr>
      <t>Nachkalkulation</t>
    </r>
    <r>
      <rPr>
        <sz val="10"/>
        <rFont val="Arial"/>
        <family val="2"/>
      </rPr>
      <t xml:space="preserve"> und </t>
    </r>
    <r>
      <rPr>
        <b/>
        <sz val="10"/>
        <rFont val="Arial"/>
        <family val="2"/>
      </rPr>
      <t>Vorkalkulation</t>
    </r>
  </si>
  <si>
    <t xml:space="preserve">Festlegung der kalkulatorischen Zinssätze für die Berechnungszeiträume sowie für die Verzinsung der Über-/Unterdeckungen </t>
  </si>
  <si>
    <t>Berechnung der Grundgebühren</t>
  </si>
  <si>
    <r>
      <t>Betriebskosten</t>
    </r>
    <r>
      <rPr>
        <sz val="14"/>
        <rFont val="Arial"/>
        <family val="2"/>
      </rPr>
      <t xml:space="preserve"> </t>
    </r>
  </si>
  <si>
    <r>
      <t xml:space="preserve">Nachweis des Anlagevermögens </t>
    </r>
    <r>
      <rPr>
        <sz val="12"/>
        <rFont val="Arial"/>
        <family val="2"/>
      </rPr>
      <t>-zur Ermittlung der kalk. Abschreibungen -linear- und der kalk. Zinsen-</t>
    </r>
    <r>
      <rPr>
        <b/>
        <sz val="14"/>
        <rFont val="Arial"/>
        <family val="2"/>
      </rPr>
      <t xml:space="preserve">
</t>
    </r>
    <r>
      <rPr>
        <sz val="10"/>
        <rFont val="Arial"/>
        <family val="2"/>
      </rPr>
      <t>(Einträge nur in orange Felder vornehmen. Pflchtfelder = Spalten E und F sowie bei abschreibbaren Anlagegütern Spalte G bzw. H. 
Anlagegüter ohne Angabe des Abschreibungssatzes -Sp.G bzw.H- werden als Grundstücke behandelt.)</t>
    </r>
  </si>
  <si>
    <r>
      <t xml:space="preserve">Nachweis der Beiträge </t>
    </r>
    <r>
      <rPr>
        <sz val="12"/>
        <rFont val="Arial"/>
        <family val="2"/>
      </rPr>
      <t>-zur Ermittlung der Auflösungsbeträge -linear- und der kalk. Zinsen-</t>
    </r>
    <r>
      <rPr>
        <sz val="14"/>
        <rFont val="Arial"/>
        <family val="2"/>
      </rPr>
      <t xml:space="preserve"> 
</t>
    </r>
    <r>
      <rPr>
        <sz val="10"/>
        <rFont val="Arial"/>
        <family val="2"/>
      </rPr>
      <t>(Einträge nur in orange Felder vornehmen. Pflchtfelder = Spalten E und F sowie Spalte G bzw. H. )</t>
    </r>
  </si>
  <si>
    <r>
      <t xml:space="preserve">Nachweis der Zuwendungen </t>
    </r>
    <r>
      <rPr>
        <sz val="12"/>
        <rFont val="Arial"/>
        <family val="2"/>
      </rPr>
      <t>-zur Ermittlung der Auflösungsbeträge -linear- und der kalk. Zinsen-</t>
    </r>
    <r>
      <rPr>
        <sz val="14"/>
        <rFont val="Arial"/>
        <family val="2"/>
      </rPr>
      <t xml:space="preserve"> 
</t>
    </r>
    <r>
      <rPr>
        <sz val="10"/>
        <rFont val="Arial"/>
        <family val="2"/>
      </rPr>
      <t>(Einträge nur in orange Felder vornehmen. Pflchtfelder = Spalten und F sowie Spalte G bzw. H. )</t>
    </r>
  </si>
  <si>
    <r>
      <t>Abschreibung auf Zuwendungen</t>
    </r>
    <r>
      <rPr>
        <sz val="10"/>
        <rFont val="Arial"/>
        <family val="2"/>
      </rPr>
      <t xml:space="preserve"> 
(2=Abschreib.; sonst keine Abschr.auf Zuwendungen)</t>
    </r>
  </si>
  <si>
    <t>Gesamtgebühren / Grundgebühren</t>
  </si>
  <si>
    <t>Leere Spalte - nicht löschen</t>
  </si>
  <si>
    <t>Abschreibungen von den Anschaffungs-/Herstellungskosten</t>
  </si>
  <si>
    <t>Umlagebetrag</t>
  </si>
  <si>
    <t>Kürzung um Auflösungen aus Zuwendungen</t>
  </si>
  <si>
    <r>
      <t xml:space="preserve">Bereits erfolgte Rücklagenzuführungen aus den Abschreibungen von zuwendungsfin. Anlagevermögen in €
</t>
    </r>
    <r>
      <rPr>
        <sz val="10"/>
        <rFont val="Arial"/>
        <family val="2"/>
      </rPr>
      <t>(Angaben nur erforderlich, wenn von den Zuwendungen abgeschrieben wird)</t>
    </r>
  </si>
</sst>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7" formatCode="#,##0.00\ &quot;€&quot;;\-#,##0.00\ &quot;€&quot;"/>
    <numFmt numFmtId="44" formatCode="_-* #,##0.00\ &quot;€&quot;_-;\-* #,##0.00\ &quot;€&quot;_-;_-* &quot;-&quot;??\ &quot;€&quot;_-;_-@_-"/>
    <numFmt numFmtId="164" formatCode="#,##0.00_ ;\-#,##0.00\ "/>
    <numFmt numFmtId="165" formatCode="_-* #,##0.00\ [$€-1]_-;\-* #,##0.00\ [$€-1]_-;_-* &quot;-&quot;??\ [$€-1]_-"/>
    <numFmt numFmtId="166" formatCode="#,##0.00\ &quot;€&quot;"/>
    <numFmt numFmtId="167" formatCode="0.0"/>
    <numFmt numFmtId="168" formatCode="#,##0.00\ &quot;€&quot;&quot; / cbm&quot;"/>
    <numFmt numFmtId="169" formatCode="#,##0\ &quot;cbm&quot;"/>
    <numFmt numFmtId="170" formatCode="#,##0.0000\ &quot;€&quot;&quot; / cbm&quot;"/>
  </numFmts>
  <fonts count="31" x14ac:knownFonts="1">
    <font>
      <sz val="10"/>
      <name val="Arial"/>
    </font>
    <font>
      <sz val="10"/>
      <name val="Arial"/>
      <family val="2"/>
    </font>
    <font>
      <b/>
      <sz val="10"/>
      <name val="Arial"/>
      <family val="2"/>
    </font>
    <font>
      <b/>
      <i/>
      <sz val="10"/>
      <name val="Arial"/>
      <family val="2"/>
    </font>
    <font>
      <b/>
      <sz val="12"/>
      <name val="Arial"/>
      <family val="2"/>
    </font>
    <font>
      <sz val="12"/>
      <name val="Arial"/>
      <family val="2"/>
    </font>
    <font>
      <sz val="10"/>
      <name val="Arial"/>
      <family val="2"/>
    </font>
    <font>
      <i/>
      <sz val="10"/>
      <name val="Arial"/>
      <family val="2"/>
    </font>
    <font>
      <b/>
      <i/>
      <sz val="11"/>
      <name val="Arial"/>
      <family val="2"/>
    </font>
    <font>
      <b/>
      <sz val="11"/>
      <name val="Arial"/>
      <family val="2"/>
    </font>
    <font>
      <b/>
      <sz val="15"/>
      <name val="Arial"/>
      <family val="2"/>
    </font>
    <font>
      <sz val="11"/>
      <name val="Arial"/>
      <family val="2"/>
    </font>
    <font>
      <b/>
      <sz val="14"/>
      <name val="Arial"/>
      <family val="2"/>
    </font>
    <font>
      <b/>
      <vertAlign val="superscript"/>
      <sz val="12"/>
      <name val="Arial"/>
      <family val="2"/>
    </font>
    <font>
      <sz val="12"/>
      <name val="Times New Roman"/>
      <family val="1"/>
    </font>
    <font>
      <sz val="14"/>
      <name val="Arial"/>
      <family val="2"/>
    </font>
    <font>
      <b/>
      <vertAlign val="superscript"/>
      <sz val="10"/>
      <name val="Arial"/>
      <family val="2"/>
    </font>
    <font>
      <sz val="9"/>
      <name val="Arial"/>
      <family val="2"/>
    </font>
    <font>
      <i/>
      <vertAlign val="superscript"/>
      <sz val="10"/>
      <name val="Arial"/>
      <family val="2"/>
    </font>
    <font>
      <b/>
      <sz val="16"/>
      <name val="Arial"/>
      <family val="2"/>
    </font>
    <font>
      <i/>
      <sz val="9"/>
      <name val="Arial"/>
      <family val="2"/>
    </font>
    <font>
      <b/>
      <sz val="13"/>
      <name val="Arial"/>
      <family val="2"/>
    </font>
    <font>
      <sz val="13"/>
      <name val="Arial"/>
      <family val="2"/>
    </font>
    <font>
      <sz val="10"/>
      <name val="Arial"/>
      <family val="2"/>
    </font>
    <font>
      <b/>
      <sz val="11"/>
      <color indexed="8"/>
      <name val="Arial"/>
      <family val="2"/>
    </font>
    <font>
      <b/>
      <i/>
      <sz val="12"/>
      <name val="Arial"/>
      <family val="2"/>
    </font>
    <font>
      <b/>
      <sz val="11"/>
      <name val="Calibri"/>
      <family val="2"/>
    </font>
    <font>
      <b/>
      <sz val="8"/>
      <name val="Calibri"/>
      <family val="2"/>
    </font>
    <font>
      <b/>
      <sz val="10"/>
      <name val="Arial"/>
      <family val="2"/>
    </font>
    <font>
      <b/>
      <sz val="16"/>
      <color rgb="FFFF0000"/>
      <name val="Calibri"/>
      <family val="2"/>
      <scheme val="minor"/>
    </font>
    <font>
      <b/>
      <sz val="12"/>
      <color rgb="FFFF0000"/>
      <name val="Arial"/>
      <family val="2"/>
    </font>
  </fonts>
  <fills count="11">
    <fill>
      <patternFill patternType="none"/>
    </fill>
    <fill>
      <patternFill patternType="gray125"/>
    </fill>
    <fill>
      <patternFill patternType="lightTrellis"/>
    </fill>
    <fill>
      <patternFill patternType="solid">
        <fgColor indexed="22"/>
        <bgColor indexed="64"/>
      </patternFill>
    </fill>
    <fill>
      <patternFill patternType="solid">
        <fgColor indexed="65"/>
        <bgColor indexed="64"/>
      </patternFill>
    </fill>
    <fill>
      <patternFill patternType="gray0625"/>
    </fill>
    <fill>
      <patternFill patternType="gray0625">
        <bgColor indexed="9"/>
      </patternFill>
    </fill>
    <fill>
      <patternFill patternType="lightGray">
        <bgColor indexed="9"/>
      </patternFill>
    </fill>
    <fill>
      <patternFill patternType="lightGray"/>
    </fill>
    <fill>
      <patternFill patternType="solid">
        <fgColor rgb="FFFFC000"/>
        <bgColor indexed="64"/>
      </patternFill>
    </fill>
    <fill>
      <patternFill patternType="solid">
        <fgColor theme="3" tint="0.79998168889431442"/>
        <bgColor indexed="64"/>
      </patternFill>
    </fill>
  </fills>
  <borders count="129">
    <border>
      <left/>
      <right/>
      <top/>
      <bottom/>
      <diagonal/>
    </border>
    <border>
      <left style="thick">
        <color indexed="64"/>
      </left>
      <right/>
      <top/>
      <bottom/>
      <diagonal/>
    </border>
    <border>
      <left/>
      <right/>
      <top/>
      <bottom style="thin">
        <color indexed="64"/>
      </bottom>
      <diagonal/>
    </border>
    <border>
      <left style="thick">
        <color indexed="64"/>
      </left>
      <right/>
      <top/>
      <bottom style="thin">
        <color indexed="64"/>
      </bottom>
      <diagonal/>
    </border>
    <border>
      <left/>
      <right/>
      <top style="thick">
        <color indexed="64"/>
      </top>
      <bottom/>
      <diagonal/>
    </border>
    <border>
      <left style="thick">
        <color indexed="64"/>
      </left>
      <right/>
      <top style="thick">
        <color indexed="64"/>
      </top>
      <bottom/>
      <diagonal/>
    </border>
    <border>
      <left/>
      <right/>
      <top/>
      <bottom style="mediumDashed">
        <color indexed="64"/>
      </bottom>
      <diagonal/>
    </border>
    <border>
      <left style="thick">
        <color indexed="64"/>
      </left>
      <right/>
      <top/>
      <bottom style="mediumDashed">
        <color indexed="64"/>
      </bottom>
      <diagonal/>
    </border>
    <border>
      <left style="thin">
        <color indexed="64"/>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dashDot">
        <color indexed="64"/>
      </bottom>
      <diagonal/>
    </border>
    <border>
      <left style="thin">
        <color indexed="64"/>
      </left>
      <right/>
      <top style="thin">
        <color indexed="64"/>
      </top>
      <bottom style="thin">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thick">
        <color indexed="64"/>
      </right>
      <top/>
      <bottom style="thin">
        <color indexed="64"/>
      </bottom>
      <diagonal/>
    </border>
    <border>
      <left style="medium">
        <color indexed="64"/>
      </left>
      <right/>
      <top/>
      <bottom/>
      <diagonal/>
    </border>
    <border>
      <left/>
      <right style="thick">
        <color indexed="64"/>
      </right>
      <top/>
      <bottom/>
      <diagonal/>
    </border>
    <border>
      <left style="medium">
        <color indexed="64"/>
      </left>
      <right/>
      <top/>
      <bottom style="thick">
        <color indexed="64"/>
      </bottom>
      <diagonal/>
    </border>
    <border>
      <left/>
      <right style="medium">
        <color indexed="64"/>
      </right>
      <top/>
      <bottom/>
      <diagonal/>
    </border>
    <border>
      <left/>
      <right style="thick">
        <color indexed="64"/>
      </right>
      <top style="thick">
        <color indexed="64"/>
      </top>
      <bottom/>
      <diagonal/>
    </border>
    <border>
      <left style="thin">
        <color indexed="64"/>
      </left>
      <right style="thick">
        <color indexed="64"/>
      </right>
      <top style="thin">
        <color indexed="64"/>
      </top>
      <bottom style="thin">
        <color indexed="64"/>
      </bottom>
      <diagonal/>
    </border>
    <border>
      <left/>
      <right style="thick">
        <color indexed="64"/>
      </right>
      <top/>
      <bottom style="mediumDashed">
        <color indexed="64"/>
      </bottom>
      <diagonal/>
    </border>
    <border>
      <left style="thick">
        <color indexed="64"/>
      </left>
      <right/>
      <top/>
      <bottom style="mediumDashDotDot">
        <color indexed="64"/>
      </bottom>
      <diagonal/>
    </border>
    <border>
      <left/>
      <right/>
      <top/>
      <bottom style="mediumDashDotDot">
        <color indexed="64"/>
      </bottom>
      <diagonal/>
    </border>
    <border>
      <left style="thin">
        <color indexed="64"/>
      </left>
      <right style="thin">
        <color indexed="64"/>
      </right>
      <top/>
      <bottom/>
      <diagonal/>
    </border>
    <border>
      <left style="thin">
        <color indexed="64"/>
      </left>
      <right style="thin">
        <color indexed="64"/>
      </right>
      <top/>
      <bottom style="dashDot">
        <color indexed="64"/>
      </bottom>
      <diagonal/>
    </border>
    <border>
      <left/>
      <right style="thin">
        <color indexed="64"/>
      </right>
      <top/>
      <bottom style="medium">
        <color indexed="64"/>
      </bottom>
      <diagonal/>
    </border>
    <border>
      <left/>
      <right/>
      <top/>
      <bottom style="dashDot">
        <color indexed="64"/>
      </bottom>
      <diagonal/>
    </border>
    <border>
      <left style="thin">
        <color indexed="64"/>
      </left>
      <right/>
      <top style="dashDot">
        <color indexed="64"/>
      </top>
      <bottom style="mediumDashed">
        <color indexed="64"/>
      </bottom>
      <diagonal/>
    </border>
    <border>
      <left style="thin">
        <color indexed="64"/>
      </left>
      <right style="thin">
        <color indexed="64"/>
      </right>
      <top style="dashDot">
        <color indexed="64"/>
      </top>
      <bottom style="mediumDashed">
        <color indexed="64"/>
      </bottom>
      <diagonal/>
    </border>
    <border>
      <left style="thin">
        <color indexed="64"/>
      </left>
      <right style="thin">
        <color indexed="64"/>
      </right>
      <top/>
      <bottom style="medium">
        <color indexed="64"/>
      </bottom>
      <diagonal/>
    </border>
    <border>
      <left/>
      <right/>
      <top style="dashDot">
        <color indexed="64"/>
      </top>
      <bottom style="mediumDashed">
        <color indexed="64"/>
      </bottom>
      <diagonal/>
    </border>
    <border>
      <left/>
      <right/>
      <top style="dashDot">
        <color indexed="64"/>
      </top>
      <bottom style="medium">
        <color indexed="64"/>
      </bottom>
      <diagonal/>
    </border>
    <border>
      <left style="thin">
        <color indexed="64"/>
      </left>
      <right/>
      <top style="dashDot">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dashDot">
        <color indexed="64"/>
      </top>
      <bottom/>
      <diagonal/>
    </border>
    <border>
      <left style="thin">
        <color indexed="64"/>
      </left>
      <right/>
      <top style="dashDot">
        <color indexed="64"/>
      </top>
      <bottom/>
      <diagonal/>
    </border>
    <border>
      <left style="thin">
        <color indexed="64"/>
      </left>
      <right style="thin">
        <color indexed="64"/>
      </right>
      <top style="dashDot">
        <color indexed="64"/>
      </top>
      <bottom/>
      <diagonal/>
    </border>
    <border>
      <left/>
      <right/>
      <top style="thin">
        <color indexed="64"/>
      </top>
      <bottom style="medium">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thin">
        <color indexed="64"/>
      </left>
      <right style="thin">
        <color indexed="64"/>
      </right>
      <top style="dashDot">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right/>
      <top style="mediumDashed">
        <color indexed="64"/>
      </top>
      <bottom style="mediumDashed">
        <color indexed="64"/>
      </bottom>
      <diagonal/>
    </border>
    <border>
      <left style="thin">
        <color indexed="64"/>
      </left>
      <right style="thin">
        <color indexed="64"/>
      </right>
      <top style="mediumDashed">
        <color indexed="64"/>
      </top>
      <bottom style="mediumDashed">
        <color indexed="64"/>
      </bottom>
      <diagonal/>
    </border>
    <border>
      <left/>
      <right style="thin">
        <color indexed="64"/>
      </right>
      <top style="thin">
        <color indexed="64"/>
      </top>
      <bottom style="mediumDashed">
        <color indexed="64"/>
      </bottom>
      <diagonal/>
    </border>
    <border>
      <left style="thin">
        <color indexed="64"/>
      </left>
      <right style="medium">
        <color indexed="64"/>
      </right>
      <top style="thin">
        <color indexed="64"/>
      </top>
      <bottom style="mediumDashed">
        <color indexed="64"/>
      </bottom>
      <diagonal/>
    </border>
    <border>
      <left style="medium">
        <color indexed="64"/>
      </left>
      <right style="thin">
        <color indexed="64"/>
      </right>
      <top style="thin">
        <color indexed="64"/>
      </top>
      <bottom style="mediumDashed">
        <color indexed="64"/>
      </bottom>
      <diagonal/>
    </border>
    <border>
      <left style="medium">
        <color indexed="64"/>
      </left>
      <right style="thin">
        <color indexed="64"/>
      </right>
      <top/>
      <bottom/>
      <diagonal/>
    </border>
    <border>
      <left/>
      <right style="thin">
        <color indexed="64"/>
      </right>
      <top style="thin">
        <color indexed="64"/>
      </top>
      <bottom style="medium">
        <color indexed="64"/>
      </bottom>
      <diagonal/>
    </border>
    <border>
      <left/>
      <right style="medium">
        <color indexed="64"/>
      </right>
      <top style="thin">
        <color indexed="64"/>
      </top>
      <bottom style="mediumDashed">
        <color indexed="64"/>
      </bottom>
      <diagonal/>
    </border>
    <border>
      <left style="thin">
        <color indexed="64"/>
      </left>
      <right/>
      <top style="thin">
        <color indexed="64"/>
      </top>
      <bottom/>
      <diagonal/>
    </border>
    <border>
      <left style="thin">
        <color indexed="64"/>
      </left>
      <right/>
      <top style="mediumDashed">
        <color indexed="64"/>
      </top>
      <bottom style="mediumDashed">
        <color indexed="64"/>
      </bottom>
      <diagonal/>
    </border>
    <border>
      <left/>
      <right/>
      <top style="dashDot">
        <color indexed="64"/>
      </top>
      <bottom style="dashDot">
        <color indexed="64"/>
      </bottom>
      <diagonal/>
    </border>
    <border>
      <left style="thin">
        <color indexed="64"/>
      </left>
      <right/>
      <top style="dashDot">
        <color indexed="64"/>
      </top>
      <bottom style="dashDot">
        <color indexed="64"/>
      </bottom>
      <diagonal/>
    </border>
    <border>
      <left style="thin">
        <color indexed="64"/>
      </left>
      <right style="thin">
        <color indexed="64"/>
      </right>
      <top style="dashDot">
        <color indexed="64"/>
      </top>
      <bottom style="dashDot">
        <color indexed="64"/>
      </bottom>
      <diagonal/>
    </border>
    <border>
      <left style="thin">
        <color indexed="64"/>
      </left>
      <right style="thin">
        <color indexed="64"/>
      </right>
      <top/>
      <bottom style="mediumDashed">
        <color indexed="64"/>
      </bottom>
      <diagonal/>
    </border>
    <border>
      <left style="thin">
        <color indexed="64"/>
      </left>
      <right/>
      <top style="medium">
        <color indexed="64"/>
      </top>
      <bottom/>
      <diagonal/>
    </border>
    <border>
      <left style="thin">
        <color indexed="64"/>
      </left>
      <right/>
      <top/>
      <bottom style="mediumDashed">
        <color indexed="64"/>
      </bottom>
      <diagonal/>
    </border>
    <border>
      <left/>
      <right/>
      <top style="mediumDashed">
        <color indexed="64"/>
      </top>
      <bottom/>
      <diagonal/>
    </border>
    <border>
      <left/>
      <right style="medium">
        <color indexed="64"/>
      </right>
      <top/>
      <bottom style="thick">
        <color indexed="64"/>
      </bottom>
      <diagonal/>
    </border>
    <border>
      <left/>
      <right style="thin">
        <color indexed="64"/>
      </right>
      <top style="mediumDashed">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Dashed">
        <color indexed="64"/>
      </top>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top/>
      <bottom style="mediumDashDot">
        <color indexed="64"/>
      </bottom>
      <diagonal/>
    </border>
    <border>
      <left style="thin">
        <color indexed="64"/>
      </left>
      <right style="thin">
        <color indexed="64"/>
      </right>
      <top/>
      <bottom style="mediumDashDot">
        <color indexed="64"/>
      </bottom>
      <diagonal/>
    </border>
    <border>
      <left/>
      <right style="thin">
        <color indexed="64"/>
      </right>
      <top/>
      <bottom style="mediumDashDot">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right/>
      <top style="medium">
        <color indexed="64"/>
      </top>
      <bottom style="double">
        <color indexed="64"/>
      </bottom>
      <diagonal/>
    </border>
    <border>
      <left style="thick">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ck">
        <color indexed="64"/>
      </right>
      <top/>
      <bottom style="double">
        <color indexed="64"/>
      </bottom>
      <diagonal/>
    </border>
    <border>
      <left style="thick">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ck">
        <color indexed="64"/>
      </right>
      <top style="medium">
        <color indexed="64"/>
      </top>
      <bottom style="double">
        <color indexed="64"/>
      </bottom>
      <diagonal/>
    </border>
    <border>
      <left style="thin">
        <color indexed="64"/>
      </left>
      <right style="thin">
        <color indexed="64"/>
      </right>
      <top style="thin">
        <color indexed="64"/>
      </top>
      <bottom/>
      <diagonal/>
    </border>
    <border>
      <left style="thin">
        <color indexed="64"/>
      </left>
      <right/>
      <top/>
      <bottom style="mediumDashDot">
        <color indexed="64"/>
      </bottom>
      <diagonal/>
    </border>
    <border>
      <left style="thin">
        <color indexed="64"/>
      </left>
      <right/>
      <top style="thin">
        <color indexed="64"/>
      </top>
      <bottom style="mediumDashed">
        <color indexed="64"/>
      </bottom>
      <diagonal/>
    </border>
    <border>
      <left/>
      <right style="thin">
        <color indexed="64"/>
      </right>
      <top/>
      <bottom style="mediumDashed">
        <color indexed="64"/>
      </bottom>
      <diagonal/>
    </border>
    <border>
      <left style="thin">
        <color indexed="64"/>
      </left>
      <right/>
      <top/>
      <bottom style="dashDotDot">
        <color indexed="64"/>
      </bottom>
      <diagonal/>
    </border>
    <border>
      <left/>
      <right/>
      <top/>
      <bottom style="dashDotDot">
        <color indexed="64"/>
      </bottom>
      <diagonal/>
    </border>
    <border>
      <left/>
      <right style="thin">
        <color indexed="64"/>
      </right>
      <top/>
      <bottom style="dashDotDot">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top style="double">
        <color indexed="64"/>
      </top>
      <bottom/>
      <diagonal/>
    </border>
    <border>
      <left style="thick">
        <color indexed="64"/>
      </left>
      <right style="thin">
        <color indexed="64"/>
      </right>
      <top/>
      <bottom style="thin">
        <color indexed="64"/>
      </bottom>
      <diagonal/>
    </border>
    <border>
      <left/>
      <right style="thin">
        <color indexed="64"/>
      </right>
      <top/>
      <bottom style="thick">
        <color indexed="64"/>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s>
  <cellStyleXfs count="5">
    <xf numFmtId="0" fontId="0" fillId="0" borderId="0"/>
    <xf numFmtId="44" fontId="1" fillId="0" borderId="0" applyFont="0" applyFill="0" applyBorder="0" applyAlignment="0" applyProtection="0"/>
    <xf numFmtId="165" fontId="14" fillId="0" borderId="0" applyFont="0" applyFill="0" applyBorder="0" applyAlignment="0" applyProtection="0"/>
    <xf numFmtId="9" fontId="1" fillId="0" borderId="0" applyFont="0" applyFill="0" applyBorder="0" applyAlignment="0" applyProtection="0"/>
    <xf numFmtId="0" fontId="14" fillId="0" borderId="0"/>
  </cellStyleXfs>
  <cellXfs count="828">
    <xf numFmtId="0" fontId="0" fillId="0" borderId="0" xfId="0"/>
    <xf numFmtId="4" fontId="0" fillId="0" borderId="0" xfId="0" applyNumberFormat="1"/>
    <xf numFmtId="0" fontId="0" fillId="0" borderId="1" xfId="0" applyBorder="1" applyAlignment="1">
      <alignment horizontal="center" vertical="center" wrapText="1"/>
    </xf>
    <xf numFmtId="0" fontId="0" fillId="0" borderId="0" xfId="0" applyBorder="1" applyAlignment="1">
      <alignment horizontal="center" vertical="center" wrapText="1"/>
    </xf>
    <xf numFmtId="4" fontId="0" fillId="0" borderId="1" xfId="0" applyNumberFormat="1" applyBorder="1"/>
    <xf numFmtId="0" fontId="0" fillId="0" borderId="0" xfId="0" applyProtection="1">
      <protection locked="0"/>
    </xf>
    <xf numFmtId="0" fontId="0" fillId="0" borderId="0" xfId="0" applyBorder="1" applyProtection="1">
      <protection locked="0"/>
    </xf>
    <xf numFmtId="14" fontId="0" fillId="0" borderId="2" xfId="0" applyNumberFormat="1" applyBorder="1" applyAlignment="1">
      <alignment horizontal="center"/>
    </xf>
    <xf numFmtId="0" fontId="0" fillId="0" borderId="3" xfId="0" applyBorder="1" applyAlignment="1">
      <alignment horizontal="center"/>
    </xf>
    <xf numFmtId="4" fontId="0" fillId="0" borderId="0" xfId="0" applyNumberFormat="1" applyBorder="1"/>
    <xf numFmtId="0" fontId="0" fillId="0" borderId="0" xfId="0" applyNumberFormat="1"/>
    <xf numFmtId="0" fontId="0" fillId="0" borderId="0" xfId="0" applyBorder="1"/>
    <xf numFmtId="0" fontId="0" fillId="0" borderId="0" xfId="0" applyAlignment="1"/>
    <xf numFmtId="0" fontId="0" fillId="0" borderId="0" xfId="0" applyBorder="1" applyProtection="1"/>
    <xf numFmtId="0" fontId="0" fillId="0" borderId="0" xfId="0" applyProtection="1"/>
    <xf numFmtId="0" fontId="3" fillId="0" borderId="0" xfId="0" applyFont="1" applyBorder="1" applyAlignment="1" applyProtection="1">
      <alignment wrapText="1"/>
    </xf>
    <xf numFmtId="4" fontId="0" fillId="0" borderId="0" xfId="0" applyNumberFormat="1" applyProtection="1"/>
    <xf numFmtId="0" fontId="3" fillId="0" borderId="0" xfId="0" applyFont="1" applyBorder="1" applyAlignment="1" applyProtection="1"/>
    <xf numFmtId="0" fontId="0" fillId="0" borderId="0" xfId="0" applyBorder="1" applyAlignment="1" applyProtection="1"/>
    <xf numFmtId="0" fontId="0" fillId="0" borderId="0" xfId="0" applyBorder="1" applyAlignment="1" applyProtection="1">
      <alignment textRotation="90" wrapText="1"/>
    </xf>
    <xf numFmtId="0" fontId="0" fillId="2" borderId="0" xfId="0" applyFill="1" applyBorder="1" applyAlignment="1" applyProtection="1">
      <alignment wrapText="1"/>
    </xf>
    <xf numFmtId="0" fontId="0" fillId="2" borderId="0" xfId="0" applyFill="1" applyBorder="1" applyAlignment="1" applyProtection="1">
      <alignment textRotation="90" wrapText="1"/>
    </xf>
    <xf numFmtId="0" fontId="0" fillId="2" borderId="0" xfId="0" applyNumberFormat="1" applyFill="1" applyBorder="1" applyAlignment="1" applyProtection="1">
      <alignment textRotation="90" wrapText="1"/>
    </xf>
    <xf numFmtId="0" fontId="0" fillId="0" borderId="4" xfId="0" applyBorder="1"/>
    <xf numFmtId="4" fontId="0" fillId="0" borderId="4" xfId="0" applyNumberFormat="1" applyBorder="1"/>
    <xf numFmtId="0" fontId="0" fillId="0" borderId="4" xfId="0" applyNumberFormat="1" applyBorder="1"/>
    <xf numFmtId="4" fontId="0" fillId="0" borderId="5" xfId="0" applyNumberFormat="1" applyBorder="1"/>
    <xf numFmtId="0" fontId="0" fillId="0" borderId="0" xfId="0" applyFill="1" applyBorder="1" applyAlignment="1" applyProtection="1">
      <alignment horizontal="center" vertical="center"/>
    </xf>
    <xf numFmtId="0" fontId="0" fillId="0" borderId="0" xfId="0" applyFill="1" applyBorder="1" applyAlignment="1" applyProtection="1">
      <alignment horizontal="center" textRotation="90" wrapText="1"/>
    </xf>
    <xf numFmtId="0" fontId="0" fillId="0" borderId="0" xfId="0" applyNumberFormat="1" applyFill="1" applyBorder="1" applyAlignment="1" applyProtection="1">
      <alignment horizontal="center" textRotation="90" wrapText="1"/>
    </xf>
    <xf numFmtId="0" fontId="0" fillId="0" borderId="0" xfId="0" applyBorder="1" applyAlignment="1" applyProtection="1">
      <alignment horizontal="center" textRotation="90" wrapText="1"/>
    </xf>
    <xf numFmtId="14" fontId="0" fillId="0" borderId="0" xfId="0" applyNumberFormat="1" applyBorder="1" applyAlignment="1" applyProtection="1">
      <alignment horizontal="center"/>
    </xf>
    <xf numFmtId="0" fontId="0" fillId="0" borderId="0" xfId="0" applyFill="1" applyBorder="1" applyAlignment="1" applyProtection="1">
      <alignment horizontal="center" vertical="center" wrapText="1"/>
    </xf>
    <xf numFmtId="0" fontId="0" fillId="2" borderId="1" xfId="0" applyFill="1" applyBorder="1" applyAlignment="1" applyProtection="1">
      <alignment wrapText="1"/>
    </xf>
    <xf numFmtId="4" fontId="0" fillId="0" borderId="1" xfId="0" applyNumberFormat="1" applyBorder="1" applyProtection="1"/>
    <xf numFmtId="0" fontId="6" fillId="0" borderId="0" xfId="0" applyFont="1" applyBorder="1" applyAlignment="1" applyProtection="1"/>
    <xf numFmtId="0" fontId="9" fillId="0" borderId="0" xfId="0" applyFont="1" applyBorder="1" applyAlignment="1" applyProtection="1">
      <alignment wrapText="1"/>
    </xf>
    <xf numFmtId="4" fontId="0" fillId="0" borderId="0" xfId="0" applyNumberFormat="1" applyBorder="1" applyProtection="1"/>
    <xf numFmtId="0" fontId="0" fillId="0" borderId="2" xfId="0" applyBorder="1" applyAlignment="1">
      <alignment horizontal="center"/>
    </xf>
    <xf numFmtId="4" fontId="0" fillId="3" borderId="0" xfId="0" applyNumberFormat="1" applyFill="1" applyBorder="1" applyProtection="1"/>
    <xf numFmtId="14" fontId="0" fillId="0" borderId="1" xfId="0" applyNumberFormat="1" applyBorder="1" applyAlignment="1" applyProtection="1">
      <alignment horizontal="center"/>
    </xf>
    <xf numFmtId="0" fontId="0" fillId="0" borderId="0" xfId="0" applyBorder="1" applyAlignment="1"/>
    <xf numFmtId="0" fontId="6" fillId="0" borderId="1" xfId="0" applyFont="1" applyBorder="1" applyAlignment="1" applyProtection="1"/>
    <xf numFmtId="0" fontId="7" fillId="0" borderId="1" xfId="0" applyFont="1" applyBorder="1" applyAlignment="1" applyProtection="1"/>
    <xf numFmtId="0" fontId="7" fillId="0" borderId="0" xfId="0" applyFont="1" applyBorder="1" applyAlignment="1" applyProtection="1"/>
    <xf numFmtId="4" fontId="0" fillId="3" borderId="0" xfId="0" applyNumberFormat="1" applyFill="1" applyBorder="1" applyAlignment="1" applyProtection="1">
      <alignment horizontal="center"/>
    </xf>
    <xf numFmtId="0" fontId="6" fillId="3" borderId="0" xfId="0" applyFont="1" applyFill="1" applyBorder="1" applyAlignment="1" applyProtection="1"/>
    <xf numFmtId="0" fontId="0" fillId="3" borderId="0" xfId="0" applyFill="1" applyBorder="1" applyProtection="1"/>
    <xf numFmtId="0" fontId="7" fillId="3" borderId="0" xfId="0" applyFont="1" applyFill="1" applyBorder="1" applyAlignment="1" applyProtection="1"/>
    <xf numFmtId="0" fontId="3" fillId="0" borderId="6" xfId="0" applyFont="1" applyBorder="1" applyAlignment="1" applyProtection="1">
      <alignment wrapText="1"/>
    </xf>
    <xf numFmtId="4" fontId="0" fillId="0" borderId="6" xfId="0" applyNumberFormat="1" applyBorder="1" applyProtection="1"/>
    <xf numFmtId="4" fontId="0" fillId="0" borderId="8" xfId="0" applyNumberFormat="1" applyBorder="1" applyProtection="1"/>
    <xf numFmtId="4" fontId="0" fillId="0" borderId="8" xfId="0" applyNumberFormat="1" applyBorder="1" applyAlignment="1" applyProtection="1"/>
    <xf numFmtId="4" fontId="7" fillId="0" borderId="8" xfId="0" applyNumberFormat="1" applyFont="1" applyFill="1" applyBorder="1" applyProtection="1"/>
    <xf numFmtId="0" fontId="6" fillId="0" borderId="1" xfId="0" applyFont="1" applyBorder="1"/>
    <xf numFmtId="0" fontId="6" fillId="0" borderId="1" xfId="0" applyFont="1" applyFill="1" applyBorder="1"/>
    <xf numFmtId="0" fontId="4" fillId="0" borderId="0" xfId="0" applyFont="1" applyBorder="1" applyAlignment="1" applyProtection="1">
      <alignment wrapText="1"/>
    </xf>
    <xf numFmtId="0" fontId="0" fillId="0" borderId="0" xfId="0" applyFill="1" applyBorder="1" applyAlignment="1" applyProtection="1">
      <alignment horizontal="center" vertical="center" wrapText="1"/>
      <protection locked="0"/>
    </xf>
    <xf numFmtId="0" fontId="5" fillId="0" borderId="0" xfId="0" applyFont="1" applyAlignment="1">
      <alignment horizontal="center"/>
    </xf>
    <xf numFmtId="14" fontId="0" fillId="0" borderId="0" xfId="0" applyNumberFormat="1"/>
    <xf numFmtId="0" fontId="6" fillId="0" borderId="0" xfId="0" applyFont="1" applyBorder="1" applyAlignment="1">
      <alignment horizontal="center" vertical="center" wrapText="1"/>
    </xf>
    <xf numFmtId="0" fontId="4" fillId="0" borderId="0" xfId="0" applyFont="1" applyBorder="1" applyAlignment="1" applyProtection="1"/>
    <xf numFmtId="0" fontId="12" fillId="0" borderId="0" xfId="0" applyFont="1" applyBorder="1" applyAlignment="1" applyProtection="1"/>
    <xf numFmtId="0" fontId="3" fillId="3" borderId="1" xfId="0" applyFont="1" applyFill="1" applyBorder="1" applyAlignment="1" applyProtection="1"/>
    <xf numFmtId="0" fontId="6" fillId="0" borderId="0" xfId="0" applyFont="1" applyBorder="1" applyAlignment="1" applyProtection="1">
      <alignment horizontal="center" wrapText="1"/>
    </xf>
    <xf numFmtId="0" fontId="0" fillId="0" borderId="10" xfId="0" applyBorder="1" applyAlignment="1">
      <alignment horizontal="center"/>
    </xf>
    <xf numFmtId="3" fontId="6" fillId="4" borderId="10" xfId="0" applyNumberFormat="1" applyFont="1" applyFill="1" applyBorder="1" applyAlignment="1" applyProtection="1">
      <alignment horizontal="center"/>
    </xf>
    <xf numFmtId="0" fontId="0" fillId="0" borderId="10" xfId="0" applyBorder="1" applyAlignment="1">
      <alignment wrapText="1"/>
    </xf>
    <xf numFmtId="4" fontId="0" fillId="0" borderId="10" xfId="0" applyNumberFormat="1" applyBorder="1"/>
    <xf numFmtId="0" fontId="0" fillId="0" borderId="10" xfId="0" applyFill="1" applyBorder="1" applyAlignment="1">
      <alignment wrapText="1"/>
    </xf>
    <xf numFmtId="4" fontId="2" fillId="0" borderId="10" xfId="0" applyNumberFormat="1" applyFont="1" applyBorder="1"/>
    <xf numFmtId="4" fontId="7" fillId="0" borderId="11" xfId="0" applyNumberFormat="1" applyFont="1" applyBorder="1" applyProtection="1"/>
    <xf numFmtId="0" fontId="0" fillId="0" borderId="0" xfId="0" applyFill="1" applyProtection="1"/>
    <xf numFmtId="0" fontId="6" fillId="0" borderId="10" xfId="0" applyFont="1" applyBorder="1" applyAlignment="1">
      <alignment wrapText="1"/>
    </xf>
    <xf numFmtId="0" fontId="0" fillId="0" borderId="0" xfId="0" applyNumberFormat="1" applyFill="1" applyAlignment="1" applyProtection="1">
      <protection locked="0"/>
    </xf>
    <xf numFmtId="0" fontId="0" fillId="5" borderId="0" xfId="0" applyFill="1"/>
    <xf numFmtId="4" fontId="0" fillId="5" borderId="0" xfId="0" applyNumberFormat="1" applyFill="1"/>
    <xf numFmtId="0" fontId="0" fillId="0" borderId="0" xfId="0" applyNumberFormat="1" applyBorder="1" applyAlignment="1" applyProtection="1">
      <alignment horizontal="center"/>
    </xf>
    <xf numFmtId="14" fontId="0" fillId="0" borderId="0" xfId="0" applyNumberFormat="1" applyBorder="1" applyAlignment="1">
      <alignment horizontal="center"/>
    </xf>
    <xf numFmtId="0" fontId="0" fillId="0" borderId="10" xfId="0" applyBorder="1" applyAlignment="1"/>
    <xf numFmtId="4" fontId="0" fillId="0" borderId="10" xfId="0" applyNumberFormat="1" applyBorder="1" applyAlignment="1"/>
    <xf numFmtId="0" fontId="0" fillId="0" borderId="0" xfId="0" applyNumberFormat="1" applyFill="1" applyAlignment="1" applyProtection="1"/>
    <xf numFmtId="0" fontId="6" fillId="0" borderId="0" xfId="0" applyNumberFormat="1" applyFont="1" applyBorder="1" applyAlignment="1" applyProtection="1"/>
    <xf numFmtId="0" fontId="0" fillId="0" borderId="10" xfId="0" applyFill="1" applyBorder="1" applyAlignment="1" applyProtection="1">
      <alignment horizontal="center" vertical="center" wrapText="1"/>
      <protection locked="0"/>
    </xf>
    <xf numFmtId="4" fontId="0" fillId="0" borderId="13" xfId="0" applyNumberFormat="1" applyBorder="1"/>
    <xf numFmtId="4" fontId="0" fillId="0" borderId="14" xfId="0" applyNumberFormat="1" applyBorder="1"/>
    <xf numFmtId="0" fontId="0" fillId="0" borderId="10" xfId="0" applyBorder="1" applyAlignment="1">
      <alignment horizontal="center" vertical="center" wrapText="1"/>
    </xf>
    <xf numFmtId="0" fontId="0" fillId="0" borderId="15" xfId="0" applyBorder="1" applyAlignment="1">
      <alignment horizontal="center"/>
    </xf>
    <xf numFmtId="14" fontId="0" fillId="0" borderId="10" xfId="0" applyNumberFormat="1" applyBorder="1" applyAlignment="1">
      <alignment horizontal="center"/>
    </xf>
    <xf numFmtId="14" fontId="0" fillId="0" borderId="16" xfId="0" applyNumberFormat="1" applyBorder="1" applyAlignment="1">
      <alignment horizontal="center"/>
    </xf>
    <xf numFmtId="14" fontId="0" fillId="0" borderId="17" xfId="0" applyNumberFormat="1" applyBorder="1" applyAlignment="1">
      <alignment horizontal="center"/>
    </xf>
    <xf numFmtId="4" fontId="0" fillId="0" borderId="18" xfId="0" applyNumberFormat="1" applyBorder="1"/>
    <xf numFmtId="4" fontId="0" fillId="0" borderId="20" xfId="0" applyNumberFormat="1" applyBorder="1"/>
    <xf numFmtId="10" fontId="6" fillId="0" borderId="18" xfId="3" applyNumberFormat="1" applyFont="1" applyBorder="1"/>
    <xf numFmtId="4" fontId="0" fillId="0" borderId="21" xfId="0" applyNumberFormat="1" applyBorder="1"/>
    <xf numFmtId="0" fontId="0" fillId="2" borderId="19" xfId="0" applyFill="1" applyBorder="1" applyAlignment="1" applyProtection="1">
      <alignment wrapText="1"/>
    </xf>
    <xf numFmtId="4" fontId="0" fillId="0" borderId="19" xfId="0" applyNumberFormat="1" applyBorder="1"/>
    <xf numFmtId="4" fontId="0" fillId="0" borderId="22" xfId="0" applyNumberFormat="1" applyBorder="1"/>
    <xf numFmtId="0" fontId="0" fillId="0" borderId="19" xfId="0" applyBorder="1"/>
    <xf numFmtId="0" fontId="6" fillId="3" borderId="0" xfId="0" applyFont="1" applyFill="1" applyBorder="1" applyProtection="1"/>
    <xf numFmtId="0" fontId="6" fillId="0" borderId="25" xfId="0" applyFont="1" applyBorder="1" applyAlignment="1" applyProtection="1"/>
    <xf numFmtId="0" fontId="6" fillId="0" borderId="26" xfId="0" applyFont="1" applyBorder="1" applyAlignment="1" applyProtection="1"/>
    <xf numFmtId="4" fontId="0" fillId="0" borderId="26" xfId="0" applyNumberFormat="1" applyBorder="1" applyProtection="1"/>
    <xf numFmtId="0" fontId="0" fillId="0" borderId="26" xfId="0" applyBorder="1" applyProtection="1"/>
    <xf numFmtId="4" fontId="6" fillId="0" borderId="26" xfId="0" applyNumberFormat="1" applyFont="1" applyBorder="1" applyProtection="1"/>
    <xf numFmtId="4" fontId="2" fillId="0" borderId="26" xfId="0" applyNumberFormat="1" applyFont="1" applyBorder="1" applyProtection="1"/>
    <xf numFmtId="0" fontId="0" fillId="0" borderId="26" xfId="0" applyFill="1" applyBorder="1" applyProtection="1"/>
    <xf numFmtId="0" fontId="9" fillId="3" borderId="1" xfId="0" applyFont="1" applyFill="1" applyBorder="1" applyAlignment="1" applyProtection="1"/>
    <xf numFmtId="0" fontId="9" fillId="3" borderId="0" xfId="0" applyFont="1" applyFill="1" applyBorder="1" applyAlignment="1" applyProtection="1"/>
    <xf numFmtId="0" fontId="9" fillId="3" borderId="0" xfId="0" applyFont="1" applyFill="1" applyBorder="1" applyProtection="1"/>
    <xf numFmtId="0" fontId="8" fillId="3" borderId="1" xfId="0" applyFont="1" applyFill="1" applyBorder="1" applyAlignment="1" applyProtection="1"/>
    <xf numFmtId="10" fontId="2" fillId="0" borderId="0" xfId="3" applyNumberFormat="1" applyFont="1" applyBorder="1"/>
    <xf numFmtId="0" fontId="5" fillId="0" borderId="0" xfId="0" applyFont="1" applyBorder="1" applyAlignment="1">
      <alignment horizontal="center"/>
    </xf>
    <xf numFmtId="14" fontId="0" fillId="0" borderId="19" xfId="0" applyNumberFormat="1" applyBorder="1"/>
    <xf numFmtId="14" fontId="0" fillId="0" borderId="19" xfId="0" applyNumberFormat="1" applyBorder="1" applyAlignment="1" applyProtection="1">
      <alignment horizontal="center"/>
    </xf>
    <xf numFmtId="0" fontId="6" fillId="3" borderId="19" xfId="0" applyFont="1" applyFill="1" applyBorder="1" applyAlignment="1" applyProtection="1"/>
    <xf numFmtId="0" fontId="7" fillId="3" borderId="19" xfId="0" applyFont="1" applyFill="1" applyBorder="1" applyAlignment="1" applyProtection="1"/>
    <xf numFmtId="4" fontId="0" fillId="0" borderId="19" xfId="0" applyNumberFormat="1" applyBorder="1" applyProtection="1"/>
    <xf numFmtId="4" fontId="0" fillId="0" borderId="25" xfId="0" applyNumberFormat="1" applyBorder="1" applyProtection="1"/>
    <xf numFmtId="4" fontId="0" fillId="0" borderId="26" xfId="0" applyNumberFormat="1" applyBorder="1"/>
    <xf numFmtId="0" fontId="6" fillId="0" borderId="19" xfId="0" applyFont="1" applyBorder="1" applyAlignment="1" applyProtection="1">
      <alignment wrapText="1"/>
    </xf>
    <xf numFmtId="10" fontId="1" fillId="0" borderId="0" xfId="3" applyNumberFormat="1" applyBorder="1" applyProtection="1"/>
    <xf numFmtId="4" fontId="0" fillId="0" borderId="27" xfId="0" applyNumberFormat="1" applyBorder="1" applyProtection="1"/>
    <xf numFmtId="4" fontId="7" fillId="0" borderId="28" xfId="0" applyNumberFormat="1" applyFont="1" applyBorder="1" applyProtection="1"/>
    <xf numFmtId="4" fontId="7" fillId="0" borderId="27" xfId="0" applyNumberFormat="1" applyFont="1" applyFill="1" applyBorder="1" applyProtection="1"/>
    <xf numFmtId="0" fontId="0" fillId="2" borderId="0" xfId="0" applyNumberFormat="1" applyFill="1" applyBorder="1" applyAlignment="1" applyProtection="1">
      <alignment wrapText="1"/>
    </xf>
    <xf numFmtId="0" fontId="0" fillId="0" borderId="0" xfId="0" applyNumberFormat="1" applyFill="1" applyBorder="1" applyAlignment="1" applyProtection="1">
      <alignment horizontal="center" vertical="center" wrapText="1"/>
    </xf>
    <xf numFmtId="0" fontId="4" fillId="0" borderId="0" xfId="0" applyNumberFormat="1" applyFont="1" applyBorder="1" applyAlignment="1" applyProtection="1"/>
    <xf numFmtId="0" fontId="3" fillId="0" borderId="0" xfId="0" applyNumberFormat="1" applyFont="1" applyBorder="1" applyAlignment="1" applyProtection="1">
      <alignment wrapText="1"/>
    </xf>
    <xf numFmtId="0" fontId="4" fillId="0" borderId="0" xfId="0" applyNumberFormat="1" applyFont="1" applyBorder="1" applyAlignment="1" applyProtection="1">
      <alignment wrapText="1"/>
    </xf>
    <xf numFmtId="49" fontId="17" fillId="0" borderId="0" xfId="0" applyNumberFormat="1" applyFont="1" applyBorder="1" applyAlignment="1" applyProtection="1">
      <protection locked="0"/>
    </xf>
    <xf numFmtId="49" fontId="17" fillId="0" borderId="0" xfId="0" applyNumberFormat="1" applyFont="1" applyBorder="1" applyAlignment="1" applyProtection="1">
      <alignment horizontal="right"/>
    </xf>
    <xf numFmtId="49" fontId="0" fillId="0" borderId="0" xfId="0" applyNumberFormat="1" applyBorder="1" applyAlignment="1" applyProtection="1">
      <alignment horizontal="center" vertical="center"/>
    </xf>
    <xf numFmtId="49" fontId="0" fillId="0" borderId="0" xfId="0" applyNumberFormat="1" applyFill="1" applyBorder="1" applyAlignment="1" applyProtection="1">
      <alignment horizontal="center" vertical="center"/>
    </xf>
    <xf numFmtId="4" fontId="7" fillId="0" borderId="8" xfId="0" applyNumberFormat="1" applyFont="1" applyBorder="1" applyProtection="1"/>
    <xf numFmtId="4" fontId="7" fillId="0" borderId="27" xfId="0" applyNumberFormat="1" applyFont="1" applyBorder="1" applyProtection="1"/>
    <xf numFmtId="49" fontId="16" fillId="0" borderId="30" xfId="0" applyNumberFormat="1" applyFont="1" applyBorder="1" applyAlignment="1" applyProtection="1">
      <alignment horizontal="right" vertical="center"/>
    </xf>
    <xf numFmtId="4" fontId="3" fillId="0" borderId="31" xfId="0" applyNumberFormat="1" applyFont="1" applyFill="1" applyBorder="1" applyProtection="1"/>
    <xf numFmtId="4" fontId="3" fillId="0" borderId="32" xfId="0" applyNumberFormat="1" applyFont="1" applyFill="1" applyBorder="1" applyProtection="1"/>
    <xf numFmtId="4" fontId="0" fillId="0" borderId="11" xfId="0" applyNumberFormat="1" applyBorder="1" applyAlignment="1" applyProtection="1"/>
    <xf numFmtId="4" fontId="0" fillId="0" borderId="28" xfId="0" applyNumberFormat="1" applyBorder="1" applyAlignment="1" applyProtection="1"/>
    <xf numFmtId="4" fontId="7" fillId="0" borderId="11" xfId="0" applyNumberFormat="1" applyFont="1" applyFill="1" applyBorder="1" applyProtection="1"/>
    <xf numFmtId="4" fontId="7" fillId="0" borderId="28" xfId="0" applyNumberFormat="1" applyFont="1" applyFill="1" applyBorder="1" applyProtection="1"/>
    <xf numFmtId="0" fontId="9" fillId="0" borderId="33" xfId="0" applyFont="1" applyBorder="1" applyAlignment="1" applyProtection="1">
      <alignment horizontal="center"/>
    </xf>
    <xf numFmtId="49" fontId="0" fillId="0" borderId="30" xfId="0" applyNumberFormat="1" applyBorder="1" applyAlignment="1" applyProtection="1">
      <alignment horizontal="center" vertical="center"/>
    </xf>
    <xf numFmtId="49" fontId="0" fillId="0" borderId="34" xfId="0" applyNumberFormat="1" applyBorder="1" applyAlignment="1" applyProtection="1">
      <alignment horizontal="center" vertical="center"/>
    </xf>
    <xf numFmtId="49" fontId="0" fillId="0" borderId="6" xfId="0" applyNumberFormat="1" applyBorder="1" applyAlignment="1" applyProtection="1">
      <alignment horizontal="center" vertical="center"/>
    </xf>
    <xf numFmtId="49" fontId="0" fillId="0" borderId="30" xfId="0" applyNumberFormat="1" applyFill="1" applyBorder="1" applyAlignment="1" applyProtection="1">
      <alignment horizontal="center" vertical="center"/>
    </xf>
    <xf numFmtId="49" fontId="6" fillId="0" borderId="0" xfId="0" applyNumberFormat="1" applyFont="1" applyFill="1" applyBorder="1" applyAlignment="1" applyProtection="1">
      <alignment horizontal="center" vertical="center"/>
    </xf>
    <xf numFmtId="49" fontId="6" fillId="0" borderId="30" xfId="0" applyNumberFormat="1" applyFont="1" applyFill="1" applyBorder="1" applyAlignment="1" applyProtection="1">
      <alignment horizontal="center" vertical="center"/>
    </xf>
    <xf numFmtId="0" fontId="0" fillId="6" borderId="28" xfId="0" applyFill="1" applyBorder="1" applyAlignment="1" applyProtection="1"/>
    <xf numFmtId="49" fontId="0" fillId="0" borderId="35" xfId="0" applyNumberFormat="1" applyFill="1" applyBorder="1" applyAlignment="1" applyProtection="1">
      <alignment horizontal="center" vertical="center"/>
    </xf>
    <xf numFmtId="0" fontId="2" fillId="0" borderId="10" xfId="0" applyFont="1" applyFill="1" applyBorder="1" applyAlignment="1" applyProtection="1">
      <alignment horizontal="center"/>
    </xf>
    <xf numFmtId="0" fontId="6" fillId="0" borderId="0" xfId="0" applyNumberFormat="1" applyFont="1" applyFill="1" applyBorder="1" applyAlignment="1" applyProtection="1"/>
    <xf numFmtId="0" fontId="6" fillId="0" borderId="0" xfId="0" applyNumberFormat="1" applyFont="1" applyFill="1" applyBorder="1" applyAlignment="1" applyProtection="1">
      <protection locked="0"/>
    </xf>
    <xf numFmtId="0" fontId="2" fillId="0" borderId="10" xfId="0" applyFont="1" applyBorder="1" applyAlignment="1" applyProtection="1">
      <alignment horizontal="center"/>
    </xf>
    <xf numFmtId="1" fontId="2" fillId="0" borderId="38" xfId="0" applyNumberFormat="1" applyFont="1" applyBorder="1" applyAlignment="1" applyProtection="1">
      <alignment horizontal="center"/>
    </xf>
    <xf numFmtId="169" fontId="6" fillId="0" borderId="10" xfId="0" applyNumberFormat="1" applyFont="1" applyFill="1" applyBorder="1" applyAlignment="1" applyProtection="1">
      <alignment horizontal="center"/>
    </xf>
    <xf numFmtId="49" fontId="6" fillId="0" borderId="0" xfId="0" applyNumberFormat="1" applyFont="1" applyAlignment="1" applyProtection="1">
      <alignment horizontal="center" vertical="center"/>
      <protection locked="0"/>
    </xf>
    <xf numFmtId="49" fontId="0" fillId="0" borderId="39" xfId="0" applyNumberFormat="1" applyFill="1" applyBorder="1" applyAlignment="1" applyProtection="1">
      <alignment horizontal="center" vertical="center"/>
    </xf>
    <xf numFmtId="0" fontId="6" fillId="0" borderId="0" xfId="0" applyFont="1" applyFill="1" applyBorder="1" applyAlignment="1" applyProtection="1">
      <alignment wrapText="1"/>
    </xf>
    <xf numFmtId="0" fontId="0" fillId="0" borderId="0" xfId="0" applyAlignment="1" applyProtection="1">
      <alignment wrapText="1"/>
    </xf>
    <xf numFmtId="0" fontId="0" fillId="3" borderId="0" xfId="0" applyFill="1"/>
    <xf numFmtId="49" fontId="16" fillId="0" borderId="30" xfId="0" applyNumberFormat="1" applyFont="1" applyBorder="1" applyAlignment="1" applyProtection="1">
      <alignment horizontal="center" vertical="center"/>
    </xf>
    <xf numFmtId="49" fontId="0" fillId="0" borderId="34" xfId="0" applyNumberFormat="1" applyFill="1" applyBorder="1" applyAlignment="1" applyProtection="1">
      <alignment horizontal="center" vertical="center"/>
    </xf>
    <xf numFmtId="49" fontId="0" fillId="0" borderId="42" xfId="0" applyNumberFormat="1" applyBorder="1" applyAlignment="1" applyProtection="1">
      <alignment horizontal="center" vertical="center"/>
    </xf>
    <xf numFmtId="49" fontId="0" fillId="0" borderId="2" xfId="0" applyNumberFormat="1" applyBorder="1" applyAlignment="1" applyProtection="1">
      <alignment horizontal="center" vertical="center"/>
    </xf>
    <xf numFmtId="169" fontId="6" fillId="4" borderId="43" xfId="0" applyNumberFormat="1" applyFont="1" applyFill="1" applyBorder="1" applyAlignment="1" applyProtection="1">
      <alignment horizontal="center"/>
    </xf>
    <xf numFmtId="0" fontId="6" fillId="0" borderId="44" xfId="0" applyNumberFormat="1" applyFont="1" applyFill="1" applyBorder="1" applyAlignment="1" applyProtection="1"/>
    <xf numFmtId="0" fontId="0" fillId="6" borderId="44" xfId="0" applyFill="1" applyBorder="1" applyAlignment="1" applyProtection="1"/>
    <xf numFmtId="0" fontId="0" fillId="6" borderId="0" xfId="0" applyFill="1" applyBorder="1" applyAlignment="1" applyProtection="1"/>
    <xf numFmtId="14" fontId="2" fillId="0" borderId="10" xfId="0" applyNumberFormat="1" applyFont="1" applyFill="1" applyBorder="1" applyAlignment="1" applyProtection="1">
      <alignment horizontal="center"/>
    </xf>
    <xf numFmtId="0" fontId="0" fillId="5" borderId="27" xfId="0" applyFill="1" applyBorder="1" applyProtection="1">
      <protection locked="0"/>
    </xf>
    <xf numFmtId="1" fontId="2" fillId="0" borderId="45" xfId="0" applyNumberFormat="1" applyFont="1" applyBorder="1" applyAlignment="1" applyProtection="1">
      <alignment horizontal="center"/>
    </xf>
    <xf numFmtId="0" fontId="0" fillId="0" borderId="27" xfId="0" applyBorder="1" applyProtection="1"/>
    <xf numFmtId="14" fontId="2" fillId="9" borderId="10" xfId="0" applyNumberFormat="1" applyFont="1" applyFill="1" applyBorder="1" applyAlignment="1" applyProtection="1">
      <alignment horizontal="center"/>
      <protection locked="0"/>
    </xf>
    <xf numFmtId="10" fontId="0" fillId="9" borderId="38" xfId="0" applyNumberFormat="1" applyFill="1" applyBorder="1" applyAlignment="1" applyProtection="1">
      <alignment horizontal="center"/>
      <protection locked="0"/>
    </xf>
    <xf numFmtId="10" fontId="0" fillId="9" borderId="10" xfId="0" applyNumberFormat="1" applyFill="1" applyBorder="1" applyAlignment="1" applyProtection="1">
      <alignment horizontal="center"/>
      <protection locked="0"/>
    </xf>
    <xf numFmtId="169" fontId="6" fillId="9" borderId="10" xfId="0" applyNumberFormat="1" applyFont="1" applyFill="1" applyBorder="1" applyAlignment="1" applyProtection="1">
      <alignment horizontal="center"/>
      <protection locked="0"/>
    </xf>
    <xf numFmtId="4" fontId="6" fillId="9" borderId="10" xfId="0" applyNumberFormat="1" applyFont="1" applyFill="1" applyBorder="1" applyAlignment="1" applyProtection="1">
      <protection locked="0"/>
    </xf>
    <xf numFmtId="49" fontId="17" fillId="9" borderId="46" xfId="0" applyNumberFormat="1" applyFont="1" applyFill="1" applyBorder="1" applyAlignment="1" applyProtection="1">
      <alignment horizontal="center" vertical="center"/>
      <protection locked="0"/>
    </xf>
    <xf numFmtId="0" fontId="0" fillId="9" borderId="10" xfId="0" applyFill="1" applyBorder="1" applyProtection="1">
      <protection locked="0"/>
    </xf>
    <xf numFmtId="0" fontId="2" fillId="9" borderId="10" xfId="0" applyFont="1" applyFill="1" applyBorder="1" applyProtection="1">
      <protection locked="0"/>
    </xf>
    <xf numFmtId="4" fontId="0" fillId="9" borderId="10" xfId="0" applyNumberFormat="1" applyFill="1" applyBorder="1" applyProtection="1">
      <protection locked="0"/>
    </xf>
    <xf numFmtId="4" fontId="6" fillId="9" borderId="10" xfId="0" applyNumberFormat="1" applyFont="1" applyFill="1" applyBorder="1" applyAlignment="1" applyProtection="1">
      <alignment horizontal="right"/>
      <protection locked="0"/>
    </xf>
    <xf numFmtId="0" fontId="6" fillId="9" borderId="45" xfId="0" applyFont="1" applyFill="1" applyBorder="1" applyAlignment="1" applyProtection="1">
      <alignment horizontal="center"/>
      <protection locked="0"/>
    </xf>
    <xf numFmtId="0" fontId="6" fillId="9" borderId="10" xfId="0" applyFont="1" applyFill="1" applyBorder="1" applyProtection="1">
      <protection locked="0"/>
    </xf>
    <xf numFmtId="0" fontId="6" fillId="9" borderId="38" xfId="0" applyNumberFormat="1" applyFont="1" applyFill="1" applyBorder="1" applyProtection="1">
      <protection locked="0"/>
    </xf>
    <xf numFmtId="164" fontId="23" fillId="9" borderId="38" xfId="1" applyNumberFormat="1" applyFont="1" applyFill="1" applyBorder="1" applyProtection="1">
      <protection locked="0"/>
    </xf>
    <xf numFmtId="167" fontId="0" fillId="9" borderId="10" xfId="0" applyNumberFormat="1" applyFill="1" applyBorder="1" applyAlignment="1" applyProtection="1">
      <alignment horizontal="center"/>
      <protection locked="0"/>
    </xf>
    <xf numFmtId="4" fontId="0" fillId="9" borderId="10" xfId="0" applyNumberFormat="1" applyFill="1" applyBorder="1" applyAlignment="1" applyProtection="1">
      <alignment horizontal="center"/>
      <protection locked="0"/>
    </xf>
    <xf numFmtId="0" fontId="0" fillId="9" borderId="47" xfId="0" applyNumberFormat="1" applyFill="1" applyBorder="1" applyAlignment="1" applyProtection="1">
      <alignment horizontal="center"/>
      <protection locked="0"/>
    </xf>
    <xf numFmtId="4" fontId="6" fillId="9" borderId="38" xfId="0" applyNumberFormat="1" applyFont="1" applyFill="1" applyBorder="1" applyAlignment="1" applyProtection="1">
      <protection locked="0"/>
    </xf>
    <xf numFmtId="0" fontId="6" fillId="9" borderId="46" xfId="0" applyFont="1" applyFill="1" applyBorder="1" applyAlignment="1" applyProtection="1">
      <alignment horizontal="center"/>
      <protection locked="0"/>
    </xf>
    <xf numFmtId="0" fontId="6" fillId="9" borderId="10" xfId="0" applyNumberFormat="1" applyFont="1" applyFill="1" applyBorder="1" applyProtection="1">
      <protection locked="0"/>
    </xf>
    <xf numFmtId="164" fontId="23" fillId="9" borderId="10" xfId="1" applyNumberFormat="1" applyFont="1" applyFill="1" applyBorder="1" applyProtection="1">
      <protection locked="0"/>
    </xf>
    <xf numFmtId="0" fontId="6" fillId="9" borderId="37" xfId="0" applyFont="1" applyFill="1" applyBorder="1" applyAlignment="1" applyProtection="1">
      <alignment horizontal="center"/>
      <protection locked="0"/>
    </xf>
    <xf numFmtId="0" fontId="6" fillId="9" borderId="46" xfId="0" applyNumberFormat="1" applyFont="1" applyFill="1" applyBorder="1" applyProtection="1">
      <protection locked="0"/>
    </xf>
    <xf numFmtId="0" fontId="6" fillId="9" borderId="10" xfId="0" applyNumberFormat="1" applyFont="1" applyFill="1" applyBorder="1" applyAlignment="1" applyProtection="1">
      <alignment horizontal="center"/>
      <protection locked="0"/>
    </xf>
    <xf numFmtId="0" fontId="6" fillId="9" borderId="10" xfId="3" applyNumberFormat="1" applyFont="1" applyFill="1" applyBorder="1" applyProtection="1">
      <protection locked="0"/>
    </xf>
    <xf numFmtId="0" fontId="0" fillId="9" borderId="10" xfId="0" applyNumberFormat="1" applyFill="1" applyBorder="1" applyAlignment="1" applyProtection="1">
      <alignment horizontal="center"/>
      <protection locked="0"/>
    </xf>
    <xf numFmtId="0" fontId="6" fillId="9" borderId="48" xfId="0" applyFont="1" applyFill="1" applyBorder="1" applyProtection="1">
      <protection locked="0"/>
    </xf>
    <xf numFmtId="4" fontId="6" fillId="9" borderId="48" xfId="0" applyNumberFormat="1" applyFont="1" applyFill="1" applyBorder="1" applyAlignment="1" applyProtection="1">
      <protection locked="0"/>
    </xf>
    <xf numFmtId="0" fontId="6" fillId="9" borderId="48" xfId="0" applyNumberFormat="1" applyFont="1" applyFill="1" applyBorder="1" applyProtection="1">
      <protection locked="0"/>
    </xf>
    <xf numFmtId="167" fontId="0" fillId="9" borderId="48" xfId="0" applyNumberFormat="1" applyFill="1" applyBorder="1" applyAlignment="1" applyProtection="1">
      <alignment horizontal="center"/>
      <protection locked="0"/>
    </xf>
    <xf numFmtId="4" fontId="0" fillId="9" borderId="48" xfId="0" applyNumberFormat="1" applyFill="1" applyBorder="1" applyAlignment="1" applyProtection="1">
      <alignment horizontal="center"/>
      <protection locked="0"/>
    </xf>
    <xf numFmtId="0" fontId="0" fillId="9" borderId="49" xfId="0" applyNumberFormat="1" applyFill="1" applyBorder="1" applyAlignment="1" applyProtection="1">
      <alignment horizontal="center"/>
      <protection locked="0"/>
    </xf>
    <xf numFmtId="1" fontId="6" fillId="9" borderId="10" xfId="2" applyNumberFormat="1" applyFont="1" applyFill="1" applyBorder="1" applyProtection="1">
      <protection locked="0"/>
    </xf>
    <xf numFmtId="0" fontId="6" fillId="9" borderId="10" xfId="2" applyNumberFormat="1" applyFont="1" applyFill="1" applyBorder="1" applyProtection="1">
      <protection locked="0"/>
    </xf>
    <xf numFmtId="0" fontId="0" fillId="9" borderId="38" xfId="0" applyFill="1" applyBorder="1" applyProtection="1">
      <protection locked="0"/>
    </xf>
    <xf numFmtId="167" fontId="0" fillId="9" borderId="38" xfId="0" applyNumberFormat="1" applyFill="1" applyBorder="1" applyAlignment="1" applyProtection="1">
      <alignment horizontal="center"/>
      <protection locked="0"/>
    </xf>
    <xf numFmtId="4" fontId="6" fillId="9" borderId="10" xfId="0" applyNumberFormat="1" applyFont="1" applyFill="1" applyBorder="1" applyProtection="1">
      <protection locked="0"/>
    </xf>
    <xf numFmtId="1" fontId="6" fillId="9" borderId="10" xfId="0" applyNumberFormat="1" applyFont="1" applyFill="1" applyBorder="1" applyAlignment="1" applyProtection="1">
      <alignment horizontal="center"/>
      <protection locked="0"/>
    </xf>
    <xf numFmtId="0" fontId="6" fillId="9" borderId="10" xfId="4" applyFont="1" applyFill="1" applyBorder="1" applyProtection="1">
      <protection locked="0"/>
    </xf>
    <xf numFmtId="164" fontId="6" fillId="9" borderId="10" xfId="2" applyNumberFormat="1" applyFont="1" applyFill="1" applyBorder="1" applyProtection="1">
      <protection locked="0"/>
    </xf>
    <xf numFmtId="167" fontId="6" fillId="9" borderId="38" xfId="0" applyNumberFormat="1" applyFont="1" applyFill="1" applyBorder="1" applyAlignment="1" applyProtection="1">
      <alignment horizontal="center"/>
      <protection locked="0"/>
    </xf>
    <xf numFmtId="164" fontId="6" fillId="9" borderId="10" xfId="0" applyNumberFormat="1" applyFont="1" applyFill="1" applyBorder="1" applyProtection="1">
      <protection locked="0"/>
    </xf>
    <xf numFmtId="164" fontId="6" fillId="9" borderId="10" xfId="1" applyNumberFormat="1" applyFont="1" applyFill="1" applyBorder="1" applyProtection="1">
      <protection locked="0"/>
    </xf>
    <xf numFmtId="167" fontId="6" fillId="9" borderId="10" xfId="0" applyNumberFormat="1" applyFont="1" applyFill="1" applyBorder="1" applyAlignment="1" applyProtection="1">
      <alignment horizontal="center"/>
      <protection locked="0"/>
    </xf>
    <xf numFmtId="4" fontId="6" fillId="0" borderId="10" xfId="0" applyNumberFormat="1" applyFont="1" applyBorder="1"/>
    <xf numFmtId="0" fontId="6" fillId="0" borderId="10" xfId="0" applyFont="1" applyFill="1" applyBorder="1" applyAlignment="1">
      <alignment wrapText="1"/>
    </xf>
    <xf numFmtId="10" fontId="23" fillId="0" borderId="10" xfId="3" applyNumberFormat="1" applyFont="1" applyFill="1" applyBorder="1" applyAlignment="1" applyProtection="1">
      <alignment horizontal="center"/>
    </xf>
    <xf numFmtId="0" fontId="0" fillId="0" borderId="44" xfId="0" applyBorder="1"/>
    <xf numFmtId="2" fontId="0" fillId="0" borderId="0" xfId="0" applyNumberFormat="1" applyBorder="1" applyAlignment="1"/>
    <xf numFmtId="1" fontId="2" fillId="0" borderId="51" xfId="0" applyNumberFormat="1" applyFont="1" applyBorder="1" applyAlignment="1" applyProtection="1">
      <alignment horizontal="center"/>
    </xf>
    <xf numFmtId="0" fontId="0" fillId="6" borderId="52" xfId="0" applyFill="1" applyBorder="1" applyAlignment="1" applyProtection="1"/>
    <xf numFmtId="0" fontId="0" fillId="0" borderId="21" xfId="0" applyBorder="1" applyProtection="1"/>
    <xf numFmtId="1" fontId="6" fillId="0" borderId="21" xfId="0" applyNumberFormat="1" applyFont="1" applyFill="1" applyBorder="1" applyAlignment="1" applyProtection="1"/>
    <xf numFmtId="0" fontId="0" fillId="6" borderId="51" xfId="0" applyFill="1" applyBorder="1" applyAlignment="1" applyProtection="1"/>
    <xf numFmtId="1" fontId="2" fillId="0" borderId="54" xfId="0" applyNumberFormat="1" applyFont="1" applyBorder="1" applyAlignment="1" applyProtection="1">
      <alignment horizontal="center"/>
    </xf>
    <xf numFmtId="10" fontId="0" fillId="9" borderId="55" xfId="0" applyNumberFormat="1" applyFill="1" applyBorder="1" applyAlignment="1" applyProtection="1">
      <alignment horizontal="center"/>
      <protection locked="0"/>
    </xf>
    <xf numFmtId="0" fontId="2" fillId="0" borderId="55" xfId="0" applyFont="1" applyFill="1" applyBorder="1" applyAlignment="1" applyProtection="1">
      <alignment horizontal="center"/>
    </xf>
    <xf numFmtId="169" fontId="6" fillId="9" borderId="55" xfId="0" applyNumberFormat="1" applyFont="1" applyFill="1" applyBorder="1" applyAlignment="1" applyProtection="1">
      <alignment horizontal="center"/>
      <protection locked="0"/>
    </xf>
    <xf numFmtId="169" fontId="6" fillId="0" borderId="55" xfId="0" applyNumberFormat="1" applyFont="1" applyFill="1" applyBorder="1" applyAlignment="1" applyProtection="1">
      <alignment horizontal="center"/>
    </xf>
    <xf numFmtId="169" fontId="6" fillId="4" borderId="56" xfId="0" applyNumberFormat="1" applyFont="1" applyFill="1" applyBorder="1" applyAlignment="1" applyProtection="1">
      <alignment horizontal="center"/>
    </xf>
    <xf numFmtId="3" fontId="6" fillId="4" borderId="55" xfId="0" applyNumberFormat="1" applyFont="1" applyFill="1" applyBorder="1" applyAlignment="1" applyProtection="1">
      <alignment horizontal="center"/>
    </xf>
    <xf numFmtId="0" fontId="0" fillId="6" borderId="59" xfId="0" applyFill="1" applyBorder="1" applyAlignment="1" applyProtection="1"/>
    <xf numFmtId="0" fontId="0" fillId="6" borderId="43" xfId="0" applyFill="1" applyBorder="1" applyAlignment="1" applyProtection="1"/>
    <xf numFmtId="0" fontId="0" fillId="6" borderId="18" xfId="0" applyFill="1" applyBorder="1" applyAlignment="1" applyProtection="1"/>
    <xf numFmtId="0" fontId="0" fillId="6" borderId="57" xfId="0" applyFill="1" applyBorder="1" applyAlignment="1" applyProtection="1"/>
    <xf numFmtId="0" fontId="6" fillId="9" borderId="47" xfId="0" applyNumberFormat="1" applyFont="1" applyFill="1" applyBorder="1" applyAlignment="1" applyProtection="1">
      <alignment horizontal="center"/>
      <protection locked="0"/>
    </xf>
    <xf numFmtId="10" fontId="0" fillId="9" borderId="48" xfId="0" applyNumberFormat="1" applyFill="1" applyBorder="1" applyAlignment="1" applyProtection="1">
      <alignment horizontal="center"/>
      <protection locked="0"/>
    </xf>
    <xf numFmtId="0" fontId="2" fillId="0" borderId="10" xfId="0" applyFont="1" applyFill="1" applyBorder="1" applyAlignment="1" applyProtection="1">
      <alignment horizontal="center" vertical="center"/>
      <protection locked="0"/>
    </xf>
    <xf numFmtId="0" fontId="6" fillId="0" borderId="10" xfId="0" applyFont="1" applyFill="1" applyBorder="1" applyAlignment="1" applyProtection="1">
      <alignment horizontal="center" wrapText="1"/>
      <protection locked="0"/>
    </xf>
    <xf numFmtId="10" fontId="6" fillId="9" borderId="38" xfId="0" applyNumberFormat="1" applyFont="1" applyFill="1" applyBorder="1" applyAlignment="1" applyProtection="1">
      <alignment horizontal="center"/>
      <protection locked="0"/>
    </xf>
    <xf numFmtId="10" fontId="6" fillId="9" borderId="10" xfId="0" applyNumberFormat="1" applyFont="1" applyFill="1" applyBorder="1" applyAlignment="1" applyProtection="1">
      <alignment horizontal="center"/>
      <protection locked="0"/>
    </xf>
    <xf numFmtId="0" fontId="0" fillId="9" borderId="46" xfId="0" applyNumberFormat="1" applyFill="1" applyBorder="1" applyAlignment="1" applyProtection="1">
      <alignment horizontal="center"/>
      <protection locked="0"/>
    </xf>
    <xf numFmtId="0" fontId="0" fillId="9" borderId="48" xfId="0" applyNumberFormat="1" applyFill="1" applyBorder="1" applyAlignment="1" applyProtection="1">
      <alignment horizontal="center"/>
      <protection locked="0"/>
    </xf>
    <xf numFmtId="0" fontId="0" fillId="9" borderId="48" xfId="0" applyFill="1" applyBorder="1" applyProtection="1">
      <protection locked="0"/>
    </xf>
    <xf numFmtId="4" fontId="0" fillId="9" borderId="48" xfId="0" applyNumberFormat="1" applyFill="1" applyBorder="1" applyProtection="1">
      <protection locked="0"/>
    </xf>
    <xf numFmtId="0" fontId="2" fillId="0" borderId="38" xfId="0" applyFont="1" applyFill="1" applyBorder="1" applyAlignment="1" applyProtection="1">
      <alignment horizontal="center" vertical="center"/>
      <protection locked="0"/>
    </xf>
    <xf numFmtId="0" fontId="0" fillId="0" borderId="0" xfId="0" applyNumberFormat="1" applyFill="1" applyBorder="1" applyAlignment="1" applyProtection="1"/>
    <xf numFmtId="0" fontId="0" fillId="6" borderId="61" xfId="0" applyFill="1" applyBorder="1" applyAlignment="1" applyProtection="1"/>
    <xf numFmtId="4" fontId="6" fillId="0" borderId="10" xfId="0" applyNumberFormat="1" applyFont="1" applyFill="1" applyBorder="1" applyAlignment="1" applyProtection="1">
      <protection locked="0"/>
    </xf>
    <xf numFmtId="0" fontId="2" fillId="0" borderId="38" xfId="0" applyNumberFormat="1" applyFont="1" applyFill="1" applyBorder="1" applyAlignment="1" applyProtection="1">
      <alignment horizontal="center"/>
      <protection locked="0"/>
    </xf>
    <xf numFmtId="0" fontId="0" fillId="6" borderId="62" xfId="0" applyFill="1" applyBorder="1" applyAlignment="1" applyProtection="1"/>
    <xf numFmtId="0" fontId="0" fillId="6" borderId="9" xfId="0" applyFill="1" applyBorder="1" applyAlignment="1" applyProtection="1"/>
    <xf numFmtId="0" fontId="0" fillId="6" borderId="63" xfId="0" applyFill="1" applyBorder="1" applyAlignment="1" applyProtection="1"/>
    <xf numFmtId="0" fontId="2" fillId="0" borderId="38" xfId="0" applyFont="1" applyFill="1" applyBorder="1" applyAlignment="1" applyProtection="1">
      <alignment horizontal="center"/>
    </xf>
    <xf numFmtId="49" fontId="6" fillId="0" borderId="2" xfId="0" applyNumberFormat="1" applyFont="1" applyBorder="1" applyAlignment="1" applyProtection="1">
      <alignment horizontal="center" vertical="center"/>
    </xf>
    <xf numFmtId="49" fontId="6" fillId="0" borderId="0" xfId="0" applyNumberFormat="1" applyFont="1" applyBorder="1" applyAlignment="1" applyProtection="1">
      <alignment horizontal="center" vertical="center"/>
    </xf>
    <xf numFmtId="49" fontId="6" fillId="0" borderId="6" xfId="0" applyNumberFormat="1" applyFont="1" applyBorder="1" applyAlignment="1" applyProtection="1">
      <alignment horizontal="center" vertical="center"/>
    </xf>
    <xf numFmtId="49" fontId="6" fillId="0" borderId="30" xfId="0" applyNumberFormat="1" applyFont="1" applyBorder="1" applyAlignment="1" applyProtection="1">
      <alignment horizontal="center" vertical="center"/>
    </xf>
    <xf numFmtId="0" fontId="2" fillId="0" borderId="64" xfId="0" applyFont="1" applyBorder="1" applyAlignment="1">
      <alignment horizontal="center"/>
    </xf>
    <xf numFmtId="0" fontId="2" fillId="0" borderId="64" xfId="0" applyFont="1" applyFill="1" applyBorder="1" applyAlignment="1" applyProtection="1">
      <alignment horizontal="center"/>
    </xf>
    <xf numFmtId="0" fontId="0" fillId="0" borderId="64" xfId="0" applyBorder="1" applyAlignment="1">
      <alignment horizontal="center"/>
    </xf>
    <xf numFmtId="0" fontId="0" fillId="0" borderId="64" xfId="0" applyFill="1" applyBorder="1" applyAlignment="1" applyProtection="1">
      <alignment horizontal="center"/>
    </xf>
    <xf numFmtId="0" fontId="2" fillId="0" borderId="38" xfId="0" applyFont="1" applyBorder="1" applyAlignment="1">
      <alignment wrapText="1"/>
    </xf>
    <xf numFmtId="4" fontId="2" fillId="0" borderId="38" xfId="0" applyNumberFormat="1" applyFont="1" applyFill="1" applyBorder="1" applyProtection="1"/>
    <xf numFmtId="0" fontId="6" fillId="0" borderId="38" xfId="0" applyFont="1" applyBorder="1" applyAlignment="1">
      <alignment wrapText="1"/>
    </xf>
    <xf numFmtId="14" fontId="0" fillId="9" borderId="38" xfId="0" applyNumberFormat="1" applyFill="1" applyBorder="1" applyAlignment="1" applyProtection="1">
      <protection locked="0"/>
    </xf>
    <xf numFmtId="14" fontId="6" fillId="9" borderId="10" xfId="0" applyNumberFormat="1" applyFont="1" applyFill="1" applyBorder="1" applyAlignment="1" applyProtection="1">
      <protection locked="0"/>
    </xf>
    <xf numFmtId="14" fontId="0" fillId="9" borderId="10" xfId="0" applyNumberFormat="1" applyFill="1" applyBorder="1" applyAlignment="1" applyProtection="1">
      <protection locked="0"/>
    </xf>
    <xf numFmtId="14" fontId="0" fillId="9" borderId="48" xfId="0" applyNumberFormat="1" applyFill="1" applyBorder="1" applyAlignment="1" applyProtection="1">
      <protection locked="0"/>
    </xf>
    <xf numFmtId="164" fontId="6" fillId="9" borderId="38" xfId="1" applyNumberFormat="1" applyFont="1" applyFill="1" applyBorder="1" applyProtection="1">
      <protection locked="0"/>
    </xf>
    <xf numFmtId="14" fontId="0" fillId="9" borderId="38" xfId="0" applyNumberFormat="1" applyFill="1" applyBorder="1" applyAlignment="1" applyProtection="1">
      <alignment horizontal="center"/>
      <protection locked="0"/>
    </xf>
    <xf numFmtId="14" fontId="0" fillId="9" borderId="10" xfId="0" applyNumberFormat="1" applyFill="1" applyBorder="1" applyAlignment="1" applyProtection="1">
      <alignment horizontal="center"/>
      <protection locked="0"/>
    </xf>
    <xf numFmtId="14" fontId="0" fillId="9" borderId="10" xfId="0" applyNumberFormat="1" applyFill="1" applyBorder="1" applyProtection="1">
      <protection locked="0"/>
    </xf>
    <xf numFmtId="4" fontId="6" fillId="9" borderId="10" xfId="1" applyNumberFormat="1" applyFont="1" applyFill="1" applyBorder="1" applyAlignment="1" applyProtection="1">
      <protection locked="0"/>
    </xf>
    <xf numFmtId="4" fontId="6" fillId="9" borderId="10" xfId="2" applyNumberFormat="1" applyFont="1" applyFill="1" applyBorder="1" applyProtection="1">
      <protection locked="0"/>
    </xf>
    <xf numFmtId="14" fontId="6" fillId="9" borderId="10" xfId="0" applyNumberFormat="1" applyFont="1" applyFill="1" applyBorder="1" applyProtection="1">
      <protection locked="0"/>
    </xf>
    <xf numFmtId="0" fontId="0" fillId="7" borderId="0" xfId="0" applyFill="1" applyAlignment="1" applyProtection="1"/>
    <xf numFmtId="0" fontId="0" fillId="7" borderId="57" xfId="0" applyFill="1" applyBorder="1" applyAlignment="1" applyProtection="1"/>
    <xf numFmtId="49" fontId="11" fillId="0" borderId="65" xfId="0" applyNumberFormat="1" applyFont="1" applyBorder="1" applyAlignment="1" applyProtection="1">
      <alignment horizontal="center" vertical="center"/>
    </xf>
    <xf numFmtId="4" fontId="3" fillId="0" borderId="66" xfId="0" applyNumberFormat="1" applyFont="1" applyBorder="1" applyProtection="1"/>
    <xf numFmtId="164" fontId="2" fillId="9" borderId="10" xfId="1" applyNumberFormat="1" applyFont="1" applyFill="1" applyBorder="1" applyProtection="1">
      <protection locked="0"/>
    </xf>
    <xf numFmtId="4" fontId="3" fillId="0" borderId="70" xfId="0" applyNumberFormat="1" applyFont="1" applyBorder="1" applyProtection="1"/>
    <xf numFmtId="0" fontId="0" fillId="7" borderId="21" xfId="0" applyFill="1" applyBorder="1" applyAlignment="1" applyProtection="1"/>
    <xf numFmtId="4" fontId="3" fillId="0" borderId="71" xfId="0" applyNumberFormat="1" applyFont="1" applyBorder="1" applyProtection="1"/>
    <xf numFmtId="0" fontId="0" fillId="7" borderId="72" xfId="0" applyFill="1" applyBorder="1" applyAlignment="1" applyProtection="1"/>
    <xf numFmtId="1" fontId="6" fillId="0" borderId="0" xfId="0" applyNumberFormat="1" applyFont="1" applyBorder="1" applyAlignment="1" applyProtection="1">
      <alignment horizontal="center"/>
      <protection locked="0"/>
    </xf>
    <xf numFmtId="0" fontId="6" fillId="0" borderId="0" xfId="0" applyFont="1" applyBorder="1"/>
    <xf numFmtId="4" fontId="7" fillId="0" borderId="0" xfId="0" applyNumberFormat="1" applyFont="1" applyBorder="1" applyProtection="1"/>
    <xf numFmtId="0" fontId="6" fillId="0" borderId="0" xfId="0" applyFont="1"/>
    <xf numFmtId="4" fontId="6" fillId="0" borderId="0" xfId="0" applyNumberFormat="1" applyFont="1"/>
    <xf numFmtId="4" fontId="0" fillId="9" borderId="10" xfId="0" applyNumberFormat="1" applyFill="1" applyBorder="1" applyAlignment="1" applyProtection="1">
      <protection locked="0"/>
    </xf>
    <xf numFmtId="4" fontId="0" fillId="9" borderId="47" xfId="0" applyNumberFormat="1" applyFill="1" applyBorder="1" applyAlignment="1" applyProtection="1">
      <protection locked="0"/>
    </xf>
    <xf numFmtId="4" fontId="0" fillId="9" borderId="46" xfId="0" applyNumberFormat="1" applyFill="1" applyBorder="1" applyAlignment="1" applyProtection="1">
      <protection locked="0"/>
    </xf>
    <xf numFmtId="4" fontId="0" fillId="9" borderId="55" xfId="0" applyNumberFormat="1" applyFill="1" applyBorder="1" applyAlignment="1" applyProtection="1">
      <protection locked="0"/>
    </xf>
    <xf numFmtId="0" fontId="0" fillId="0" borderId="0" xfId="0" applyFill="1" applyAlignment="1" applyProtection="1">
      <alignment horizontal="center" vertical="center"/>
    </xf>
    <xf numFmtId="0" fontId="2" fillId="0" borderId="62"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0" fillId="0" borderId="2" xfId="0" applyBorder="1" applyAlignment="1" applyProtection="1">
      <alignment vertical="center"/>
      <protection locked="0"/>
    </xf>
    <xf numFmtId="0" fontId="0" fillId="0" borderId="38" xfId="0" applyFill="1" applyBorder="1" applyAlignment="1" applyProtection="1">
      <alignment horizontal="center" vertical="center"/>
    </xf>
    <xf numFmtId="0" fontId="6" fillId="0" borderId="10" xfId="0" applyFont="1" applyFill="1" applyBorder="1" applyAlignment="1" applyProtection="1">
      <alignment wrapText="1"/>
    </xf>
    <xf numFmtId="0" fontId="2" fillId="0" borderId="46" xfId="0" applyFont="1" applyBorder="1" applyAlignment="1" applyProtection="1">
      <alignment horizontal="center"/>
    </xf>
    <xf numFmtId="0" fontId="2" fillId="0" borderId="47" xfId="0" applyFont="1" applyBorder="1" applyAlignment="1" applyProtection="1">
      <alignment horizontal="center"/>
    </xf>
    <xf numFmtId="0" fontId="6" fillId="0" borderId="65" xfId="0" applyFont="1" applyBorder="1" applyAlignment="1" applyProtection="1">
      <alignment wrapText="1"/>
    </xf>
    <xf numFmtId="4" fontId="0" fillId="0" borderId="65" xfId="0" applyNumberFormat="1" applyBorder="1" applyAlignment="1" applyProtection="1"/>
    <xf numFmtId="4" fontId="0" fillId="0" borderId="74" xfId="0" applyNumberFormat="1" applyBorder="1" applyAlignment="1" applyProtection="1"/>
    <xf numFmtId="0" fontId="6" fillId="0" borderId="44" xfId="0" applyFont="1" applyBorder="1" applyAlignment="1" applyProtection="1">
      <alignment wrapText="1"/>
    </xf>
    <xf numFmtId="4" fontId="0" fillId="0" borderId="44" xfId="0" applyNumberFormat="1" applyBorder="1" applyAlignment="1" applyProtection="1"/>
    <xf numFmtId="4" fontId="0" fillId="0" borderId="52" xfId="0" applyNumberFormat="1" applyBorder="1" applyAlignment="1" applyProtection="1"/>
    <xf numFmtId="4" fontId="0" fillId="0" borderId="27" xfId="0" applyNumberFormat="1" applyBorder="1" applyAlignment="1" applyProtection="1"/>
    <xf numFmtId="0" fontId="9" fillId="0" borderId="51" xfId="0" applyFont="1" applyBorder="1" applyAlignment="1" applyProtection="1">
      <alignment horizontal="center" vertical="center" wrapText="1"/>
      <protection locked="0"/>
    </xf>
    <xf numFmtId="49" fontId="6" fillId="0" borderId="57" xfId="0" applyNumberFormat="1" applyFont="1" applyBorder="1" applyAlignment="1" applyProtection="1">
      <alignment horizontal="center" vertical="center"/>
    </xf>
    <xf numFmtId="0" fontId="7" fillId="0" borderId="0" xfId="0" applyFont="1" applyFill="1" applyBorder="1" applyAlignment="1" applyProtection="1"/>
    <xf numFmtId="4" fontId="3" fillId="0" borderId="40" xfId="0" applyNumberFormat="1" applyFont="1" applyFill="1" applyBorder="1" applyProtection="1"/>
    <xf numFmtId="4" fontId="3" fillId="0" borderId="41" xfId="0" applyNumberFormat="1" applyFont="1" applyFill="1" applyBorder="1" applyProtection="1"/>
    <xf numFmtId="0" fontId="0" fillId="5" borderId="10" xfId="0" applyFill="1" applyBorder="1" applyProtection="1">
      <protection locked="0"/>
    </xf>
    <xf numFmtId="7" fontId="6" fillId="0" borderId="28" xfId="1" applyNumberFormat="1" applyFont="1" applyBorder="1" applyAlignment="1" applyProtection="1">
      <alignment horizontal="center" vertical="center"/>
    </xf>
    <xf numFmtId="4" fontId="0" fillId="9" borderId="38" xfId="0" applyNumberFormat="1" applyFill="1" applyBorder="1" applyAlignment="1" applyProtection="1">
      <protection locked="0"/>
    </xf>
    <xf numFmtId="4" fontId="0" fillId="9" borderId="51" xfId="0" applyNumberFormat="1" applyFill="1" applyBorder="1" applyAlignment="1" applyProtection="1">
      <protection locked="0"/>
    </xf>
    <xf numFmtId="4" fontId="0" fillId="9" borderId="54" xfId="0" applyNumberFormat="1" applyFill="1" applyBorder="1" applyAlignment="1" applyProtection="1">
      <protection locked="0"/>
    </xf>
    <xf numFmtId="4" fontId="0" fillId="9" borderId="45" xfId="0" applyNumberFormat="1" applyFill="1" applyBorder="1" applyAlignment="1" applyProtection="1">
      <protection locked="0"/>
    </xf>
    <xf numFmtId="3" fontId="6" fillId="0" borderId="76" xfId="0" applyNumberFormat="1" applyFont="1" applyBorder="1" applyAlignment="1" applyProtection="1">
      <alignment horizontal="center" wrapText="1"/>
    </xf>
    <xf numFmtId="3" fontId="6" fillId="0" borderId="68" xfId="0" applyNumberFormat="1" applyFont="1" applyBorder="1" applyAlignment="1" applyProtection="1">
      <alignment horizontal="center" wrapText="1"/>
    </xf>
    <xf numFmtId="49" fontId="0" fillId="0" borderId="67" xfId="0" applyNumberFormat="1" applyBorder="1" applyAlignment="1" applyProtection="1">
      <alignment horizontal="center" vertical="center"/>
    </xf>
    <xf numFmtId="3" fontId="6" fillId="0" borderId="67" xfId="0" applyNumberFormat="1" applyFont="1" applyBorder="1" applyAlignment="1" applyProtection="1">
      <alignment horizontal="center" wrapText="1"/>
    </xf>
    <xf numFmtId="49" fontId="0" fillId="0" borderId="77" xfId="0" applyNumberFormat="1" applyFill="1" applyBorder="1" applyAlignment="1" applyProtection="1">
      <alignment horizontal="center" vertical="center"/>
    </xf>
    <xf numFmtId="4" fontId="6" fillId="0" borderId="78" xfId="0" applyNumberFormat="1" applyFont="1" applyBorder="1" applyAlignment="1" applyProtection="1"/>
    <xf numFmtId="4" fontId="6" fillId="0" borderId="79" xfId="0" applyNumberFormat="1" applyFont="1" applyBorder="1" applyAlignment="1" applyProtection="1"/>
    <xf numFmtId="4" fontId="3" fillId="0" borderId="80" xfId="0" applyNumberFormat="1" applyFont="1" applyBorder="1" applyProtection="1"/>
    <xf numFmtId="0" fontId="7" fillId="0" borderId="28" xfId="0" applyFont="1" applyFill="1" applyBorder="1" applyAlignment="1" applyProtection="1">
      <alignment wrapText="1"/>
    </xf>
    <xf numFmtId="0" fontId="25" fillId="0" borderId="81" xfId="0" applyFont="1" applyBorder="1" applyAlignment="1" applyProtection="1">
      <alignment vertical="center" wrapText="1"/>
    </xf>
    <xf numFmtId="0" fontId="2" fillId="0" borderId="8" xfId="0" applyFont="1" applyBorder="1" applyAlignment="1" applyProtection="1">
      <alignment wrapText="1"/>
    </xf>
    <xf numFmtId="0" fontId="0" fillId="0" borderId="8" xfId="0" applyBorder="1" applyAlignment="1" applyProtection="1">
      <alignment wrapText="1"/>
    </xf>
    <xf numFmtId="0" fontId="3" fillId="0" borderId="82" xfId="0" applyFont="1" applyBorder="1" applyAlignment="1" applyProtection="1">
      <alignment wrapText="1"/>
    </xf>
    <xf numFmtId="0" fontId="6" fillId="0" borderId="8" xfId="0" applyFont="1" applyBorder="1" applyAlignment="1" applyProtection="1">
      <alignment wrapText="1"/>
    </xf>
    <xf numFmtId="0" fontId="7" fillId="0" borderId="8" xfId="0" applyFont="1" applyBorder="1" applyAlignment="1" applyProtection="1">
      <alignment wrapText="1"/>
    </xf>
    <xf numFmtId="0" fontId="3" fillId="0" borderId="32" xfId="0" applyFont="1" applyFill="1" applyBorder="1" applyAlignment="1" applyProtection="1">
      <alignment wrapText="1"/>
    </xf>
    <xf numFmtId="0" fontId="25" fillId="0" borderId="8" xfId="0" applyFont="1" applyBorder="1" applyAlignment="1" applyProtection="1">
      <alignment vertical="center" wrapText="1"/>
    </xf>
    <xf numFmtId="0" fontId="0" fillId="0" borderId="11" xfId="0" applyBorder="1" applyAlignment="1" applyProtection="1">
      <alignment wrapText="1"/>
    </xf>
    <xf numFmtId="0" fontId="3" fillId="0" borderId="82" xfId="0" applyFont="1" applyFill="1" applyBorder="1" applyAlignment="1" applyProtection="1">
      <alignment wrapText="1"/>
    </xf>
    <xf numFmtId="0" fontId="7" fillId="0" borderId="8" xfId="0" applyFont="1" applyFill="1" applyBorder="1" applyAlignment="1" applyProtection="1">
      <alignment wrapText="1"/>
    </xf>
    <xf numFmtId="0" fontId="7" fillId="0" borderId="11" xfId="0" applyFont="1" applyFill="1" applyBorder="1" applyAlignment="1" applyProtection="1">
      <alignment wrapText="1"/>
    </xf>
    <xf numFmtId="0" fontId="3" fillId="0" borderId="31" xfId="0" applyFont="1" applyFill="1" applyBorder="1" applyAlignment="1" applyProtection="1">
      <alignment wrapText="1"/>
    </xf>
    <xf numFmtId="0" fontId="6" fillId="0" borderId="27" xfId="0" applyFont="1" applyBorder="1" applyAlignment="1" applyProtection="1">
      <alignment wrapText="1"/>
    </xf>
    <xf numFmtId="0" fontId="6" fillId="0" borderId="11" xfId="0" applyFont="1" applyBorder="1" applyAlignment="1" applyProtection="1">
      <alignment wrapText="1"/>
    </xf>
    <xf numFmtId="0" fontId="6" fillId="0" borderId="78" xfId="0" applyFont="1" applyBorder="1" applyAlignment="1" applyProtection="1">
      <alignment wrapText="1"/>
    </xf>
    <xf numFmtId="0" fontId="2" fillId="0" borderId="80" xfId="0" applyFont="1" applyBorder="1" applyAlignment="1" applyProtection="1">
      <alignment vertical="center" wrapText="1"/>
    </xf>
    <xf numFmtId="0" fontId="6" fillId="0" borderId="68" xfId="0" applyFont="1" applyBorder="1" applyAlignment="1" applyProtection="1">
      <alignment wrapText="1"/>
    </xf>
    <xf numFmtId="0" fontId="2" fillId="0" borderId="64" xfId="0" applyFont="1" applyFill="1" applyBorder="1" applyAlignment="1" applyProtection="1">
      <alignment vertical="center"/>
    </xf>
    <xf numFmtId="0" fontId="7" fillId="0" borderId="11" xfId="0" applyFont="1" applyBorder="1" applyAlignment="1" applyProtection="1">
      <alignment wrapText="1"/>
    </xf>
    <xf numFmtId="0" fontId="2" fillId="0" borderId="36" xfId="0" applyFont="1" applyBorder="1" applyAlignment="1" applyProtection="1">
      <alignment wrapText="1"/>
    </xf>
    <xf numFmtId="49" fontId="0" fillId="0" borderId="2" xfId="0" applyNumberFormat="1" applyFill="1" applyBorder="1" applyAlignment="1" applyProtection="1">
      <alignment horizontal="center" vertical="center"/>
    </xf>
    <xf numFmtId="0" fontId="2" fillId="0" borderId="27" xfId="0" applyFont="1" applyBorder="1" applyAlignment="1" applyProtection="1">
      <alignment vertical="center" wrapText="1"/>
    </xf>
    <xf numFmtId="0" fontId="2" fillId="0" borderId="27" xfId="0" applyNumberFormat="1" applyFont="1" applyBorder="1" applyAlignment="1" applyProtection="1">
      <alignment horizontal="center" vertical="center"/>
    </xf>
    <xf numFmtId="0" fontId="6" fillId="0" borderId="27" xfId="0" applyFont="1" applyBorder="1" applyAlignment="1" applyProtection="1">
      <alignment vertical="center" wrapText="1"/>
    </xf>
    <xf numFmtId="166" fontId="0" fillId="0" borderId="27" xfId="0" applyNumberFormat="1" applyBorder="1" applyAlignment="1" applyProtection="1">
      <alignment vertical="center"/>
    </xf>
    <xf numFmtId="0" fontId="2" fillId="0" borderId="33" xfId="0" applyFont="1" applyBorder="1" applyAlignment="1" applyProtection="1">
      <alignment vertical="center" wrapText="1"/>
    </xf>
    <xf numFmtId="0" fontId="6" fillId="0" borderId="8" xfId="0" applyFont="1" applyBorder="1" applyAlignment="1" applyProtection="1">
      <alignment vertical="center" wrapText="1"/>
    </xf>
    <xf numFmtId="0" fontId="0" fillId="6" borderId="46" xfId="0" applyFill="1" applyBorder="1" applyAlignment="1" applyProtection="1">
      <alignment vertical="center"/>
    </xf>
    <xf numFmtId="0" fontId="6" fillId="0" borderId="28" xfId="0" applyFont="1" applyBorder="1" applyAlignment="1" applyProtection="1">
      <alignment vertical="center" wrapText="1"/>
    </xf>
    <xf numFmtId="0" fontId="6" fillId="0" borderId="0" xfId="0" applyNumberFormat="1" applyFont="1" applyFill="1" applyBorder="1" applyAlignment="1"/>
    <xf numFmtId="0" fontId="0" fillId="0" borderId="11" xfId="0" applyBorder="1" applyAlignment="1" applyProtection="1">
      <alignment vertical="center" wrapText="1"/>
    </xf>
    <xf numFmtId="10" fontId="6" fillId="0" borderId="28" xfId="3" applyNumberFormat="1" applyFont="1" applyBorder="1" applyAlignment="1" applyProtection="1">
      <alignment horizontal="center" vertical="center"/>
    </xf>
    <xf numFmtId="0" fontId="6" fillId="0" borderId="8" xfId="0" applyFont="1" applyFill="1" applyBorder="1" applyAlignment="1" applyProtection="1">
      <alignment vertical="center"/>
    </xf>
    <xf numFmtId="10" fontId="6" fillId="0" borderId="27" xfId="3" applyNumberFormat="1" applyFont="1" applyBorder="1" applyAlignment="1" applyProtection="1">
      <alignment horizontal="center" vertical="center"/>
    </xf>
    <xf numFmtId="10" fontId="6" fillId="0" borderId="80" xfId="3" applyNumberFormat="1" applyFont="1" applyBorder="1" applyAlignment="1" applyProtection="1">
      <alignment horizontal="center" vertical="center"/>
    </xf>
    <xf numFmtId="0" fontId="6" fillId="0" borderId="11" xfId="0" applyFont="1" applyBorder="1" applyAlignment="1" applyProtection="1">
      <alignment vertical="center"/>
    </xf>
    <xf numFmtId="0" fontId="6" fillId="0" borderId="0" xfId="0" applyFont="1" applyFill="1" applyBorder="1" applyAlignment="1" applyProtection="1"/>
    <xf numFmtId="0" fontId="0" fillId="0" borderId="0" xfId="0" applyNumberFormat="1" applyBorder="1"/>
    <xf numFmtId="4" fontId="6" fillId="0" borderId="0" xfId="0" applyNumberFormat="1" applyFont="1" applyBorder="1" applyProtection="1"/>
    <xf numFmtId="4" fontId="6" fillId="0" borderId="1" xfId="0" applyNumberFormat="1" applyFont="1" applyBorder="1" applyProtection="1"/>
    <xf numFmtId="0" fontId="7" fillId="0" borderId="7" xfId="0" applyFont="1" applyBorder="1" applyAlignment="1" applyProtection="1"/>
    <xf numFmtId="0" fontId="7" fillId="0" borderId="6" xfId="0" applyFont="1" applyBorder="1" applyAlignment="1" applyProtection="1"/>
    <xf numFmtId="4" fontId="2" fillId="0" borderId="6" xfId="0" applyNumberFormat="1" applyFont="1" applyBorder="1" applyProtection="1"/>
    <xf numFmtId="0" fontId="7" fillId="0" borderId="24" xfId="0" applyFont="1" applyBorder="1" applyAlignment="1" applyProtection="1"/>
    <xf numFmtId="4" fontId="0" fillId="0" borderId="24" xfId="0" applyNumberFormat="1" applyBorder="1" applyProtection="1"/>
    <xf numFmtId="4" fontId="0" fillId="0" borderId="6" xfId="0" applyNumberFormat="1" applyBorder="1"/>
    <xf numFmtId="4" fontId="0" fillId="0" borderId="7" xfId="0" applyNumberFormat="1" applyBorder="1" applyProtection="1"/>
    <xf numFmtId="0" fontId="3" fillId="0" borderId="6" xfId="0" applyFont="1" applyBorder="1" applyAlignment="1" applyProtection="1"/>
    <xf numFmtId="0" fontId="12" fillId="0" borderId="0" xfId="0" applyFont="1" applyBorder="1" applyAlignment="1" applyProtection="1">
      <alignment horizontal="left"/>
    </xf>
    <xf numFmtId="0" fontId="12" fillId="0" borderId="1" xfId="0" applyFont="1" applyFill="1" applyBorder="1" applyAlignment="1" applyProtection="1"/>
    <xf numFmtId="10" fontId="1" fillId="0" borderId="0" xfId="3" applyNumberFormat="1" applyBorder="1"/>
    <xf numFmtId="10" fontId="1" fillId="0" borderId="13" xfId="3" applyNumberFormat="1" applyBorder="1"/>
    <xf numFmtId="4" fontId="0" fillId="0" borderId="84" xfId="0" applyNumberFormat="1" applyBorder="1"/>
    <xf numFmtId="10" fontId="1" fillId="0" borderId="18" xfId="3" applyNumberFormat="1" applyBorder="1"/>
    <xf numFmtId="10" fontId="1" fillId="0" borderId="20" xfId="3" applyNumberFormat="1" applyBorder="1"/>
    <xf numFmtId="0" fontId="0" fillId="6" borderId="12" xfId="0" applyFill="1" applyBorder="1" applyAlignment="1" applyProtection="1">
      <alignment vertical="center"/>
    </xf>
    <xf numFmtId="0" fontId="0" fillId="6" borderId="37" xfId="0" applyFill="1" applyBorder="1" applyAlignment="1" applyProtection="1">
      <alignment vertical="center"/>
    </xf>
    <xf numFmtId="0" fontId="2" fillId="0" borderId="38" xfId="0" applyFont="1" applyBorder="1" applyAlignment="1" applyProtection="1">
      <alignment horizontal="center" vertical="center"/>
    </xf>
    <xf numFmtId="0" fontId="2" fillId="0" borderId="62" xfId="0" applyFont="1" applyBorder="1" applyAlignment="1" applyProtection="1">
      <alignment horizontal="center" vertical="center"/>
    </xf>
    <xf numFmtId="49" fontId="0" fillId="0" borderId="57" xfId="0" applyNumberFormat="1" applyBorder="1" applyAlignment="1" applyProtection="1">
      <alignment horizontal="center" vertical="center"/>
    </xf>
    <xf numFmtId="0" fontId="6" fillId="0" borderId="15" xfId="0" applyFont="1" applyBorder="1" applyAlignment="1" applyProtection="1">
      <alignment horizontal="center" vertical="center" wrapText="1"/>
    </xf>
    <xf numFmtId="0" fontId="0" fillId="0" borderId="10" xfId="0"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0" xfId="0" applyFont="1" applyBorder="1" applyAlignment="1">
      <alignment horizontal="center" vertical="center" wrapText="1"/>
    </xf>
    <xf numFmtId="0" fontId="6" fillId="0" borderId="23" xfId="0" applyFont="1" applyBorder="1" applyAlignment="1">
      <alignment horizontal="center" vertical="center" wrapText="1"/>
    </xf>
    <xf numFmtId="4" fontId="6" fillId="9" borderId="10" xfId="0" applyNumberFormat="1" applyFont="1" applyFill="1" applyBorder="1" applyAlignment="1" applyProtection="1">
      <alignment vertical="center"/>
      <protection locked="0"/>
    </xf>
    <xf numFmtId="0" fontId="6" fillId="0" borderId="82" xfId="0" applyFont="1" applyFill="1" applyBorder="1" applyAlignment="1" applyProtection="1">
      <alignment vertical="center"/>
    </xf>
    <xf numFmtId="0" fontId="2" fillId="0" borderId="38" xfId="0" applyFont="1" applyBorder="1" applyAlignment="1" applyProtection="1">
      <alignment wrapText="1"/>
    </xf>
    <xf numFmtId="0" fontId="0" fillId="6" borderId="62" xfId="0" applyFill="1" applyBorder="1" applyAlignment="1" applyProtection="1">
      <alignment vertical="center"/>
    </xf>
    <xf numFmtId="0" fontId="0" fillId="6" borderId="2" xfId="0" applyFill="1" applyBorder="1" applyAlignment="1" applyProtection="1">
      <alignment vertical="center"/>
    </xf>
    <xf numFmtId="0" fontId="0" fillId="6" borderId="45" xfId="0" applyFill="1" applyBorder="1" applyAlignment="1" applyProtection="1">
      <alignment vertical="center"/>
    </xf>
    <xf numFmtId="0" fontId="0" fillId="0" borderId="82" xfId="0" applyBorder="1" applyAlignment="1" applyProtection="1">
      <alignment vertical="center" wrapText="1"/>
    </xf>
    <xf numFmtId="7" fontId="6" fillId="0" borderId="66" xfId="1" applyNumberFormat="1" applyFont="1" applyBorder="1" applyAlignment="1" applyProtection="1">
      <alignment horizontal="center" vertical="center"/>
    </xf>
    <xf numFmtId="49" fontId="0" fillId="0" borderId="85" xfId="0" applyNumberFormat="1" applyBorder="1" applyAlignment="1" applyProtection="1">
      <alignment horizontal="center" vertical="center"/>
    </xf>
    <xf numFmtId="0" fontId="0" fillId="6" borderId="27" xfId="0" applyFill="1" applyBorder="1" applyAlignment="1" applyProtection="1"/>
    <xf numFmtId="0" fontId="2" fillId="6" borderId="86" xfId="0" applyFont="1" applyFill="1" applyBorder="1" applyAlignment="1" applyProtection="1">
      <alignment horizontal="center" vertical="center" wrapText="1"/>
    </xf>
    <xf numFmtId="0" fontId="0" fillId="6" borderId="86" xfId="0" applyFill="1" applyBorder="1" applyAlignment="1" applyProtection="1">
      <alignment wrapText="1"/>
    </xf>
    <xf numFmtId="0" fontId="0" fillId="6" borderId="87" xfId="0" applyFill="1" applyBorder="1" applyAlignment="1" applyProtection="1"/>
    <xf numFmtId="0" fontId="0" fillId="6" borderId="85" xfId="0" applyFill="1" applyBorder="1" applyAlignment="1" applyProtection="1"/>
    <xf numFmtId="0" fontId="0" fillId="8" borderId="0" xfId="0" applyFill="1" applyBorder="1" applyProtection="1">
      <protection locked="0"/>
    </xf>
    <xf numFmtId="0" fontId="0" fillId="8" borderId="57" xfId="0" applyFill="1" applyBorder="1" applyProtection="1">
      <protection locked="0"/>
    </xf>
    <xf numFmtId="49" fontId="2" fillId="0" borderId="0" xfId="0" applyNumberFormat="1" applyFont="1" applyBorder="1" applyAlignment="1" applyProtection="1">
      <alignment horizontal="center" vertical="center"/>
      <protection locked="0"/>
    </xf>
    <xf numFmtId="49" fontId="6" fillId="0" borderId="0" xfId="0" applyNumberFormat="1" applyFont="1" applyBorder="1" applyAlignment="1" applyProtection="1">
      <alignment horizontal="center" vertical="center"/>
      <protection locked="0"/>
    </xf>
    <xf numFmtId="49" fontId="2" fillId="0" borderId="0" xfId="0" applyNumberFormat="1" applyFont="1" applyBorder="1" applyAlignment="1" applyProtection="1">
      <alignment horizontal="center" vertical="center"/>
    </xf>
    <xf numFmtId="49" fontId="9" fillId="0" borderId="0" xfId="0" applyNumberFormat="1" applyFont="1" applyFill="1" applyBorder="1" applyAlignment="1" applyProtection="1">
      <alignment horizontal="center" vertical="center"/>
      <protection locked="0"/>
    </xf>
    <xf numFmtId="0" fontId="0" fillId="8" borderId="88" xfId="0" applyFill="1" applyBorder="1" applyProtection="1">
      <protection locked="0"/>
    </xf>
    <xf numFmtId="0" fontId="0" fillId="8" borderId="89" xfId="0" applyFill="1" applyBorder="1" applyProtection="1">
      <protection locked="0"/>
    </xf>
    <xf numFmtId="0" fontId="9" fillId="0" borderId="38" xfId="0" applyFont="1" applyBorder="1" applyAlignment="1" applyProtection="1">
      <alignment vertical="center"/>
    </xf>
    <xf numFmtId="49" fontId="6" fillId="0" borderId="65" xfId="0" applyNumberFormat="1" applyFont="1" applyBorder="1" applyAlignment="1" applyProtection="1">
      <alignment horizontal="center" vertical="center"/>
    </xf>
    <xf numFmtId="0" fontId="0" fillId="8" borderId="83" xfId="0" applyFill="1" applyBorder="1" applyProtection="1">
      <protection locked="0"/>
    </xf>
    <xf numFmtId="0" fontId="0" fillId="8" borderId="85" xfId="0" applyFill="1" applyBorder="1" applyProtection="1">
      <protection locked="0"/>
    </xf>
    <xf numFmtId="10" fontId="0" fillId="9" borderId="62" xfId="0" applyNumberFormat="1" applyFill="1" applyBorder="1" applyAlignment="1" applyProtection="1">
      <alignment horizontal="center"/>
      <protection locked="0"/>
    </xf>
    <xf numFmtId="10" fontId="0" fillId="9" borderId="12" xfId="0" applyNumberFormat="1" applyFill="1" applyBorder="1" applyAlignment="1" applyProtection="1">
      <alignment horizontal="center"/>
      <protection locked="0"/>
    </xf>
    <xf numFmtId="0" fontId="2" fillId="9" borderId="10" xfId="0" applyFont="1" applyFill="1" applyBorder="1" applyAlignment="1" applyProtection="1">
      <alignment wrapText="1"/>
      <protection locked="0"/>
    </xf>
    <xf numFmtId="0" fontId="0" fillId="9" borderId="10" xfId="0" applyFill="1" applyBorder="1" applyAlignment="1" applyProtection="1">
      <alignment wrapText="1"/>
      <protection locked="0"/>
    </xf>
    <xf numFmtId="0" fontId="6" fillId="9" borderId="10" xfId="0" applyFont="1" applyFill="1" applyBorder="1" applyAlignment="1" applyProtection="1">
      <alignment wrapText="1"/>
      <protection locked="0"/>
    </xf>
    <xf numFmtId="0" fontId="7" fillId="9" borderId="10" xfId="0" applyFont="1" applyFill="1" applyBorder="1" applyAlignment="1" applyProtection="1">
      <alignment wrapText="1"/>
      <protection locked="0"/>
    </xf>
    <xf numFmtId="4" fontId="6" fillId="0" borderId="7" xfId="0" applyNumberFormat="1" applyFont="1" applyBorder="1" applyProtection="1"/>
    <xf numFmtId="0" fontId="9" fillId="0" borderId="64" xfId="0" applyFont="1" applyBorder="1" applyAlignment="1" applyProtection="1">
      <alignment horizontal="center"/>
    </xf>
    <xf numFmtId="49" fontId="6" fillId="0" borderId="90" xfId="0" applyNumberFormat="1" applyFont="1" applyBorder="1" applyAlignment="1" applyProtection="1">
      <alignment horizontal="center" vertical="center"/>
    </xf>
    <xf numFmtId="0" fontId="6" fillId="0" borderId="91" xfId="0" applyFont="1" applyBorder="1" applyAlignment="1" applyProtection="1">
      <alignment vertical="center" wrapText="1"/>
    </xf>
    <xf numFmtId="4" fontId="0" fillId="10" borderId="93" xfId="0" applyNumberFormat="1" applyFill="1" applyBorder="1" applyAlignment="1" applyProtection="1">
      <alignment vertical="center"/>
    </xf>
    <xf numFmtId="4" fontId="0" fillId="10" borderId="94" xfId="0" applyNumberFormat="1" applyFill="1" applyBorder="1" applyAlignment="1" applyProtection="1">
      <alignment vertical="center"/>
    </xf>
    <xf numFmtId="4" fontId="0" fillId="10" borderId="95" xfId="0" applyNumberFormat="1" applyFill="1" applyBorder="1" applyAlignment="1" applyProtection="1">
      <alignment vertical="center"/>
    </xf>
    <xf numFmtId="4" fontId="0" fillId="10" borderId="96" xfId="0" applyNumberFormat="1" applyFill="1" applyBorder="1" applyAlignment="1" applyProtection="1">
      <alignment vertical="center"/>
    </xf>
    <xf numFmtId="4" fontId="0" fillId="10" borderId="97" xfId="0" applyNumberFormat="1" applyFill="1" applyBorder="1" applyAlignment="1" applyProtection="1">
      <alignment vertical="center"/>
    </xf>
    <xf numFmtId="4" fontId="0" fillId="10" borderId="98" xfId="0" applyNumberFormat="1" applyFill="1" applyBorder="1" applyAlignment="1" applyProtection="1">
      <alignment vertical="center"/>
    </xf>
    <xf numFmtId="4" fontId="0" fillId="10" borderId="99" xfId="0" applyNumberFormat="1" applyFill="1" applyBorder="1" applyAlignment="1" applyProtection="1">
      <alignment vertical="center"/>
    </xf>
    <xf numFmtId="4" fontId="6" fillId="9" borderId="46" xfId="0" applyNumberFormat="1" applyFont="1" applyFill="1" applyBorder="1" applyAlignment="1" applyProtection="1">
      <alignment vertical="center"/>
      <protection locked="0"/>
    </xf>
    <xf numFmtId="0" fontId="0" fillId="0" borderId="0" xfId="0" applyNumberFormat="1" applyFont="1" applyFill="1" applyBorder="1" applyProtection="1">
      <protection locked="0"/>
    </xf>
    <xf numFmtId="0" fontId="0" fillId="0" borderId="0" xfId="0" applyAlignment="1" applyProtection="1">
      <alignment horizontal="left" vertical="center"/>
    </xf>
    <xf numFmtId="0" fontId="9" fillId="9" borderId="10" xfId="0" applyNumberFormat="1" applyFont="1" applyFill="1" applyBorder="1" applyAlignment="1" applyProtection="1">
      <alignment horizontal="center" vertical="center"/>
      <protection locked="0"/>
    </xf>
    <xf numFmtId="0" fontId="11" fillId="8" borderId="0" xfId="0" applyFont="1" applyFill="1" applyBorder="1" applyProtection="1">
      <protection locked="0"/>
    </xf>
    <xf numFmtId="0" fontId="20" fillId="0" borderId="11" xfId="0" applyFont="1" applyBorder="1" applyAlignment="1" applyProtection="1"/>
    <xf numFmtId="0" fontId="17" fillId="0" borderId="28" xfId="0" applyNumberFormat="1" applyFont="1" applyBorder="1" applyAlignment="1">
      <alignment horizontal="center"/>
    </xf>
    <xf numFmtId="0" fontId="17" fillId="0" borderId="28" xfId="0" applyFont="1" applyBorder="1" applyAlignment="1">
      <alignment horizontal="center"/>
    </xf>
    <xf numFmtId="1" fontId="2" fillId="0" borderId="9" xfId="0" applyNumberFormat="1" applyFont="1" applyBorder="1" applyAlignment="1">
      <alignment horizontal="center"/>
    </xf>
    <xf numFmtId="0" fontId="6" fillId="0" borderId="0" xfId="0" applyFont="1" applyBorder="1" applyAlignment="1" applyProtection="1">
      <alignment horizontal="center" wrapText="1"/>
      <protection locked="0"/>
    </xf>
    <xf numFmtId="0" fontId="0" fillId="0" borderId="0" xfId="0" applyBorder="1" applyAlignment="1" applyProtection="1">
      <alignment horizontal="center"/>
      <protection locked="0"/>
    </xf>
    <xf numFmtId="166" fontId="0" fillId="0" borderId="0" xfId="0" applyNumberFormat="1"/>
    <xf numFmtId="3" fontId="0" fillId="9" borderId="15" xfId="0" applyNumberFormat="1" applyFill="1" applyBorder="1" applyProtection="1">
      <protection locked="0"/>
    </xf>
    <xf numFmtId="3" fontId="0" fillId="9" borderId="10" xfId="0" applyNumberFormat="1" applyFill="1" applyBorder="1" applyProtection="1">
      <protection locked="0"/>
    </xf>
    <xf numFmtId="3" fontId="0" fillId="9" borderId="23" xfId="0" applyNumberFormat="1" applyFill="1" applyBorder="1" applyProtection="1">
      <protection locked="0"/>
    </xf>
    <xf numFmtId="166" fontId="0" fillId="0" borderId="0" xfId="0" applyNumberFormat="1" applyBorder="1"/>
    <xf numFmtId="0" fontId="6" fillId="0" borderId="0" xfId="0" applyFont="1" applyBorder="1" applyAlignment="1" applyProtection="1">
      <alignment horizontal="center"/>
      <protection locked="0"/>
    </xf>
    <xf numFmtId="3" fontId="0" fillId="9" borderId="100" xfId="0" applyNumberFormat="1" applyFill="1" applyBorder="1" applyProtection="1">
      <protection locked="0"/>
    </xf>
    <xf numFmtId="3" fontId="0" fillId="9" borderId="64" xfId="0" applyNumberFormat="1" applyFill="1" applyBorder="1" applyProtection="1">
      <protection locked="0"/>
    </xf>
    <xf numFmtId="3" fontId="0" fillId="9" borderId="101" xfId="0" applyNumberFormat="1" applyFill="1" applyBorder="1" applyProtection="1">
      <protection locked="0"/>
    </xf>
    <xf numFmtId="166" fontId="2" fillId="0" borderId="102" xfId="0" applyNumberFormat="1" applyFont="1" applyBorder="1"/>
    <xf numFmtId="166" fontId="0" fillId="0" borderId="0" xfId="0" applyNumberFormat="1" applyBorder="1" applyAlignment="1" applyProtection="1">
      <alignment horizontal="center"/>
      <protection locked="0"/>
    </xf>
    <xf numFmtId="1" fontId="0" fillId="0" borderId="0" xfId="0" applyNumberFormat="1" applyAlignment="1">
      <alignment horizontal="center"/>
    </xf>
    <xf numFmtId="1" fontId="2" fillId="0" borderId="15" xfId="0" applyNumberFormat="1" applyFont="1" applyBorder="1" applyAlignment="1">
      <alignment horizontal="center"/>
    </xf>
    <xf numFmtId="1" fontId="2" fillId="0" borderId="10" xfId="0" applyNumberFormat="1" applyFont="1" applyBorder="1" applyAlignment="1">
      <alignment horizontal="center"/>
    </xf>
    <xf numFmtId="1" fontId="2" fillId="0" borderId="23" xfId="0" applyNumberFormat="1" applyFont="1" applyBorder="1" applyAlignment="1">
      <alignment horizontal="center"/>
    </xf>
    <xf numFmtId="3" fontId="2" fillId="0" borderId="103" xfId="0" applyNumberFormat="1" applyFont="1" applyBorder="1"/>
    <xf numFmtId="3" fontId="2" fillId="0" borderId="104" xfId="0" applyNumberFormat="1" applyFont="1" applyBorder="1"/>
    <xf numFmtId="3" fontId="2" fillId="0" borderId="105" xfId="0" applyNumberFormat="1" applyFont="1" applyBorder="1"/>
    <xf numFmtId="166" fontId="2" fillId="0" borderId="103" xfId="0" applyNumberFormat="1" applyFont="1" applyBorder="1"/>
    <xf numFmtId="166" fontId="2" fillId="0" borderId="104" xfId="0" applyNumberFormat="1" applyFont="1" applyBorder="1"/>
    <xf numFmtId="166" fontId="2" fillId="0" borderId="105" xfId="0" applyNumberFormat="1" applyFont="1" applyBorder="1"/>
    <xf numFmtId="3" fontId="2" fillId="0" borderId="106" xfId="0" applyNumberFormat="1" applyFont="1" applyBorder="1"/>
    <xf numFmtId="3" fontId="2" fillId="0" borderId="107" xfId="0" applyNumberFormat="1" applyFont="1" applyBorder="1"/>
    <xf numFmtId="3" fontId="2" fillId="0" borderId="108" xfId="0" applyNumberFormat="1" applyFont="1" applyBorder="1"/>
    <xf numFmtId="4" fontId="0" fillId="0" borderId="10" xfId="0" applyNumberFormat="1" applyFill="1" applyBorder="1" applyProtection="1"/>
    <xf numFmtId="0" fontId="0" fillId="0" borderId="0" xfId="0" applyNumberFormat="1" applyFill="1" applyBorder="1" applyProtection="1"/>
    <xf numFmtId="0" fontId="0" fillId="0" borderId="0" xfId="0" applyAlignment="1" applyProtection="1">
      <alignment horizontal="left"/>
    </xf>
    <xf numFmtId="0" fontId="6" fillId="0" borderId="0" xfId="0" applyNumberFormat="1" applyFont="1" applyFill="1" applyBorder="1" applyAlignment="1" applyProtection="1">
      <alignment horizontal="left"/>
    </xf>
    <xf numFmtId="0" fontId="0" fillId="0" borderId="0" xfId="0" applyAlignment="1">
      <alignment horizontal="left"/>
    </xf>
    <xf numFmtId="4" fontId="0" fillId="0" borderId="10" xfId="0" applyNumberFormat="1" applyBorder="1" applyAlignment="1">
      <alignment horizontal="center" vertical="center" wrapText="1"/>
    </xf>
    <xf numFmtId="0" fontId="11" fillId="0" borderId="109" xfId="0" applyFont="1" applyBorder="1" applyAlignment="1" applyProtection="1">
      <alignment horizontal="center" vertical="center"/>
    </xf>
    <xf numFmtId="10" fontId="11" fillId="9" borderId="109" xfId="0" applyNumberFormat="1" applyFont="1" applyFill="1" applyBorder="1" applyAlignment="1" applyProtection="1">
      <alignment horizontal="center" vertical="center"/>
      <protection locked="0"/>
    </xf>
    <xf numFmtId="0" fontId="0" fillId="0" borderId="0" xfId="0" applyNumberFormat="1" applyFont="1" applyFill="1" applyBorder="1" applyAlignment="1" applyProtection="1"/>
    <xf numFmtId="1" fontId="11" fillId="0" borderId="0" xfId="0" applyNumberFormat="1" applyFont="1" applyFill="1" applyBorder="1" applyAlignment="1" applyProtection="1"/>
    <xf numFmtId="1" fontId="11" fillId="0" borderId="0" xfId="0" applyNumberFormat="1" applyFont="1" applyFill="1" applyBorder="1" applyAlignment="1" applyProtection="1">
      <alignment horizontal="center"/>
    </xf>
    <xf numFmtId="10" fontId="11" fillId="0" borderId="0" xfId="3" applyNumberFormat="1" applyFont="1" applyFill="1" applyBorder="1" applyAlignment="1" applyProtection="1">
      <alignment horizontal="center"/>
    </xf>
    <xf numFmtId="10" fontId="11" fillId="0" borderId="0" xfId="3" applyNumberFormat="1" applyFont="1" applyFill="1" applyBorder="1" applyAlignment="1" applyProtection="1"/>
    <xf numFmtId="0" fontId="0" fillId="0" borderId="0" xfId="0" applyNumberFormat="1" applyFill="1" applyBorder="1" applyAlignment="1" applyProtection="1">
      <alignment horizontal="left" vertical="center"/>
    </xf>
    <xf numFmtId="1" fontId="4" fillId="0" borderId="10" xfId="0" applyNumberFormat="1" applyFont="1" applyBorder="1" applyAlignment="1" applyProtection="1">
      <alignment horizontal="center"/>
    </xf>
    <xf numFmtId="1" fontId="4" fillId="0" borderId="47" xfId="0" applyNumberFormat="1" applyFont="1" applyBorder="1" applyAlignment="1" applyProtection="1">
      <alignment horizontal="center"/>
    </xf>
    <xf numFmtId="1" fontId="4" fillId="0" borderId="55" xfId="0" applyNumberFormat="1" applyFont="1" applyBorder="1" applyAlignment="1" applyProtection="1">
      <alignment horizontal="center"/>
    </xf>
    <xf numFmtId="1" fontId="4" fillId="0" borderId="46" xfId="0" applyNumberFormat="1" applyFont="1" applyBorder="1" applyAlignment="1" applyProtection="1">
      <alignment horizontal="center"/>
    </xf>
    <xf numFmtId="1" fontId="4" fillId="0" borderId="12" xfId="0" applyNumberFormat="1" applyFont="1" applyFill="1" applyBorder="1" applyAlignment="1" applyProtection="1">
      <alignment horizontal="center" vertical="center"/>
    </xf>
    <xf numFmtId="1" fontId="4" fillId="0" borderId="10" xfId="0" applyNumberFormat="1" applyFont="1" applyFill="1" applyBorder="1" applyAlignment="1" applyProtection="1">
      <alignment horizontal="center" vertical="center"/>
    </xf>
    <xf numFmtId="1" fontId="4" fillId="0" borderId="10" xfId="0" applyNumberFormat="1" applyFont="1" applyBorder="1" applyAlignment="1" applyProtection="1">
      <alignment horizontal="center" vertical="center"/>
    </xf>
    <xf numFmtId="1" fontId="4" fillId="0" borderId="47" xfId="0" applyNumberFormat="1" applyFont="1" applyBorder="1" applyAlignment="1" applyProtection="1">
      <alignment horizontal="center" vertical="center"/>
    </xf>
    <xf numFmtId="0" fontId="4" fillId="0" borderId="27" xfId="0" applyFont="1" applyBorder="1" applyAlignment="1" applyProtection="1">
      <alignment vertical="center" wrapText="1"/>
    </xf>
    <xf numFmtId="0" fontId="9" fillId="9" borderId="38" xfId="0" applyNumberFormat="1" applyFont="1" applyFill="1" applyBorder="1" applyAlignment="1" applyProtection="1">
      <alignment horizontal="center" vertical="center"/>
      <protection locked="0"/>
    </xf>
    <xf numFmtId="0" fontId="29" fillId="0" borderId="0" xfId="0" applyFont="1"/>
    <xf numFmtId="0" fontId="7" fillId="0" borderId="90" xfId="0" applyFont="1" applyBorder="1" applyAlignment="1" applyProtection="1"/>
    <xf numFmtId="0" fontId="3" fillId="0" borderId="90" xfId="0" applyFont="1" applyBorder="1" applyAlignment="1" applyProtection="1">
      <alignment wrapText="1"/>
    </xf>
    <xf numFmtId="0" fontId="3" fillId="0" borderId="90" xfId="0" applyNumberFormat="1" applyFont="1" applyBorder="1" applyAlignment="1" applyProtection="1">
      <alignment wrapText="1"/>
    </xf>
    <xf numFmtId="4" fontId="0" fillId="0" borderId="90" xfId="0" applyNumberFormat="1" applyBorder="1" applyAlignment="1" applyProtection="1"/>
    <xf numFmtId="0" fontId="0" fillId="0" borderId="90" xfId="0" applyBorder="1" applyAlignment="1" applyProtection="1">
      <alignment wrapText="1"/>
    </xf>
    <xf numFmtId="0" fontId="0" fillId="0" borderId="90" xfId="0" applyBorder="1" applyAlignment="1" applyProtection="1"/>
    <xf numFmtId="0" fontId="4" fillId="0" borderId="0" xfId="0" applyFont="1" applyBorder="1" applyAlignment="1" applyProtection="1">
      <alignment horizontal="center"/>
    </xf>
    <xf numFmtId="0" fontId="7" fillId="0" borderId="0" xfId="0" applyFont="1" applyBorder="1" applyAlignment="1" applyProtection="1"/>
    <xf numFmtId="0" fontId="6" fillId="0" borderId="10" xfId="0" applyFont="1" applyBorder="1" applyAlignment="1">
      <alignment horizontal="center" vertical="center" wrapText="1"/>
    </xf>
    <xf numFmtId="0" fontId="6" fillId="0" borderId="0" xfId="0" applyFont="1" applyBorder="1" applyAlignment="1">
      <alignment horizontal="center" vertical="center" wrapText="1"/>
    </xf>
    <xf numFmtId="0" fontId="0" fillId="0" borderId="0" xfId="0" applyBorder="1" applyAlignment="1">
      <alignment horizontal="center" vertical="center" wrapText="1"/>
    </xf>
    <xf numFmtId="0" fontId="9" fillId="0" borderId="62" xfId="0" applyFont="1" applyBorder="1" applyAlignment="1" applyProtection="1">
      <alignment vertical="center"/>
    </xf>
    <xf numFmtId="0" fontId="8" fillId="0" borderId="31" xfId="0" applyFont="1" applyFill="1" applyBorder="1" applyAlignment="1" applyProtection="1">
      <alignment wrapText="1"/>
    </xf>
    <xf numFmtId="0" fontId="9" fillId="0" borderId="38" xfId="0" applyFont="1" applyBorder="1" applyAlignment="1" applyProtection="1">
      <alignment horizontal="center" vertical="center"/>
    </xf>
    <xf numFmtId="4" fontId="4" fillId="0" borderId="36" xfId="0" applyNumberFormat="1" applyFont="1" applyBorder="1" applyAlignment="1" applyProtection="1"/>
    <xf numFmtId="4" fontId="4" fillId="0" borderId="50" xfId="0" applyNumberFormat="1" applyFont="1" applyBorder="1" applyAlignment="1" applyProtection="1"/>
    <xf numFmtId="0" fontId="8" fillId="0" borderId="40" xfId="0" applyFont="1" applyFill="1" applyBorder="1" applyAlignment="1" applyProtection="1">
      <alignment wrapText="1"/>
    </xf>
    <xf numFmtId="0" fontId="3" fillId="0" borderId="27" xfId="0" applyFont="1" applyBorder="1" applyAlignment="1" applyProtection="1">
      <alignment wrapText="1"/>
    </xf>
    <xf numFmtId="0" fontId="6" fillId="0" borderId="0" xfId="0" applyNumberFormat="1" applyFont="1" applyFill="1" applyBorder="1" applyAlignment="1" applyProtection="1">
      <alignment wrapText="1"/>
      <protection locked="0"/>
    </xf>
    <xf numFmtId="0" fontId="0" fillId="0" borderId="0" xfId="0" applyBorder="1" applyAlignment="1">
      <alignment wrapText="1"/>
    </xf>
    <xf numFmtId="1" fontId="2" fillId="0" borderId="10" xfId="0" applyNumberFormat="1" applyFont="1" applyBorder="1" applyAlignment="1" applyProtection="1">
      <alignment horizontal="center"/>
    </xf>
    <xf numFmtId="0" fontId="30" fillId="0" borderId="0" xfId="0" applyNumberFormat="1" applyFont="1" applyFill="1" applyBorder="1" applyAlignment="1" applyProtection="1">
      <alignment wrapText="1"/>
      <protection locked="0"/>
    </xf>
    <xf numFmtId="0" fontId="0" fillId="0" borderId="0" xfId="0" applyFill="1" applyAlignment="1" applyProtection="1">
      <alignment horizontal="left"/>
    </xf>
    <xf numFmtId="0" fontId="0" fillId="0" borderId="0" xfId="0" applyFill="1" applyBorder="1" applyAlignment="1" applyProtection="1">
      <alignment horizontal="left"/>
    </xf>
    <xf numFmtId="1" fontId="1" fillId="0" borderId="18" xfId="0" applyNumberFormat="1" applyFont="1" applyBorder="1" applyAlignment="1" applyProtection="1">
      <alignment horizontal="center"/>
    </xf>
    <xf numFmtId="1" fontId="1" fillId="0" borderId="0" xfId="0" applyNumberFormat="1" applyFont="1" applyBorder="1" applyAlignment="1" applyProtection="1">
      <alignment horizontal="center"/>
    </xf>
    <xf numFmtId="1" fontId="1" fillId="0" borderId="57" xfId="0" applyNumberFormat="1" applyFont="1" applyBorder="1" applyAlignment="1" applyProtection="1">
      <alignment horizontal="center"/>
    </xf>
    <xf numFmtId="0" fontId="0" fillId="8" borderId="0" xfId="0" applyFill="1" applyBorder="1" applyProtection="1"/>
    <xf numFmtId="0" fontId="9" fillId="0" borderId="10" xfId="0" applyFont="1" applyBorder="1" applyAlignment="1" applyProtection="1">
      <alignment horizontal="center" vertical="center" wrapText="1"/>
    </xf>
    <xf numFmtId="0" fontId="9" fillId="0" borderId="51" xfId="0" applyFont="1" applyBorder="1" applyAlignment="1" applyProtection="1">
      <alignment horizontal="center" vertical="center" wrapText="1"/>
    </xf>
    <xf numFmtId="0" fontId="0" fillId="8" borderId="57" xfId="0" applyFill="1" applyBorder="1" applyProtection="1"/>
    <xf numFmtId="1" fontId="0" fillId="0" borderId="0" xfId="0" applyNumberFormat="1" applyFill="1" applyBorder="1" applyAlignment="1" applyProtection="1">
      <alignment horizontal="center"/>
    </xf>
    <xf numFmtId="0" fontId="1" fillId="0" borderId="0" xfId="0" applyNumberFormat="1" applyFont="1" applyFill="1" applyBorder="1" applyAlignment="1" applyProtection="1"/>
    <xf numFmtId="4" fontId="0" fillId="0" borderId="0" xfId="0" applyNumberFormat="1" applyFill="1" applyBorder="1" applyAlignment="1" applyProtection="1"/>
    <xf numFmtId="0" fontId="0" fillId="0" borderId="0" xfId="0" applyBorder="1" applyAlignment="1"/>
    <xf numFmtId="0" fontId="6" fillId="0" borderId="0" xfId="0" applyFont="1" applyBorder="1" applyAlignment="1" applyProtection="1"/>
    <xf numFmtId="0" fontId="0" fillId="0" borderId="0" xfId="0" applyAlignment="1"/>
    <xf numFmtId="0" fontId="0" fillId="0" borderId="10" xfId="0" applyFill="1" applyBorder="1" applyAlignment="1" applyProtection="1">
      <alignment horizontal="center" vertical="center" wrapText="1"/>
      <protection locked="0"/>
    </xf>
    <xf numFmtId="0" fontId="0" fillId="0" borderId="10" xfId="0" applyBorder="1" applyAlignment="1">
      <alignment horizontal="center" vertical="center" wrapText="1"/>
    </xf>
    <xf numFmtId="0" fontId="0" fillId="0" borderId="10" xfId="0" applyBorder="1" applyAlignment="1">
      <alignment horizontal="center"/>
    </xf>
    <xf numFmtId="4" fontId="0" fillId="0" borderId="0" xfId="0" applyNumberFormat="1" applyBorder="1" applyAlignment="1"/>
    <xf numFmtId="4" fontId="0" fillId="0" borderId="13" xfId="0" applyNumberFormat="1" applyBorder="1" applyAlignment="1"/>
    <xf numFmtId="4" fontId="0" fillId="0" borderId="4" xfId="0" applyNumberFormat="1" applyBorder="1" applyAlignment="1"/>
    <xf numFmtId="0" fontId="0" fillId="0" borderId="0" xfId="0" applyNumberFormat="1" applyBorder="1" applyAlignment="1" applyProtection="1"/>
    <xf numFmtId="14" fontId="0" fillId="0" borderId="45" xfId="0" applyNumberFormat="1" applyBorder="1" applyAlignment="1">
      <alignment horizontal="center"/>
    </xf>
    <xf numFmtId="4" fontId="0" fillId="0" borderId="57" xfId="0" applyNumberFormat="1" applyBorder="1" applyAlignment="1"/>
    <xf numFmtId="4" fontId="0" fillId="0" borderId="126" xfId="0" applyNumberFormat="1" applyBorder="1" applyAlignment="1"/>
    <xf numFmtId="0" fontId="7" fillId="0" borderId="0" xfId="0" applyFont="1" applyBorder="1" applyAlignment="1" applyProtection="1"/>
    <xf numFmtId="0" fontId="6" fillId="0" borderId="10" xfId="0" applyFont="1" applyBorder="1" applyAlignment="1">
      <alignment horizontal="center" vertical="center" wrapText="1"/>
    </xf>
    <xf numFmtId="0" fontId="6" fillId="0" borderId="0" xfId="0" applyFont="1" applyBorder="1" applyAlignment="1">
      <alignment horizontal="center" vertical="center" wrapText="1"/>
    </xf>
    <xf numFmtId="0" fontId="0" fillId="0" borderId="0" xfId="0" applyBorder="1" applyAlignment="1">
      <alignment horizontal="center" vertical="center" wrapText="1"/>
    </xf>
    <xf numFmtId="0" fontId="1" fillId="0" borderId="8" xfId="0" applyFont="1" applyBorder="1" applyAlignment="1" applyProtection="1">
      <alignment wrapText="1"/>
    </xf>
    <xf numFmtId="4" fontId="1" fillId="3" borderId="0" xfId="0" applyNumberFormat="1" applyFont="1" applyFill="1" applyBorder="1" applyAlignment="1" applyProtection="1">
      <alignment horizontal="center"/>
    </xf>
    <xf numFmtId="49" fontId="1" fillId="0" borderId="0" xfId="0" applyNumberFormat="1" applyFont="1" applyBorder="1" applyAlignment="1" applyProtection="1">
      <alignment horizontal="center" vertical="center"/>
    </xf>
    <xf numFmtId="4" fontId="2" fillId="0" borderId="62" xfId="0" applyNumberFormat="1" applyFont="1" applyFill="1" applyBorder="1" applyAlignment="1">
      <alignment horizontal="center" vertical="center"/>
    </xf>
    <xf numFmtId="0" fontId="2" fillId="0" borderId="2" xfId="0" applyFont="1" applyBorder="1" applyAlignment="1">
      <alignment horizontal="center" vertical="center"/>
    </xf>
    <xf numFmtId="0" fontId="2" fillId="0" borderId="45" xfId="0" applyFont="1" applyBorder="1" applyAlignment="1">
      <alignment horizontal="center" vertical="center"/>
    </xf>
    <xf numFmtId="166" fontId="6" fillId="0" borderId="110" xfId="0" applyNumberFormat="1" applyFont="1" applyBorder="1" applyAlignment="1" applyProtection="1">
      <alignment horizontal="center" vertical="center"/>
    </xf>
    <xf numFmtId="0" fontId="6" fillId="0" borderId="90" xfId="0" applyFont="1" applyBorder="1" applyAlignment="1">
      <alignment horizontal="center" vertical="center"/>
    </xf>
    <xf numFmtId="0" fontId="6" fillId="0" borderId="92" xfId="0" applyFont="1" applyBorder="1" applyAlignment="1">
      <alignment horizontal="center" vertical="center"/>
    </xf>
    <xf numFmtId="0" fontId="2" fillId="0" borderId="8" xfId="0" applyFont="1" applyBorder="1" applyAlignment="1" applyProtection="1">
      <alignment horizontal="center" wrapText="1"/>
    </xf>
    <xf numFmtId="0" fontId="0" fillId="0" borderId="0" xfId="0" applyBorder="1" applyAlignment="1">
      <alignment horizontal="center" wrapText="1"/>
    </xf>
    <xf numFmtId="0" fontId="0" fillId="0" borderId="57" xfId="0" applyBorder="1" applyAlignment="1">
      <alignment horizontal="center" wrapText="1"/>
    </xf>
    <xf numFmtId="0" fontId="6" fillId="0" borderId="111" xfId="0" applyNumberFormat="1" applyFont="1" applyBorder="1" applyAlignment="1" applyProtection="1">
      <alignment vertical="center" wrapText="1"/>
    </xf>
    <xf numFmtId="0" fontId="0" fillId="0" borderId="65" xfId="0" applyBorder="1" applyAlignment="1">
      <alignment vertical="center" wrapText="1"/>
    </xf>
    <xf numFmtId="0" fontId="11" fillId="0" borderId="0" xfId="0" applyFont="1" applyBorder="1" applyAlignment="1" applyProtection="1">
      <protection locked="0"/>
    </xf>
    <xf numFmtId="0" fontId="0" fillId="0" borderId="57" xfId="0" applyBorder="1" applyAlignment="1" applyProtection="1">
      <protection locked="0"/>
    </xf>
    <xf numFmtId="0" fontId="0" fillId="0" borderId="0" xfId="0" applyBorder="1" applyAlignment="1" applyProtection="1">
      <protection locked="0"/>
    </xf>
    <xf numFmtId="0" fontId="10" fillId="0" borderId="0" xfId="0" applyFont="1" applyBorder="1" applyAlignment="1">
      <alignment horizontal="center"/>
    </xf>
    <xf numFmtId="0" fontId="0" fillId="0" borderId="0" xfId="0" applyBorder="1" applyAlignment="1">
      <alignment horizontal="center"/>
    </xf>
    <xf numFmtId="0" fontId="0" fillId="0" borderId="57" xfId="0" applyBorder="1" applyAlignment="1">
      <alignment horizontal="center"/>
    </xf>
    <xf numFmtId="0" fontId="9" fillId="0" borderId="0" xfId="0" applyFont="1" applyBorder="1" applyAlignment="1">
      <alignment horizontal="center"/>
    </xf>
    <xf numFmtId="0" fontId="9" fillId="0" borderId="12" xfId="0" applyFont="1" applyBorder="1" applyAlignment="1" applyProtection="1">
      <alignment horizontal="center" vertical="center"/>
    </xf>
    <xf numFmtId="0" fontId="9" fillId="0" borderId="37" xfId="0" applyFont="1" applyBorder="1" applyAlignment="1" applyProtection="1">
      <alignment horizontal="center" vertical="center"/>
    </xf>
    <xf numFmtId="0" fontId="9" fillId="0" borderId="46" xfId="0" applyFont="1" applyBorder="1" applyAlignment="1" applyProtection="1">
      <alignment horizontal="center" vertical="center"/>
    </xf>
    <xf numFmtId="49" fontId="6" fillId="0" borderId="44" xfId="0" applyNumberFormat="1" applyFont="1" applyBorder="1" applyAlignment="1" applyProtection="1">
      <alignment horizontal="center" vertical="center" wrapText="1"/>
    </xf>
    <xf numFmtId="49" fontId="0" fillId="0" borderId="9" xfId="0" applyNumberFormat="1" applyBorder="1" applyAlignment="1" applyProtection="1">
      <alignment horizontal="center" vertical="center" wrapText="1"/>
    </xf>
    <xf numFmtId="0" fontId="9" fillId="0" borderId="109" xfId="0" applyFont="1" applyBorder="1" applyAlignment="1" applyProtection="1">
      <alignment horizontal="center" vertical="center"/>
    </xf>
    <xf numFmtId="0" fontId="0" fillId="0" borderId="33" xfId="0" applyBorder="1" applyAlignment="1">
      <alignment horizontal="center" vertical="center"/>
    </xf>
    <xf numFmtId="166" fontId="2" fillId="0" borderId="62" xfId="0" applyNumberFormat="1" applyFont="1" applyBorder="1" applyAlignment="1">
      <alignment horizontal="center" vertical="center"/>
    </xf>
    <xf numFmtId="166" fontId="2" fillId="0" borderId="6" xfId="0" applyNumberFormat="1" applyFont="1" applyBorder="1" applyAlignment="1">
      <alignment horizontal="center" vertical="center"/>
    </xf>
    <xf numFmtId="166" fontId="2" fillId="0" borderId="112" xfId="0" applyNumberFormat="1" applyFont="1" applyBorder="1" applyAlignment="1">
      <alignment horizontal="center" vertical="center"/>
    </xf>
    <xf numFmtId="166" fontId="3" fillId="0" borderId="113" xfId="0" applyNumberFormat="1" applyFont="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168" fontId="4" fillId="0" borderId="2" xfId="0" applyNumberFormat="1" applyFont="1" applyBorder="1" applyAlignment="1">
      <alignment horizontal="center" vertical="center"/>
    </xf>
    <xf numFmtId="168" fontId="4" fillId="0" borderId="45" xfId="0" applyNumberFormat="1" applyFont="1" applyBorder="1" applyAlignment="1">
      <alignment horizontal="center" vertical="center"/>
    </xf>
    <xf numFmtId="170" fontId="2" fillId="0" borderId="116" xfId="0" applyNumberFormat="1" applyFont="1" applyBorder="1" applyAlignment="1">
      <alignment horizontal="center" vertical="center"/>
    </xf>
    <xf numFmtId="170" fontId="2" fillId="0" borderId="42" xfId="0" applyNumberFormat="1" applyFont="1" applyBorder="1" applyAlignment="1">
      <alignment horizontal="center" vertical="center"/>
    </xf>
    <xf numFmtId="170" fontId="2" fillId="0" borderId="73" xfId="0" applyNumberFormat="1" applyFont="1" applyBorder="1" applyAlignment="1">
      <alignment horizontal="center" vertical="center"/>
    </xf>
    <xf numFmtId="0" fontId="9" fillId="0" borderId="8" xfId="0" applyFont="1" applyFill="1" applyBorder="1" applyAlignment="1" applyProtection="1"/>
    <xf numFmtId="0" fontId="9" fillId="0" borderId="0" xfId="0" applyFont="1" applyFill="1" applyBorder="1" applyAlignment="1" applyProtection="1"/>
    <xf numFmtId="0" fontId="11" fillId="0" borderId="0" xfId="0" applyFont="1" applyBorder="1" applyAlignment="1" applyProtection="1"/>
    <xf numFmtId="0" fontId="11" fillId="0" borderId="57" xfId="0" applyFont="1" applyBorder="1" applyAlignment="1" applyProtection="1"/>
    <xf numFmtId="0" fontId="9" fillId="0" borderId="8" xfId="0" applyFont="1" applyBorder="1" applyAlignment="1" applyProtection="1"/>
    <xf numFmtId="0" fontId="9" fillId="0" borderId="0" xfId="0" applyFont="1" applyBorder="1" applyAlignment="1" applyProtection="1"/>
    <xf numFmtId="0" fontId="0" fillId="9" borderId="0" xfId="0" applyFill="1" applyAlignment="1" applyProtection="1">
      <protection locked="0"/>
    </xf>
    <xf numFmtId="0" fontId="4" fillId="0" borderId="8" xfId="0" applyFont="1" applyBorder="1" applyAlignment="1" applyProtection="1">
      <alignment vertical="center"/>
    </xf>
    <xf numFmtId="0" fontId="0" fillId="0" borderId="0" xfId="0" applyBorder="1" applyAlignment="1" applyProtection="1">
      <alignment vertical="center"/>
    </xf>
    <xf numFmtId="0" fontId="21" fillId="0" borderId="0" xfId="0" applyFont="1" applyAlignment="1" applyProtection="1">
      <alignment horizontal="center" vertical="center"/>
      <protection locked="0"/>
    </xf>
    <xf numFmtId="0" fontId="22" fillId="0" borderId="0" xfId="0" applyFont="1" applyAlignment="1"/>
    <xf numFmtId="0" fontId="9" fillId="0" borderId="2" xfId="0" applyFont="1" applyBorder="1" applyAlignment="1" applyProtection="1">
      <alignment horizontal="center"/>
      <protection locked="0"/>
    </xf>
    <xf numFmtId="0" fontId="9" fillId="0" borderId="2" xfId="0" applyFont="1" applyBorder="1" applyAlignment="1">
      <alignment horizontal="center"/>
    </xf>
    <xf numFmtId="0" fontId="12" fillId="0" borderId="0" xfId="0" applyFont="1" applyAlignment="1" applyProtection="1">
      <alignment horizontal="center" vertical="center"/>
      <protection locked="0"/>
    </xf>
    <xf numFmtId="0" fontId="0" fillId="0" borderId="0" xfId="0" applyAlignment="1"/>
    <xf numFmtId="0" fontId="24" fillId="0" borderId="10" xfId="0" applyFont="1" applyBorder="1" applyAlignment="1" applyProtection="1">
      <alignment horizontal="center" vertical="center"/>
    </xf>
    <xf numFmtId="0" fontId="9" fillId="0" borderId="10" xfId="0" applyFont="1" applyBorder="1" applyAlignment="1" applyProtection="1">
      <alignment horizontal="center" vertical="center"/>
    </xf>
    <xf numFmtId="0" fontId="4" fillId="0" borderId="12" xfId="0" applyFont="1" applyBorder="1" applyAlignment="1" applyProtection="1">
      <alignment vertical="center"/>
    </xf>
    <xf numFmtId="0" fontId="0" fillId="0" borderId="46" xfId="0" applyBorder="1" applyAlignment="1" applyProtection="1">
      <alignment vertical="center"/>
    </xf>
    <xf numFmtId="0" fontId="11" fillId="0" borderId="10" xfId="0" applyFont="1" applyBorder="1" applyAlignment="1" applyProtection="1">
      <alignment horizontal="center" vertical="center"/>
    </xf>
    <xf numFmtId="0" fontId="9" fillId="0" borderId="44" xfId="0" applyNumberFormat="1" applyFont="1" applyFill="1" applyBorder="1" applyAlignment="1" applyProtection="1">
      <alignment wrapText="1"/>
    </xf>
    <xf numFmtId="0" fontId="0" fillId="0" borderId="44" xfId="0" applyBorder="1" applyAlignment="1" applyProtection="1">
      <alignment wrapText="1"/>
    </xf>
    <xf numFmtId="1" fontId="2" fillId="0" borderId="10" xfId="0" applyNumberFormat="1" applyFont="1" applyBorder="1" applyAlignment="1" applyProtection="1">
      <alignment horizontal="center"/>
    </xf>
    <xf numFmtId="0" fontId="0" fillId="0" borderId="10" xfId="0" applyBorder="1" applyAlignment="1" applyProtection="1">
      <alignment horizontal="center"/>
    </xf>
    <xf numFmtId="0" fontId="2" fillId="0" borderId="8" xfId="0" applyFont="1" applyFill="1" applyBorder="1" applyAlignment="1" applyProtection="1">
      <alignment wrapText="1"/>
      <protection locked="0"/>
    </xf>
    <xf numFmtId="0" fontId="2" fillId="0" borderId="57" xfId="0" applyFont="1" applyBorder="1" applyAlignment="1">
      <alignment wrapText="1"/>
    </xf>
    <xf numFmtId="0" fontId="6" fillId="0" borderId="44" xfId="0" applyNumberFormat="1" applyFont="1" applyFill="1" applyBorder="1" applyAlignment="1" applyProtection="1">
      <alignment wrapText="1"/>
    </xf>
    <xf numFmtId="0" fontId="2" fillId="0" borderId="10" xfId="0" applyFont="1" applyBorder="1" applyAlignment="1" applyProtection="1"/>
    <xf numFmtId="0" fontId="0" fillId="0" borderId="10" xfId="0" applyBorder="1" applyAlignment="1" applyProtection="1"/>
    <xf numFmtId="0" fontId="6" fillId="0" borderId="0" xfId="0" applyNumberFormat="1" applyFont="1" applyFill="1" applyBorder="1" applyAlignment="1" applyProtection="1">
      <alignment wrapText="1"/>
    </xf>
    <xf numFmtId="0" fontId="0" fillId="0" borderId="0" xfId="0" applyBorder="1" applyAlignment="1" applyProtection="1">
      <alignment wrapText="1"/>
    </xf>
    <xf numFmtId="0" fontId="4" fillId="0" borderId="62" xfId="0" applyFont="1" applyBorder="1" applyAlignment="1" applyProtection="1">
      <alignment vertical="center"/>
    </xf>
    <xf numFmtId="0" fontId="5" fillId="0" borderId="2" xfId="0" applyFont="1" applyBorder="1" applyAlignment="1">
      <alignment vertical="center"/>
    </xf>
    <xf numFmtId="0" fontId="0" fillId="0" borderId="2" xfId="0" applyBorder="1" applyAlignment="1">
      <alignment vertical="center"/>
    </xf>
    <xf numFmtId="0" fontId="9" fillId="9" borderId="62" xfId="0" applyNumberFormat="1" applyFont="1"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45" xfId="0" applyBorder="1" applyAlignment="1" applyProtection="1">
      <alignment horizontal="center" vertical="center"/>
      <protection locked="0"/>
    </xf>
    <xf numFmtId="10" fontId="11" fillId="9" borderId="75" xfId="0" applyNumberFormat="1" applyFont="1" applyFill="1"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2" fillId="0" borderId="0" xfId="0" applyFont="1" applyBorder="1" applyAlignment="1" applyProtection="1"/>
    <xf numFmtId="0" fontId="0" fillId="0" borderId="0" xfId="0" applyBorder="1" applyAlignment="1"/>
    <xf numFmtId="0" fontId="0" fillId="0" borderId="62" xfId="0" applyFill="1" applyBorder="1" applyAlignment="1" applyProtection="1">
      <alignment wrapText="1"/>
    </xf>
    <xf numFmtId="0" fontId="0" fillId="0" borderId="2" xfId="0" applyFill="1" applyBorder="1" applyAlignment="1" applyProtection="1"/>
    <xf numFmtId="0" fontId="2" fillId="0" borderId="62" xfId="0" applyFont="1" applyBorder="1" applyAlignment="1" applyProtection="1"/>
    <xf numFmtId="0" fontId="6" fillId="0" borderId="2" xfId="0" applyFont="1" applyBorder="1" applyAlignment="1" applyProtection="1"/>
    <xf numFmtId="0" fontId="24" fillId="0" borderId="117" xfId="0" applyFont="1" applyBorder="1" applyAlignment="1" applyProtection="1">
      <alignment horizontal="center" vertical="center"/>
    </xf>
    <xf numFmtId="0" fontId="9" fillId="0" borderId="42" xfId="0" applyFont="1" applyBorder="1" applyAlignment="1">
      <alignment horizontal="center" vertical="center"/>
    </xf>
    <xf numFmtId="0" fontId="9" fillId="0" borderId="73" xfId="0" applyFont="1" applyBorder="1" applyAlignment="1">
      <alignment horizontal="center" vertical="center"/>
    </xf>
    <xf numFmtId="0" fontId="6" fillId="0" borderId="12" xfId="0" applyFont="1" applyFill="1" applyBorder="1" applyAlignment="1" applyProtection="1"/>
    <xf numFmtId="0" fontId="0" fillId="0" borderId="46" xfId="0" applyFill="1" applyBorder="1" applyAlignment="1" applyProtection="1"/>
    <xf numFmtId="0" fontId="9" fillId="0" borderId="12" xfId="0" applyFont="1" applyBorder="1" applyAlignment="1" applyProtection="1">
      <alignment vertical="center"/>
    </xf>
    <xf numFmtId="0" fontId="11" fillId="0" borderId="46" xfId="0" applyFont="1" applyBorder="1" applyAlignment="1">
      <alignment vertical="center"/>
    </xf>
    <xf numFmtId="10" fontId="6" fillId="9" borderId="59" xfId="0" applyNumberFormat="1" applyFont="1" applyFill="1" applyBorder="1" applyAlignment="1" applyProtection="1">
      <alignment horizontal="center"/>
      <protection locked="0"/>
    </xf>
    <xf numFmtId="0" fontId="0" fillId="9" borderId="44" xfId="0" applyFill="1" applyBorder="1" applyAlignment="1"/>
    <xf numFmtId="0" fontId="0" fillId="9" borderId="43" xfId="0" applyFill="1" applyBorder="1" applyAlignment="1"/>
    <xf numFmtId="0" fontId="12" fillId="0" borderId="8" xfId="0" applyNumberFormat="1" applyFont="1" applyFill="1" applyBorder="1" applyAlignment="1" applyProtection="1">
      <alignment vertical="center" wrapText="1"/>
    </xf>
    <xf numFmtId="0" fontId="12" fillId="0" borderId="0" xfId="0" applyFont="1" applyBorder="1" applyAlignment="1" applyProtection="1">
      <alignment vertical="center" wrapText="1"/>
    </xf>
    <xf numFmtId="0" fontId="0" fillId="0" borderId="57" xfId="0" applyBorder="1" applyAlignment="1" applyProtection="1">
      <alignment wrapText="1"/>
    </xf>
    <xf numFmtId="0" fontId="6" fillId="0" borderId="8" xfId="0" applyFont="1" applyFill="1" applyBorder="1" applyAlignment="1" applyProtection="1"/>
    <xf numFmtId="0" fontId="6" fillId="0" borderId="57" xfId="0" applyFont="1" applyFill="1" applyBorder="1" applyAlignment="1" applyProtection="1"/>
    <xf numFmtId="0" fontId="0" fillId="0" borderId="0" xfId="0" applyAlignment="1" applyProtection="1">
      <alignment wrapText="1"/>
    </xf>
    <xf numFmtId="0" fontId="0" fillId="0" borderId="0" xfId="0" applyNumberFormat="1" applyFill="1" applyBorder="1" applyAlignment="1" applyProtection="1">
      <alignment wrapText="1"/>
    </xf>
    <xf numFmtId="0" fontId="0" fillId="0" borderId="0" xfId="0" applyAlignment="1">
      <alignment wrapText="1"/>
    </xf>
    <xf numFmtId="0" fontId="6" fillId="0" borderId="0" xfId="0" applyFont="1" applyBorder="1" applyAlignment="1" applyProtection="1"/>
    <xf numFmtId="0" fontId="0" fillId="0" borderId="0" xfId="0" applyBorder="1" applyAlignment="1" applyProtection="1"/>
    <xf numFmtId="0" fontId="0" fillId="0" borderId="21" xfId="0" applyBorder="1" applyAlignment="1" applyProtection="1"/>
    <xf numFmtId="0" fontId="0" fillId="0" borderId="2" xfId="0" applyBorder="1" applyAlignment="1"/>
    <xf numFmtId="0" fontId="6" fillId="0" borderId="75" xfId="0" applyFont="1" applyBorder="1" applyAlignment="1" applyProtection="1"/>
    <xf numFmtId="0" fontId="6" fillId="0" borderId="43" xfId="0" applyFont="1" applyBorder="1" applyAlignment="1" applyProtection="1"/>
    <xf numFmtId="0" fontId="9" fillId="0" borderId="42" xfId="0" applyFont="1" applyBorder="1" applyAlignment="1" applyProtection="1">
      <alignment horizontal="center" vertical="center"/>
    </xf>
    <xf numFmtId="0" fontId="11" fillId="0" borderId="42" xfId="0" applyFont="1" applyBorder="1" applyAlignment="1">
      <alignment horizontal="center" vertical="center"/>
    </xf>
    <xf numFmtId="0" fontId="11" fillId="0" borderId="118" xfId="0" applyFont="1" applyBorder="1" applyAlignment="1">
      <alignment horizontal="center" vertical="center"/>
    </xf>
    <xf numFmtId="0" fontId="1" fillId="0" borderId="12" xfId="0" applyFont="1" applyFill="1" applyBorder="1" applyAlignment="1" applyProtection="1"/>
    <xf numFmtId="0" fontId="2" fillId="0" borderId="12" xfId="0" applyNumberFormat="1" applyFont="1" applyFill="1" applyBorder="1" applyAlignment="1" applyProtection="1"/>
    <xf numFmtId="0" fontId="2" fillId="0" borderId="37" xfId="0" applyNumberFormat="1" applyFont="1" applyFill="1" applyBorder="1" applyAlignment="1" applyProtection="1"/>
    <xf numFmtId="0" fontId="0" fillId="0" borderId="37" xfId="0" applyBorder="1" applyAlignment="1" applyProtection="1"/>
    <xf numFmtId="0" fontId="0" fillId="0" borderId="53" xfId="0" applyBorder="1" applyAlignment="1" applyProtection="1"/>
    <xf numFmtId="0" fontId="6" fillId="0" borderId="121" xfId="0" applyFont="1" applyFill="1" applyBorder="1" applyAlignment="1" applyProtection="1">
      <alignment wrapText="1"/>
    </xf>
    <xf numFmtId="0" fontId="6" fillId="0" borderId="122" xfId="0" applyFont="1" applyFill="1" applyBorder="1" applyAlignment="1" applyProtection="1">
      <alignment wrapText="1"/>
    </xf>
    <xf numFmtId="0" fontId="6" fillId="0" borderId="121" xfId="0" applyNumberFormat="1" applyFont="1" applyFill="1" applyBorder="1" applyAlignment="1" applyProtection="1">
      <alignment wrapText="1"/>
    </xf>
    <xf numFmtId="0" fontId="6" fillId="0" borderId="123" xfId="0" applyFont="1" applyBorder="1" applyAlignment="1">
      <alignment wrapText="1"/>
    </xf>
    <xf numFmtId="0" fontId="6" fillId="0" borderId="9" xfId="0" applyFont="1" applyBorder="1" applyAlignment="1">
      <alignment wrapText="1"/>
    </xf>
    <xf numFmtId="0" fontId="6" fillId="0" borderId="29" xfId="0" applyFont="1" applyBorder="1" applyAlignment="1">
      <alignment wrapText="1"/>
    </xf>
    <xf numFmtId="0" fontId="0" fillId="0" borderId="12" xfId="0" applyFill="1" applyBorder="1" applyAlignment="1" applyProtection="1">
      <alignment wrapText="1"/>
      <protection locked="0"/>
    </xf>
    <xf numFmtId="0" fontId="0" fillId="0" borderId="37" xfId="0" applyFill="1" applyBorder="1" applyAlignment="1" applyProtection="1">
      <alignment wrapText="1"/>
      <protection locked="0"/>
    </xf>
    <xf numFmtId="0" fontId="6" fillId="0" borderId="45" xfId="0" applyFont="1" applyBorder="1" applyAlignment="1" applyProtection="1"/>
    <xf numFmtId="0" fontId="6" fillId="0" borderId="120" xfId="0" applyFont="1" applyFill="1" applyBorder="1" applyAlignment="1" applyProtection="1">
      <alignment vertical="center" wrapText="1"/>
    </xf>
    <xf numFmtId="0" fontId="0" fillId="0" borderId="88" xfId="0" applyFill="1" applyBorder="1" applyAlignment="1" applyProtection="1">
      <alignment vertical="center" wrapText="1"/>
    </xf>
    <xf numFmtId="0" fontId="0" fillId="0" borderId="62" xfId="0" applyNumberFormat="1" applyFill="1" applyBorder="1" applyAlignment="1" applyProtection="1">
      <protection locked="0"/>
    </xf>
    <xf numFmtId="0" fontId="0" fillId="0" borderId="2" xfId="0" applyNumberFormat="1" applyFill="1" applyBorder="1" applyAlignment="1" applyProtection="1">
      <protection locked="0"/>
    </xf>
    <xf numFmtId="0" fontId="4" fillId="0" borderId="9" xfId="0" applyFont="1" applyBorder="1" applyAlignment="1" applyProtection="1">
      <alignment wrapText="1"/>
    </xf>
    <xf numFmtId="0" fontId="5" fillId="0" borderId="9" xfId="0" applyFont="1" applyBorder="1" applyAlignment="1" applyProtection="1"/>
    <xf numFmtId="0" fontId="5" fillId="0" borderId="0" xfId="0" applyFont="1" applyBorder="1" applyAlignment="1" applyProtection="1"/>
    <xf numFmtId="0" fontId="5" fillId="0" borderId="57" xfId="0" applyFont="1" applyBorder="1" applyAlignment="1" applyProtection="1"/>
    <xf numFmtId="0" fontId="28" fillId="0" borderId="12" xfId="0" applyFont="1" applyFill="1" applyBorder="1" applyAlignment="1" applyProtection="1">
      <alignment wrapText="1"/>
    </xf>
    <xf numFmtId="0" fontId="5" fillId="0" borderId="2" xfId="0" applyFont="1" applyBorder="1" applyAlignment="1" applyProtection="1">
      <alignment vertical="center"/>
    </xf>
    <xf numFmtId="0" fontId="0" fillId="0" borderId="2" xfId="0" applyBorder="1" applyAlignment="1" applyProtection="1">
      <alignment vertical="center"/>
    </xf>
    <xf numFmtId="0" fontId="0" fillId="0" borderId="119" xfId="0" applyBorder="1" applyAlignment="1" applyProtection="1">
      <alignment vertical="center"/>
    </xf>
    <xf numFmtId="0" fontId="9" fillId="0" borderId="62" xfId="0" applyFont="1" applyBorder="1" applyAlignment="1" applyProtection="1">
      <alignment vertical="center"/>
    </xf>
    <xf numFmtId="0" fontId="11" fillId="0" borderId="45" xfId="0" applyFont="1" applyBorder="1" applyAlignment="1" applyProtection="1">
      <alignment vertical="center"/>
    </xf>
    <xf numFmtId="0" fontId="9" fillId="0" borderId="16" xfId="0" applyFont="1" applyBorder="1" applyAlignment="1" applyProtection="1">
      <alignment horizontal="center" vertical="center"/>
    </xf>
    <xf numFmtId="0" fontId="9" fillId="0" borderId="2" xfId="0" applyFont="1" applyBorder="1" applyAlignment="1" applyProtection="1">
      <alignment horizontal="center" vertical="center"/>
    </xf>
    <xf numFmtId="0" fontId="9" fillId="0" borderId="45" xfId="0" applyFont="1" applyBorder="1" applyAlignment="1" applyProtection="1">
      <alignment horizontal="center" vertical="center"/>
    </xf>
    <xf numFmtId="0" fontId="9" fillId="0" borderId="16" xfId="0" applyFont="1" applyBorder="1" applyAlignment="1" applyProtection="1">
      <alignment horizontal="center"/>
      <protection locked="0"/>
    </xf>
    <xf numFmtId="0" fontId="9" fillId="0" borderId="45" xfId="0" applyFont="1" applyBorder="1" applyAlignment="1" applyProtection="1">
      <alignment horizontal="center"/>
      <protection locked="0"/>
    </xf>
    <xf numFmtId="0" fontId="11" fillId="0" borderId="2" xfId="0" applyFont="1" applyBorder="1" applyAlignment="1" applyProtection="1">
      <alignment horizontal="center" vertical="center"/>
    </xf>
    <xf numFmtId="0" fontId="11" fillId="0" borderId="119" xfId="0" applyFont="1" applyBorder="1" applyAlignment="1" applyProtection="1">
      <alignment horizontal="center" vertical="center"/>
    </xf>
    <xf numFmtId="0" fontId="6" fillId="0" borderId="12" xfId="0" applyFont="1" applyFill="1" applyBorder="1" applyAlignment="1" applyProtection="1">
      <alignment wrapText="1"/>
    </xf>
    <xf numFmtId="0" fontId="0" fillId="0" borderId="37" xfId="0" applyFill="1" applyBorder="1" applyAlignment="1" applyProtection="1">
      <alignment wrapText="1"/>
    </xf>
    <xf numFmtId="0" fontId="2" fillId="0" borderId="8" xfId="0" applyFont="1" applyFill="1" applyBorder="1" applyAlignment="1" applyProtection="1"/>
    <xf numFmtId="0" fontId="5" fillId="0" borderId="46" xfId="0" applyFont="1" applyBorder="1" applyAlignment="1" applyProtection="1">
      <alignment vertical="center"/>
    </xf>
    <xf numFmtId="0" fontId="11" fillId="0" borderId="42" xfId="0" applyFont="1" applyBorder="1" applyAlignment="1" applyProtection="1">
      <alignment horizontal="center" vertical="center"/>
    </xf>
    <xf numFmtId="0" fontId="11" fillId="0" borderId="118" xfId="0" applyFont="1" applyBorder="1" applyAlignment="1" applyProtection="1">
      <alignment horizontal="center" vertical="center"/>
    </xf>
    <xf numFmtId="0" fontId="30" fillId="0" borderId="8" xfId="0" applyNumberFormat="1" applyFont="1" applyFill="1" applyBorder="1" applyAlignment="1" applyProtection="1">
      <alignment wrapText="1"/>
      <protection locked="0"/>
    </xf>
    <xf numFmtId="0" fontId="0" fillId="0" borderId="21" xfId="0" applyBorder="1" applyAlignment="1">
      <alignment wrapText="1"/>
    </xf>
    <xf numFmtId="0" fontId="30" fillId="0" borderId="0" xfId="0" applyNumberFormat="1" applyFont="1" applyFill="1" applyBorder="1" applyAlignment="1" applyProtection="1">
      <alignment horizontal="center"/>
      <protection locked="0"/>
    </xf>
    <xf numFmtId="0" fontId="0" fillId="0" borderId="0" xfId="0" applyAlignment="1">
      <alignment horizontal="center"/>
    </xf>
    <xf numFmtId="0" fontId="9" fillId="0" borderId="73" xfId="0" applyFont="1" applyBorder="1" applyAlignment="1" applyProtection="1">
      <alignment horizontal="center" vertical="center"/>
    </xf>
    <xf numFmtId="0" fontId="0" fillId="0" borderId="2" xfId="0" applyBorder="1" applyAlignment="1" applyProtection="1"/>
    <xf numFmtId="0" fontId="2" fillId="0" borderId="102" xfId="0" applyFont="1" applyBorder="1" applyAlignment="1">
      <alignment horizontal="right"/>
    </xf>
    <xf numFmtId="0" fontId="9" fillId="0" borderId="0" xfId="0" applyFont="1" applyAlignment="1">
      <alignment horizontal="center"/>
    </xf>
    <xf numFmtId="0" fontId="2" fillId="0" borderId="0" xfId="0" applyFont="1" applyBorder="1" applyAlignment="1">
      <alignment horizontal="center" vertical="center" wrapText="1"/>
    </xf>
    <xf numFmtId="0" fontId="2" fillId="0" borderId="9" xfId="0" applyFont="1" applyBorder="1" applyAlignment="1">
      <alignment vertical="center"/>
    </xf>
    <xf numFmtId="0" fontId="2" fillId="0" borderId="15" xfId="0" applyFont="1" applyBorder="1" applyAlignment="1">
      <alignment horizontal="center"/>
    </xf>
    <xf numFmtId="0" fontId="2" fillId="0" borderId="10" xfId="0" applyFont="1" applyBorder="1" applyAlignment="1">
      <alignment horizontal="center"/>
    </xf>
    <xf numFmtId="0" fontId="2" fillId="0" borderId="23" xfId="0" applyFont="1" applyBorder="1" applyAlignment="1">
      <alignment horizontal="center"/>
    </xf>
    <xf numFmtId="0" fontId="2" fillId="0" borderId="0" xfId="0" applyFont="1" applyBorder="1" applyAlignment="1">
      <alignment horizontal="center"/>
    </xf>
    <xf numFmtId="0" fontId="2" fillId="0" borderId="124" xfId="0" applyFont="1" applyBorder="1" applyAlignment="1">
      <alignment horizontal="right"/>
    </xf>
    <xf numFmtId="0" fontId="0" fillId="0" borderId="124" xfId="0" applyBorder="1" applyAlignment="1"/>
    <xf numFmtId="0" fontId="12" fillId="0" borderId="0" xfId="0" applyFont="1" applyAlignment="1">
      <alignment horizontal="center"/>
    </xf>
    <xf numFmtId="0" fontId="30" fillId="0" borderId="0" xfId="0" applyFont="1" applyAlignment="1">
      <alignment wrapText="1"/>
    </xf>
    <xf numFmtId="0" fontId="2" fillId="0" borderId="0" xfId="0" applyFont="1" applyAlignment="1" applyProtection="1">
      <protection locked="0"/>
    </xf>
    <xf numFmtId="0" fontId="0" fillId="0" borderId="0" xfId="0" applyAlignment="1" applyProtection="1">
      <protection locked="0"/>
    </xf>
    <xf numFmtId="0" fontId="12" fillId="0" borderId="2" xfId="0" applyFont="1" applyBorder="1" applyAlignment="1" applyProtection="1">
      <alignment vertical="center"/>
      <protection locked="0"/>
    </xf>
    <xf numFmtId="0" fontId="0" fillId="0" borderId="2" xfId="0" applyBorder="1" applyAlignment="1" applyProtection="1">
      <alignment vertical="center"/>
      <protection locked="0"/>
    </xf>
    <xf numFmtId="0" fontId="7" fillId="0" borderId="0" xfId="0" applyFont="1" applyBorder="1" applyAlignment="1" applyProtection="1"/>
    <xf numFmtId="0" fontId="6" fillId="0" borderId="0" xfId="0" applyFont="1" applyBorder="1" applyAlignment="1" applyProtection="1">
      <protection locked="0"/>
    </xf>
    <xf numFmtId="0" fontId="3" fillId="0" borderId="65" xfId="0" applyFont="1" applyBorder="1" applyAlignment="1" applyProtection="1"/>
    <xf numFmtId="0" fontId="3" fillId="0" borderId="69" xfId="0" applyFont="1" applyBorder="1" applyAlignment="1" applyProtection="1"/>
    <xf numFmtId="0" fontId="4" fillId="0" borderId="75" xfId="0" applyFont="1" applyBorder="1" applyAlignment="1" applyProtection="1">
      <alignment vertical="center" wrapText="1"/>
    </xf>
    <xf numFmtId="0" fontId="4" fillId="0" borderId="43" xfId="0" applyFont="1" applyBorder="1" applyAlignment="1" applyProtection="1">
      <alignment vertical="center" wrapText="1"/>
    </xf>
    <xf numFmtId="0" fontId="5" fillId="0" borderId="62" xfId="0" applyFont="1" applyBorder="1" applyAlignment="1" applyProtection="1">
      <alignment vertical="center" wrapText="1"/>
    </xf>
    <xf numFmtId="0" fontId="5" fillId="0" borderId="45" xfId="0" applyFont="1" applyBorder="1" applyAlignment="1" applyProtection="1">
      <alignment vertical="center" wrapText="1"/>
    </xf>
    <xf numFmtId="49" fontId="9" fillId="0" borderId="44" xfId="0" applyNumberFormat="1" applyFont="1" applyBorder="1" applyAlignment="1" applyProtection="1">
      <alignment horizontal="center" vertical="center"/>
    </xf>
    <xf numFmtId="0" fontId="4" fillId="0" borderId="75" xfId="0" applyFont="1" applyBorder="1" applyAlignment="1" applyProtection="1">
      <alignment vertical="center"/>
    </xf>
    <xf numFmtId="0" fontId="0" fillId="0" borderId="43" xfId="0" applyBorder="1" applyAlignment="1">
      <alignment vertical="center"/>
    </xf>
    <xf numFmtId="0" fontId="0" fillId="0" borderId="62" xfId="0" applyBorder="1" applyAlignment="1">
      <alignment vertical="center"/>
    </xf>
    <xf numFmtId="0" fontId="0" fillId="0" borderId="45" xfId="0" applyBorder="1" applyAlignment="1">
      <alignment vertical="center"/>
    </xf>
    <xf numFmtId="49" fontId="9" fillId="0" borderId="43" xfId="0" applyNumberFormat="1" applyFont="1" applyBorder="1" applyAlignment="1" applyProtection="1">
      <alignment horizontal="center" vertical="center"/>
    </xf>
    <xf numFmtId="0" fontId="0" fillId="0" borderId="45" xfId="0" applyBorder="1" applyAlignment="1">
      <alignment horizontal="center" vertical="center"/>
    </xf>
    <xf numFmtId="0" fontId="9" fillId="0" borderId="2" xfId="0" applyFont="1" applyBorder="1" applyAlignment="1" applyProtection="1">
      <alignment horizontal="center" vertical="center" wrapText="1"/>
    </xf>
    <xf numFmtId="0" fontId="9" fillId="0" borderId="45" xfId="0" applyFont="1" applyBorder="1" applyAlignment="1" applyProtection="1">
      <alignment horizontal="center" vertical="center" wrapText="1"/>
    </xf>
    <xf numFmtId="0" fontId="2" fillId="0" borderId="62"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2" fillId="0" borderId="119" xfId="0" applyFont="1" applyBorder="1" applyAlignment="1" applyProtection="1">
      <alignment horizontal="center" vertical="center" wrapText="1"/>
    </xf>
    <xf numFmtId="0" fontId="2" fillId="0" borderId="58" xfId="0" applyFont="1" applyBorder="1" applyAlignment="1" applyProtection="1">
      <alignment horizontal="center" vertical="center" wrapText="1"/>
    </xf>
    <xf numFmtId="0" fontId="2" fillId="0" borderId="37" xfId="0" applyFont="1" applyBorder="1" applyAlignment="1" applyProtection="1">
      <alignment horizontal="center" vertical="center" wrapText="1"/>
    </xf>
    <xf numFmtId="0" fontId="2" fillId="0" borderId="46" xfId="0" applyFont="1" applyBorder="1" applyAlignment="1" applyProtection="1">
      <alignment horizontal="center" vertical="center" wrapText="1"/>
    </xf>
    <xf numFmtId="0" fontId="9" fillId="0" borderId="119" xfId="0" applyFont="1" applyBorder="1" applyAlignment="1" applyProtection="1">
      <alignment horizontal="center" vertical="center" wrapText="1"/>
    </xf>
    <xf numFmtId="0" fontId="0" fillId="0" borderId="109" xfId="0" applyFill="1" applyBorder="1" applyAlignment="1" applyProtection="1">
      <alignment horizontal="center" vertical="center" wrapText="1"/>
      <protection locked="0"/>
    </xf>
    <xf numFmtId="0" fontId="0" fillId="0" borderId="38" xfId="0" applyFill="1" applyBorder="1" applyAlignment="1" applyProtection="1">
      <alignment horizontal="center" vertical="center" wrapText="1"/>
      <protection locked="0"/>
    </xf>
    <xf numFmtId="0" fontId="0" fillId="0" borderId="109" xfId="0" applyNumberFormat="1" applyFill="1" applyBorder="1" applyAlignment="1" applyProtection="1">
      <alignment horizontal="center" vertical="center" wrapText="1"/>
      <protection locked="0"/>
    </xf>
    <xf numFmtId="0" fontId="0" fillId="0" borderId="38" xfId="0" applyNumberFormat="1" applyBorder="1" applyAlignment="1">
      <alignment horizontal="center" vertical="center" wrapText="1"/>
    </xf>
    <xf numFmtId="0" fontId="4" fillId="0" borderId="38" xfId="0" applyFont="1" applyBorder="1" applyAlignment="1">
      <alignment horizontal="center" vertical="center" wrapText="1"/>
    </xf>
    <xf numFmtId="0" fontId="6" fillId="0" borderId="55" xfId="0" applyFont="1" applyBorder="1" applyAlignment="1">
      <alignment horizontal="center" vertical="center" wrapText="1"/>
    </xf>
    <xf numFmtId="0" fontId="0" fillId="0" borderId="55" xfId="0" applyBorder="1" applyAlignment="1">
      <alignment horizontal="center" wrapText="1"/>
    </xf>
    <xf numFmtId="0" fontId="6" fillId="0" borderId="18" xfId="0" applyFont="1" applyBorder="1" applyAlignment="1">
      <alignment horizontal="center" vertical="center" textRotation="90" wrapText="1"/>
    </xf>
    <xf numFmtId="0" fontId="6" fillId="0" borderId="16" xfId="0" applyFont="1" applyBorder="1" applyAlignment="1">
      <alignment horizontal="center" vertical="center" textRotation="90" wrapText="1"/>
    </xf>
    <xf numFmtId="0" fontId="0" fillId="0" borderId="109" xfId="0" applyNumberFormat="1" applyFill="1" applyBorder="1" applyAlignment="1" applyProtection="1">
      <alignment horizontal="center" wrapText="1"/>
      <protection locked="0"/>
    </xf>
    <xf numFmtId="0" fontId="0" fillId="0" borderId="38" xfId="0" applyBorder="1"/>
    <xf numFmtId="0" fontId="5" fillId="0" borderId="127" xfId="0" applyFont="1" applyBorder="1" applyAlignment="1">
      <alignment horizontal="center" vertical="center" wrapText="1"/>
    </xf>
    <xf numFmtId="0" fontId="1" fillId="0" borderId="127" xfId="0" applyFont="1" applyBorder="1" applyAlignment="1">
      <alignment horizontal="center" wrapText="1"/>
    </xf>
    <xf numFmtId="0" fontId="1" fillId="0" borderId="128" xfId="0" applyFont="1" applyBorder="1" applyAlignment="1">
      <alignment horizontal="center" wrapText="1"/>
    </xf>
    <xf numFmtId="0" fontId="6" fillId="0" borderId="1" xfId="0" applyFont="1" applyBorder="1" applyAlignment="1" applyProtection="1">
      <alignment wrapText="1"/>
    </xf>
    <xf numFmtId="0" fontId="2" fillId="0" borderId="0" xfId="0" applyFont="1" applyBorder="1" applyAlignment="1" applyProtection="1">
      <alignment vertical="top" wrapText="1"/>
      <protection locked="0"/>
    </xf>
    <xf numFmtId="0" fontId="2" fillId="0" borderId="57" xfId="0" applyFont="1" applyBorder="1" applyAlignment="1" applyProtection="1">
      <alignment vertical="top" wrapText="1"/>
      <protection locked="0"/>
    </xf>
    <xf numFmtId="0" fontId="12" fillId="0" borderId="2" xfId="0" applyFont="1" applyBorder="1" applyAlignment="1">
      <alignment vertical="center" wrapText="1"/>
    </xf>
    <xf numFmtId="0" fontId="12" fillId="0" borderId="45" xfId="0" applyFont="1" applyBorder="1" applyAlignment="1">
      <alignment vertical="center" wrapText="1"/>
    </xf>
    <xf numFmtId="0" fontId="19" fillId="0" borderId="1" xfId="0" applyFont="1" applyBorder="1" applyAlignment="1">
      <alignment horizontal="center" vertical="center"/>
    </xf>
    <xf numFmtId="0" fontId="19" fillId="0" borderId="0" xfId="0" applyFont="1" applyBorder="1" applyAlignment="1">
      <alignment horizontal="center" vertical="center"/>
    </xf>
    <xf numFmtId="0" fontId="4" fillId="0" borderId="18"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25" xfId="0" applyFont="1" applyBorder="1" applyAlignment="1">
      <alignment horizontal="center" vertical="center"/>
    </xf>
    <xf numFmtId="0" fontId="2" fillId="0" borderId="38" xfId="0" applyFont="1" applyBorder="1" applyAlignment="1">
      <alignment horizontal="center" vertical="center"/>
    </xf>
    <xf numFmtId="0" fontId="0" fillId="0" borderId="21" xfId="0" applyBorder="1" applyAlignment="1">
      <alignment horizontal="center" textRotation="90" wrapText="1"/>
    </xf>
    <xf numFmtId="0" fontId="0" fillId="0" borderId="119" xfId="0" applyBorder="1" applyAlignment="1">
      <alignment horizontal="center" textRotation="90" wrapText="1"/>
    </xf>
    <xf numFmtId="0" fontId="6" fillId="0" borderId="10" xfId="0" applyFont="1" applyBorder="1" applyAlignment="1">
      <alignment horizontal="center" vertical="center" wrapText="1"/>
    </xf>
    <xf numFmtId="0" fontId="0" fillId="0" borderId="10" xfId="0" applyBorder="1" applyAlignment="1">
      <alignment horizontal="center" wrapText="1"/>
    </xf>
    <xf numFmtId="0" fontId="6" fillId="0" borderId="10" xfId="0" applyFont="1" applyFill="1" applyBorder="1" applyAlignment="1" applyProtection="1">
      <alignment horizontal="center" vertical="center" wrapText="1"/>
      <protection locked="0"/>
    </xf>
    <xf numFmtId="0" fontId="4" fillId="0" borderId="0" xfId="0" applyFont="1" applyBorder="1" applyAlignment="1">
      <alignment horizontal="center" vertical="center" wrapText="1"/>
    </xf>
    <xf numFmtId="0" fontId="4" fillId="0" borderId="57" xfId="0" applyFont="1" applyBorder="1" applyAlignment="1">
      <alignment horizontal="center" vertical="center" wrapText="1"/>
    </xf>
    <xf numFmtId="0" fontId="0" fillId="0" borderId="10" xfId="0" applyFill="1" applyBorder="1" applyAlignment="1" applyProtection="1">
      <alignment horizontal="center" vertical="center" wrapText="1"/>
      <protection locked="0"/>
    </xf>
    <xf numFmtId="0" fontId="6" fillId="0" borderId="10" xfId="0" applyFont="1" applyFill="1" applyBorder="1" applyAlignment="1" applyProtection="1">
      <alignment horizontal="center" textRotation="90" wrapText="1"/>
      <protection locked="0"/>
    </xf>
    <xf numFmtId="0" fontId="0" fillId="0" borderId="10" xfId="0" applyFill="1" applyBorder="1" applyAlignment="1" applyProtection="1">
      <alignment horizontal="center" textRotation="90" wrapText="1"/>
      <protection locked="0"/>
    </xf>
    <xf numFmtId="0" fontId="0" fillId="0" borderId="0" xfId="0" applyAlignment="1">
      <alignment horizontal="center" vertical="center"/>
    </xf>
    <xf numFmtId="0" fontId="0" fillId="0" borderId="19" xfId="0" applyBorder="1" applyAlignment="1">
      <alignment horizontal="center" vertical="center"/>
    </xf>
    <xf numFmtId="0" fontId="2" fillId="0" borderId="0" xfId="0" applyFont="1" applyBorder="1" applyAlignment="1" applyProtection="1">
      <alignment vertical="top"/>
      <protection locked="0"/>
    </xf>
    <xf numFmtId="0" fontId="6" fillId="0" borderId="0" xfId="0" applyFont="1" applyBorder="1" applyAlignment="1" applyProtection="1">
      <alignment vertical="top"/>
      <protection locked="0"/>
    </xf>
    <xf numFmtId="0" fontId="6" fillId="0" borderId="21" xfId="0" applyFont="1" applyBorder="1" applyAlignment="1" applyProtection="1">
      <alignment vertical="top"/>
      <protection locked="0"/>
    </xf>
    <xf numFmtId="0" fontId="6" fillId="0" borderId="0" xfId="0" applyFont="1" applyBorder="1" applyAlignment="1">
      <alignment horizontal="center" vertical="center" textRotation="90" wrapText="1"/>
    </xf>
    <xf numFmtId="0" fontId="6" fillId="0" borderId="0" xfId="0" applyFont="1" applyBorder="1" applyAlignment="1">
      <alignment horizontal="center" vertical="center" wrapText="1"/>
    </xf>
    <xf numFmtId="0" fontId="6" fillId="0" borderId="2" xfId="0" applyFont="1" applyBorder="1" applyAlignment="1">
      <alignment horizontal="center" vertical="center" wrapText="1"/>
    </xf>
    <xf numFmtId="0" fontId="0" fillId="0" borderId="21" xfId="0" applyBorder="1" applyAlignment="1">
      <alignment horizontal="center" vertical="center" textRotation="90" wrapText="1"/>
    </xf>
    <xf numFmtId="0" fontId="0" fillId="0" borderId="21" xfId="0" applyBorder="1" applyAlignment="1">
      <alignment horizontal="center" vertical="center" wrapText="1"/>
    </xf>
    <xf numFmtId="0" fontId="0" fillId="0" borderId="119" xfId="0" applyBorder="1" applyAlignment="1">
      <alignment horizontal="center" vertical="center" wrapText="1"/>
    </xf>
    <xf numFmtId="0" fontId="4" fillId="0" borderId="1" xfId="0" applyFont="1" applyBorder="1" applyAlignment="1">
      <alignment horizontal="center" vertical="center"/>
    </xf>
    <xf numFmtId="0" fontId="0" fillId="0" borderId="19" xfId="0"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0" fillId="0" borderId="19" xfId="0" applyFill="1" applyBorder="1" applyAlignment="1" applyProtection="1">
      <alignment horizontal="center" vertical="center" wrapText="1"/>
      <protection locked="0"/>
    </xf>
    <xf numFmtId="0" fontId="6" fillId="0" borderId="46" xfId="0" applyFont="1" applyBorder="1" applyAlignment="1">
      <alignment horizontal="center" vertical="center" wrapText="1"/>
    </xf>
    <xf numFmtId="0" fontId="0" fillId="0" borderId="46" xfId="0" applyBorder="1" applyAlignment="1">
      <alignment horizontal="center" vertical="center" wrapText="1"/>
    </xf>
    <xf numFmtId="0" fontId="0" fillId="0" borderId="10" xfId="0" applyBorder="1" applyAlignment="1">
      <alignment horizontal="center" vertical="center" wrapText="1"/>
    </xf>
    <xf numFmtId="0" fontId="6" fillId="0" borderId="60" xfId="0" applyNumberFormat="1" applyFont="1" applyFill="1" applyBorder="1" applyAlignment="1" applyProtection="1">
      <alignment horizontal="center" wrapText="1"/>
      <protection locked="0"/>
    </xf>
    <xf numFmtId="0" fontId="0" fillId="0" borderId="51" xfId="0" applyNumberFormat="1" applyFill="1" applyBorder="1" applyAlignment="1" applyProtection="1">
      <alignment horizontal="center" wrapText="1"/>
      <protection locked="0"/>
    </xf>
    <xf numFmtId="0" fontId="4" fillId="0" borderId="0" xfId="0" applyFont="1" applyBorder="1" applyAlignment="1">
      <alignment horizontal="center" wrapText="1"/>
    </xf>
    <xf numFmtId="0" fontId="4" fillId="0" borderId="19" xfId="0" applyFont="1" applyBorder="1" applyAlignment="1">
      <alignment horizontal="center"/>
    </xf>
    <xf numFmtId="0" fontId="0" fillId="0" borderId="0" xfId="0" applyBorder="1" applyAlignment="1">
      <alignment horizontal="center" vertical="center" wrapText="1"/>
    </xf>
    <xf numFmtId="0" fontId="19" fillId="0" borderId="19" xfId="0" applyFont="1" applyBorder="1" applyAlignment="1">
      <alignment horizontal="center" vertical="center"/>
    </xf>
    <xf numFmtId="0" fontId="2" fillId="0" borderId="0" xfId="0" applyFont="1" applyBorder="1" applyAlignment="1">
      <alignment horizontal="center" vertical="center"/>
    </xf>
    <xf numFmtId="0" fontId="6" fillId="0" borderId="18" xfId="0" applyFont="1" applyBorder="1" applyAlignment="1">
      <alignment horizontal="center" vertical="center" wrapText="1"/>
    </xf>
    <xf numFmtId="0" fontId="6" fillId="0" borderId="16" xfId="0" applyFont="1" applyBorder="1" applyAlignment="1">
      <alignment horizontal="center" vertical="center" wrapText="1"/>
    </xf>
    <xf numFmtId="0" fontId="0" fillId="0" borderId="19" xfId="0" applyBorder="1" applyAlignment="1">
      <alignment horizontal="center" wrapText="1"/>
    </xf>
    <xf numFmtId="0" fontId="2" fillId="0" borderId="0" xfId="0" applyFont="1" applyBorder="1" applyAlignment="1" applyProtection="1">
      <alignment horizontal="center"/>
    </xf>
    <xf numFmtId="0" fontId="2" fillId="0" borderId="21" xfId="0" applyFont="1" applyBorder="1" applyAlignment="1" applyProtection="1">
      <alignment horizontal="center"/>
    </xf>
    <xf numFmtId="4" fontId="0" fillId="0" borderId="10" xfId="0" applyNumberFormat="1" applyBorder="1" applyAlignment="1">
      <alignment horizontal="center"/>
    </xf>
    <xf numFmtId="4" fontId="0" fillId="0" borderId="12" xfId="0" applyNumberFormat="1" applyBorder="1" applyAlignment="1">
      <alignment horizontal="center" vertical="center"/>
    </xf>
    <xf numFmtId="4" fontId="0" fillId="0" borderId="37" xfId="0" applyNumberFormat="1" applyBorder="1" applyAlignment="1">
      <alignment horizontal="center" vertical="center"/>
    </xf>
    <xf numFmtId="4" fontId="0" fillId="0" borderId="46" xfId="0" applyNumberFormat="1" applyBorder="1" applyAlignment="1">
      <alignment horizontal="center" vertical="center"/>
    </xf>
    <xf numFmtId="0" fontId="9" fillId="0" borderId="0" xfId="0" applyFont="1" applyAlignment="1">
      <alignment horizontal="center" vertical="center" wrapText="1"/>
    </xf>
    <xf numFmtId="0" fontId="11" fillId="0" borderId="0" xfId="0" applyFont="1" applyAlignment="1">
      <alignment horizontal="center" vertical="center"/>
    </xf>
    <xf numFmtId="1" fontId="0" fillId="0" borderId="10" xfId="0" applyNumberFormat="1" applyFill="1" applyBorder="1" applyAlignment="1" applyProtection="1">
      <alignment horizontal="center" vertical="center"/>
    </xf>
    <xf numFmtId="4" fontId="0" fillId="0" borderId="38" xfId="0" applyNumberFormat="1" applyFill="1" applyBorder="1" applyAlignment="1" applyProtection="1">
      <alignment horizontal="center" vertical="center"/>
    </xf>
    <xf numFmtId="0" fontId="0" fillId="0" borderId="10" xfId="0" applyBorder="1" applyAlignment="1">
      <alignment horizontal="center"/>
    </xf>
  </cellXfs>
  <cellStyles count="5">
    <cellStyle name="Euro" xfId="1"/>
    <cellStyle name="Euro_Herstellungsbeitrag 2004" xfId="2"/>
    <cellStyle name="Prozent" xfId="3" builtinId="5"/>
    <cellStyle name="Standard" xfId="0" builtinId="0"/>
    <cellStyle name="Standard_Herstellungsbeitrag 200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zoomScaleNormal="100" workbookViewId="0">
      <pane ySplit="6" topLeftCell="A7" activePane="bottomLeft" state="frozen"/>
      <selection pane="bottomLeft" activeCell="A7" sqref="A7"/>
    </sheetView>
  </sheetViews>
  <sheetFormatPr baseColWidth="10" defaultRowHeight="12.5" x14ac:dyDescent="0.25"/>
  <cols>
    <col min="1" max="1" width="4.90625" customWidth="1"/>
    <col min="2" max="2" width="46.08984375" customWidth="1"/>
    <col min="3" max="7" width="15.6328125" customWidth="1"/>
    <col min="8" max="8" width="11.6328125" bestFit="1" customWidth="1"/>
  </cols>
  <sheetData>
    <row r="1" spans="1:8" ht="18" customHeight="1" x14ac:dyDescent="0.3">
      <c r="A1" s="568" t="str">
        <f>Grunddaten!A1</f>
        <v>Gemeinde A</v>
      </c>
      <c r="B1" s="568"/>
      <c r="C1" s="568"/>
      <c r="D1" s="568"/>
      <c r="E1" s="568"/>
      <c r="F1" s="568"/>
      <c r="G1" s="569"/>
      <c r="H1" s="11"/>
    </row>
    <row r="2" spans="1:8" ht="15" customHeight="1" x14ac:dyDescent="0.25">
      <c r="A2" s="570" t="str">
        <f>Grunddaten!A2</f>
        <v>Wasserversorgungseinrichtung</v>
      </c>
      <c r="B2" s="570"/>
      <c r="C2" s="570"/>
      <c r="D2" s="570"/>
      <c r="E2" s="570"/>
      <c r="F2" s="570"/>
      <c r="G2" s="569"/>
      <c r="H2" s="11"/>
    </row>
    <row r="3" spans="1:8" ht="24" customHeight="1" x14ac:dyDescent="0.4">
      <c r="A3" s="571" t="s">
        <v>33</v>
      </c>
      <c r="B3" s="572"/>
      <c r="C3" s="572"/>
      <c r="D3" s="572"/>
      <c r="E3" s="572"/>
      <c r="F3" s="572"/>
      <c r="G3" s="573"/>
      <c r="H3" s="11"/>
    </row>
    <row r="4" spans="1:8" ht="19.5" customHeight="1" x14ac:dyDescent="0.3">
      <c r="A4" s="574" t="str">
        <f xml:space="preserve"> "für den Zeitraum vom "&amp; TEXT(Grunddaten!H6,"TT.MM.JJJJ") &amp; " bis " &amp; TEXT(Grunddaten!H8-1,"TT.MM.JJJJ")</f>
        <v>für den Zeitraum vom 01.01.2012 bis 31.12.2016</v>
      </c>
      <c r="B4" s="572"/>
      <c r="C4" s="572"/>
      <c r="D4" s="572"/>
      <c r="E4" s="572"/>
      <c r="F4" s="572"/>
      <c r="G4" s="573"/>
      <c r="H4" s="11"/>
    </row>
    <row r="5" spans="1:8" ht="18" customHeight="1" x14ac:dyDescent="0.25">
      <c r="A5" s="578" t="s">
        <v>49</v>
      </c>
      <c r="B5" s="580" t="s">
        <v>74</v>
      </c>
      <c r="C5" s="575" t="s">
        <v>90</v>
      </c>
      <c r="D5" s="576"/>
      <c r="E5" s="576"/>
      <c r="F5" s="576"/>
      <c r="G5" s="577"/>
      <c r="H5" s="291"/>
    </row>
    <row r="6" spans="1:8" ht="14.5" thickBot="1" x14ac:dyDescent="0.35">
      <c r="A6" s="579"/>
      <c r="B6" s="581"/>
      <c r="C6" s="433">
        <f>IF(YEAR(Grunddaten!$J$6)&lt;YEAR(Grunddaten!$H$6),"-",YEAR(Grunddaten!H6))</f>
        <v>2012</v>
      </c>
      <c r="D6" s="143">
        <f>IF(C6="-","-",IF((C6+1)&lt;YEAR(Grunddaten!$H$8),C6+1,"-"))</f>
        <v>2013</v>
      </c>
      <c r="E6" s="143">
        <f>IF(D6="-","-",IF((D6+1)&lt;YEAR(Grunddaten!$H$8),D6+1,"-"))</f>
        <v>2014</v>
      </c>
      <c r="F6" s="143">
        <f>IF(E6="-","-",IF((E6+1)&lt;YEAR(Grunddaten!$H$8),E6+1,"-"))</f>
        <v>2015</v>
      </c>
      <c r="G6" s="143">
        <f>IF(F6="-","-",IF((F6+1)&lt;YEAR(Grunddaten!$H$8),F6+1,"-"))</f>
        <v>2016</v>
      </c>
      <c r="H6" s="11"/>
    </row>
    <row r="7" spans="1:8" ht="25.5" customHeight="1" x14ac:dyDescent="0.25">
      <c r="A7" s="132" t="s">
        <v>69</v>
      </c>
      <c r="B7" s="334" t="s">
        <v>127</v>
      </c>
      <c r="C7" s="410" t="s">
        <v>496</v>
      </c>
      <c r="D7" s="411"/>
      <c r="E7" s="411"/>
      <c r="F7" s="411"/>
      <c r="G7" s="411"/>
      <c r="H7" s="11"/>
    </row>
    <row r="8" spans="1:8" ht="27" customHeight="1" x14ac:dyDescent="0.25">
      <c r="A8" s="132" t="s">
        <v>85</v>
      </c>
      <c r="B8" s="554" t="s">
        <v>785</v>
      </c>
      <c r="C8" s="122">
        <f>HLOOKUP(C6,Anlageg,3,FALSE)</f>
        <v>441725.48</v>
      </c>
      <c r="D8" s="122">
        <f>HLOOKUP(D6,Anlageg,3,FALSE)</f>
        <v>434334.41</v>
      </c>
      <c r="E8" s="122">
        <f>HLOOKUP(E6,Anlageg,3,FALSE)</f>
        <v>399833.02</v>
      </c>
      <c r="F8" s="122">
        <f>HLOOKUP(F6,Anlageg,3,FALSE)</f>
        <v>393500.84</v>
      </c>
      <c r="G8" s="122">
        <f>HLOOKUP(G6,Anlageg,3,FALSE)</f>
        <v>390999.48</v>
      </c>
      <c r="H8" s="11"/>
    </row>
    <row r="9" spans="1:8" ht="18" customHeight="1" x14ac:dyDescent="0.25">
      <c r="A9" s="132" t="s">
        <v>86</v>
      </c>
      <c r="B9" s="336" t="s">
        <v>497</v>
      </c>
      <c r="C9" s="122">
        <f>IF(C6="-","-",HLOOKUP(C6,Beitr,3,FALSE)*-1)</f>
        <v>-177435.55</v>
      </c>
      <c r="D9" s="122">
        <f>IF(D6="-","-",HLOOKUP(D6,Beitr,3,FALSE)*-1)</f>
        <v>-176718.65</v>
      </c>
      <c r="E9" s="122">
        <f>IF(E6="-","-",HLOOKUP(E6,Beitr,3,FALSE)*-1)</f>
        <v>-176027.23</v>
      </c>
      <c r="F9" s="122">
        <f>IF(F6="-","-",HLOOKUP(F6,Beitr,3,FALSE)*-1)</f>
        <v>-173303.03</v>
      </c>
      <c r="G9" s="122">
        <f>IF(G6="-","-",HLOOKUP(G6,Beitr,3,FALSE)*-1)</f>
        <v>-170618.15</v>
      </c>
      <c r="H9" s="11"/>
    </row>
    <row r="10" spans="1:8" ht="18" customHeight="1" x14ac:dyDescent="0.25">
      <c r="A10" s="132" t="s">
        <v>87</v>
      </c>
      <c r="B10" s="554" t="s">
        <v>787</v>
      </c>
      <c r="C10" s="122">
        <f>IF(C6="-","-",HLOOKUP(C6,Zuwend,20,FALSE)*-1)</f>
        <v>-3566.75</v>
      </c>
      <c r="D10" s="122">
        <f>IF(D6="-","-",HLOOKUP(D6,Zuwend,20,FALSE)*-1)</f>
        <v>-2990.54</v>
      </c>
      <c r="E10" s="122">
        <f>IF(E6="-","-",HLOOKUP(E6,Zuwend,20,FALSE)*-1)</f>
        <v>-2874.07</v>
      </c>
      <c r="F10" s="122">
        <f>IF(F6="-","-",HLOOKUP(F6,Zuwend,20,FALSE)*-1)</f>
        <v>-2450.21</v>
      </c>
      <c r="G10" s="122">
        <f>IF(G6="-","-",HLOOKUP(G6,Zuwend,20,FALSE)*-1)</f>
        <v>-2060.4499999999998</v>
      </c>
      <c r="H10" s="11"/>
    </row>
    <row r="11" spans="1:8" ht="27" customHeight="1" thickBot="1" x14ac:dyDescent="0.35">
      <c r="A11" s="146" t="s">
        <v>110</v>
      </c>
      <c r="B11" s="337" t="s">
        <v>633</v>
      </c>
      <c r="C11" s="332">
        <f>IF(C6="-","-",SUM(C8,C9,C10))</f>
        <v>260723.18</v>
      </c>
      <c r="D11" s="332">
        <f>IF(D6="-","-",SUM(D8,D9,D10))</f>
        <v>254625.21999999997</v>
      </c>
      <c r="E11" s="332">
        <f>IF(E6="-","-",SUM(E8,E9,E10))</f>
        <v>220931.72</v>
      </c>
      <c r="F11" s="332">
        <f>IF(F6="-","-",SUM(F8,F9,F10))</f>
        <v>217747.60000000003</v>
      </c>
      <c r="G11" s="332">
        <f>IF(G6="-","-",SUM(G8,G9,G10))</f>
        <v>218320.87999999998</v>
      </c>
      <c r="H11" s="11"/>
    </row>
    <row r="12" spans="1:8" ht="18" customHeight="1" x14ac:dyDescent="0.35">
      <c r="A12" s="132" t="s">
        <v>126</v>
      </c>
      <c r="B12" s="335" t="s">
        <v>623</v>
      </c>
      <c r="C12" s="122">
        <f>IF(C6="-","-",IF(HLOOKUP(C6,Grund_be,2,FALSE)=2,HLOOKUP(C6,Anlageg,5,FALSE),HLOOKUP(C6,Anlageg,11,FALSE)))</f>
        <v>191914.79</v>
      </c>
      <c r="D12" s="122">
        <f>IF(D6="-","-",IF(HLOOKUP(D6,Grund_be,2,FALSE)=2,HLOOKUP(D6,Anlageg,5,FALSE),HLOOKUP(D6,Anlageg,11,FALSE)))</f>
        <v>183793.14</v>
      </c>
      <c r="E12" s="122">
        <f>IF(E6="-","-",IF(HLOOKUP(E6,Grund_be,2,FALSE)=2,HLOOKUP(E6,Anlageg,5,FALSE),HLOOKUP(E6,Anlageg,11,FALSE)))</f>
        <v>175675.13</v>
      </c>
      <c r="F12" s="122">
        <f>IF(F6="-","-",IF(HLOOKUP(F6,Grund_be,2,FALSE)=2,HLOOKUP(F6,Anlageg,5,FALSE),HLOOKUP(F6,Anlageg,11,FALSE)))</f>
        <v>167571.68</v>
      </c>
      <c r="G12" s="122">
        <f>IF(G6="-","-",IF(HLOOKUP(G6,Grund_be,2,FALSE)=2,HLOOKUP(G6,Anlageg,5,FALSE),HLOOKUP(G6,Anlageg,11,FALSE)))</f>
        <v>159479.16</v>
      </c>
      <c r="H12" s="11"/>
    </row>
    <row r="13" spans="1:8" ht="18" customHeight="1" x14ac:dyDescent="0.25">
      <c r="A13" s="132" t="s">
        <v>128</v>
      </c>
      <c r="B13" s="338" t="s">
        <v>498</v>
      </c>
      <c r="C13" s="122">
        <f>IF(C6="-","-",IF(HLOOKUP(C6,Grund_be,2,FALSE)=2,HLOOKUP(C6,Beitr,5,FALSE)*-1,HLOOKUP(C6,Beitr,11,FALSE)*-1))</f>
        <v>-94993.71</v>
      </c>
      <c r="D13" s="51">
        <f>IF(D6="-","-",IF(HLOOKUP(D6,Grund_be,2,FALSE)=2,HLOOKUP(D6,Beitr,5,FALSE)*-1,HLOOKUP(D6,Beitr,11,FALSE)*-1))</f>
        <v>-90933.62</v>
      </c>
      <c r="E13" s="51">
        <f>IF(E6="-","-",IF(HLOOKUP(E6,Grund_be,2,FALSE)=2,HLOOKUP(E6,Beitr,5,FALSE)*-1,HLOOKUP(E6,Beitr,11,FALSE)*-1))</f>
        <v>-86875.34</v>
      </c>
      <c r="F13" s="51">
        <f>IF(F6="-","-",IF(HLOOKUP(F6,Grund_be,2,FALSE)=2,HLOOKUP(F6,Beitr,5,FALSE)*-1,HLOOKUP(F6,Beitr,11,FALSE)*-1))</f>
        <v>-82824.350000000006</v>
      </c>
      <c r="G13" s="122">
        <f>IF(G6="-","-",IF(HLOOKUP(G6,Grund_be,2,FALSE)=2,HLOOKUP(G6,Beitr,5,FALSE)*-1,HLOOKUP(G6,Beitr,11,FALSE)*-1))</f>
        <v>-78778.820000000007</v>
      </c>
      <c r="H13" s="11"/>
    </row>
    <row r="14" spans="1:8" ht="18" customHeight="1" x14ac:dyDescent="0.25">
      <c r="A14" s="132" t="s">
        <v>129</v>
      </c>
      <c r="B14" s="338" t="s">
        <v>499</v>
      </c>
      <c r="C14" s="122">
        <f>IF(C6="-","-",IF(HLOOKUP(C6,Grund_be,2,FALSE)=2,HLOOKUP(C6,Zuwend,5,FALSE)*-1,HLOOKUP(C6,Zuwend,11,FALSE)*-1))</f>
        <v>0</v>
      </c>
      <c r="D14" s="51">
        <f>IF(D6="-","-",IF(HLOOKUP(D6,Grund_be,2,FALSE)=2,HLOOKUP(D6,Zuwend,5,FALSE)*-1,HLOOKUP(D6,Zuwend,11,FALSE)*-1))</f>
        <v>0</v>
      </c>
      <c r="E14" s="51">
        <f>IF(E6="-","-",IF(HLOOKUP(E6,Grund_be,2,FALSE)=2,HLOOKUP(E6,Zuwend,5,FALSE)*-1,HLOOKUP(E6,Zuwend,11,FALSE)*-1))</f>
        <v>0</v>
      </c>
      <c r="F14" s="51">
        <f>IF(F6="-","-",IF(HLOOKUP(F6,Grund_be,2,FALSE)=2,HLOOKUP(F6,Zuwend,5,FALSE)*-1,HLOOKUP(F6,Zuwend,11,FALSE)*-1))</f>
        <v>0</v>
      </c>
      <c r="G14" s="122">
        <f>IF(G6="-","-",IF(HLOOKUP(G6,Grund_be,2,FALSE)=2,HLOOKUP(G6,Zuwend,5,FALSE)*-1,HLOOKUP(G6,Zuwend,11,FALSE)*-1))</f>
        <v>0</v>
      </c>
      <c r="H14" s="11"/>
    </row>
    <row r="15" spans="1:8" ht="28" x14ac:dyDescent="0.3">
      <c r="A15" s="132" t="s">
        <v>130</v>
      </c>
      <c r="B15" s="339" t="s">
        <v>512</v>
      </c>
      <c r="C15" s="135">
        <f>IF(C6="-","-",SUM(C12,C13,C14))</f>
        <v>96921.08</v>
      </c>
      <c r="D15" s="134">
        <f>IF(D6="-","-",SUM(D12,D13,D14))</f>
        <v>92859.520000000019</v>
      </c>
      <c r="E15" s="134">
        <f>IF(E6="-","-",SUM(E12,E13,E14))</f>
        <v>88799.790000000008</v>
      </c>
      <c r="F15" s="134">
        <f>IF(F6="-","-",SUM(F12,F13,F14))</f>
        <v>84747.329999999987</v>
      </c>
      <c r="G15" s="135">
        <f>IF(G6="-","-",SUM(G12,G13,G14))</f>
        <v>80700.34</v>
      </c>
      <c r="H15" s="11"/>
    </row>
    <row r="16" spans="1:8" ht="11.25" customHeight="1" x14ac:dyDescent="0.3">
      <c r="A16" s="136" t="s">
        <v>19</v>
      </c>
      <c r="B16" s="448" t="s">
        <v>654</v>
      </c>
      <c r="C16" s="449" t="str">
        <f>IF(C6="-","-",IF(HLOOKUP(C6,Grund_be,2,FALSE)=2,"Jahresende","Jahresmittel"))</f>
        <v>Jahresmittel</v>
      </c>
      <c r="D16" s="449" t="str">
        <f>IF(D6="-","-",IF(HLOOKUP(D6,Grund_be,2,FALSE)=2,"Jahresende","Jahresmittel"))</f>
        <v>Jahresmittel</v>
      </c>
      <c r="E16" s="449" t="str">
        <f>IF(E6="-","-",IF(HLOOKUP(E6,Grund_be,2,FALSE)=2,"Jahresende","Jahresmittel"))</f>
        <v>Jahresmittel</v>
      </c>
      <c r="F16" s="449" t="str">
        <f>IF(F6="-","-",IF(HLOOKUP(F6,Grund_be,2,FALSE)=2,"Jahresende","Jahresmittel"))</f>
        <v>Jahresmittel</v>
      </c>
      <c r="G16" s="449" t="str">
        <f>IF(G6="-","-",IF(HLOOKUP(G6,Grund_be,2,FALSE)=2,"Jahresende","Jahresmittel"))</f>
        <v>Jahresmittel</v>
      </c>
      <c r="H16" s="11"/>
    </row>
    <row r="17" spans="1:17" ht="18" customHeight="1" x14ac:dyDescent="0.3">
      <c r="A17" s="132" t="s">
        <v>131</v>
      </c>
      <c r="B17" s="335" t="s">
        <v>507</v>
      </c>
      <c r="C17" s="122">
        <f>IF(C6="-","-",HLOOKUP(C6,Anlageg,15,FALSE))</f>
        <v>181262.34</v>
      </c>
      <c r="D17" s="122">
        <f>IF(D6="-","-",HLOOKUP(D6,Anlageg,15,FALSE))</f>
        <v>178127.56</v>
      </c>
      <c r="E17" s="122">
        <f>IF(E6="-","-",HLOOKUP(E6,Anlageg,15,FALSE))</f>
        <v>152060.4</v>
      </c>
      <c r="F17" s="122">
        <f>IF(F6="-","-",HLOOKUP(F6,Anlageg,15,FALSE))</f>
        <v>150644.89000000001</v>
      </c>
      <c r="G17" s="122">
        <f>IF(G6="-","-",HLOOKUP(G6,Anlageg,15,FALSE))</f>
        <v>152471.81</v>
      </c>
      <c r="H17" s="11"/>
    </row>
    <row r="18" spans="1:17" ht="18" customHeight="1" x14ac:dyDescent="0.25">
      <c r="A18" s="132" t="s">
        <v>132</v>
      </c>
      <c r="B18" s="338" t="s">
        <v>498</v>
      </c>
      <c r="C18" s="122">
        <f>IF(C6="-","-",HLOOKUP(C6,Beitr,16,FALSE)*-1)</f>
        <v>-50120.85</v>
      </c>
      <c r="D18" s="51">
        <f>IF(D6="-","-",HLOOKUP(D6,Beitr,16,FALSE)*-1)</f>
        <v>-49647.65</v>
      </c>
      <c r="E18" s="51">
        <f>IF(E6="-","-",HLOOKUP(E6,Beitr,16,FALSE)*-1)</f>
        <v>-49251.34</v>
      </c>
      <c r="F18" s="51">
        <f>IF(F6="-","-",HLOOKUP(F6,Beitr,16,FALSE)*-1)</f>
        <v>-47633.46</v>
      </c>
      <c r="G18" s="122">
        <f>IF(G6="-","-",HLOOKUP(G6,Beitr,16,FALSE)*-1)</f>
        <v>-45861.27</v>
      </c>
      <c r="H18" s="11"/>
    </row>
    <row r="19" spans="1:17" ht="18" customHeight="1" x14ac:dyDescent="0.25">
      <c r="A19" s="132" t="s">
        <v>133</v>
      </c>
      <c r="B19" s="338" t="s">
        <v>499</v>
      </c>
      <c r="C19" s="122">
        <f>IF(C6="-","-",HLOOKUP(C6,Zuwend,16,FALSE)*-1)</f>
        <v>-2354.3000000000002</v>
      </c>
      <c r="D19" s="51">
        <f>IF(D6="-","-",HLOOKUP(D6,Zuwend,16,FALSE)*-1)</f>
        <v>-1973.96</v>
      </c>
      <c r="E19" s="51">
        <f>IF(E6="-","-",HLOOKUP(E6,Zuwend,16,FALSE)*-1)</f>
        <v>-1897.08</v>
      </c>
      <c r="F19" s="51">
        <f>IF(F6="-","-",HLOOKUP(F6,Zuwend,16,FALSE)*-1)</f>
        <v>-1617.3</v>
      </c>
      <c r="G19" s="122">
        <f>IF(G6="-","-",HLOOKUP(G6,Zuwend,16,FALSE)*-1)</f>
        <v>-1360.04</v>
      </c>
      <c r="H19" s="11"/>
    </row>
    <row r="20" spans="1:17" ht="27" customHeight="1" x14ac:dyDescent="0.3">
      <c r="A20" s="144" t="s">
        <v>134</v>
      </c>
      <c r="B20" s="353" t="s">
        <v>513</v>
      </c>
      <c r="C20" s="123">
        <f>IF(C6="-","-",SUM(C17,C18,C19))</f>
        <v>128787.18999999999</v>
      </c>
      <c r="D20" s="71">
        <f>IF(D6="-","-",SUM(D17,D18,D19))</f>
        <v>126505.95</v>
      </c>
      <c r="E20" s="71">
        <f>IF(E6="-","-",SUM(E17,E18,E19))</f>
        <v>100911.98</v>
      </c>
      <c r="F20" s="71">
        <f>IF(F6="-","-",SUM(F17,F18,F19))</f>
        <v>101394.13000000002</v>
      </c>
      <c r="G20" s="123">
        <f>IF(G6="-","-",SUM(G17,G18,G19))</f>
        <v>105250.50000000001</v>
      </c>
      <c r="H20" s="11"/>
    </row>
    <row r="21" spans="1:17" ht="18" customHeight="1" thickBot="1" x14ac:dyDescent="0.35">
      <c r="A21" s="145" t="s">
        <v>135</v>
      </c>
      <c r="B21" s="340" t="s">
        <v>587</v>
      </c>
      <c r="C21" s="138">
        <f>IF(C6="-","-",SUM(C15,C20))</f>
        <v>225708.27</v>
      </c>
      <c r="D21" s="137">
        <f>IF(D6="-","-",SUM(D15,D20))</f>
        <v>219365.47000000003</v>
      </c>
      <c r="E21" s="137">
        <f>IF(E6="-","-",SUM(E15,E20))</f>
        <v>189711.77000000002</v>
      </c>
      <c r="F21" s="137">
        <f>IF(F6="-","-",SUM(F15,F20))</f>
        <v>186141.46000000002</v>
      </c>
      <c r="G21" s="138">
        <f>IF(G6="-","-",SUM(G15,G20))</f>
        <v>185950.84000000003</v>
      </c>
      <c r="H21" s="11"/>
    </row>
    <row r="22" spans="1:17" ht="20.25" customHeight="1" x14ac:dyDescent="0.25">
      <c r="A22" s="132" t="s">
        <v>72</v>
      </c>
      <c r="B22" s="341" t="s">
        <v>122</v>
      </c>
      <c r="C22" s="412"/>
      <c r="D22" s="412"/>
      <c r="E22" s="412"/>
      <c r="F22" s="412"/>
      <c r="G22" s="412"/>
      <c r="H22" s="11"/>
    </row>
    <row r="23" spans="1:17" ht="18" customHeight="1" x14ac:dyDescent="0.25">
      <c r="A23" s="132" t="s">
        <v>75</v>
      </c>
      <c r="B23" s="336" t="s">
        <v>122</v>
      </c>
      <c r="C23" s="313">
        <f>IF(C6="-","-",HLOOKUP(C6,Betriebsk,3,FALSE))</f>
        <v>221687.97</v>
      </c>
      <c r="D23" s="52">
        <f>IF(D6="-","-",HLOOKUP(D6,Betriebsk,3,FALSE))</f>
        <v>248325.57</v>
      </c>
      <c r="E23" s="52">
        <f>IF(E6="-","-",HLOOKUP(E6,Betriebsk,3,FALSE))</f>
        <v>326407.07</v>
      </c>
      <c r="F23" s="52">
        <f>IF(F6="-","-",HLOOKUP(F6,Betriebsk,3,FALSE))</f>
        <v>332990</v>
      </c>
      <c r="G23" s="313">
        <f>IF(G6="-","-",HLOOKUP(G6,Betriebsk,3,FALSE))</f>
        <v>0</v>
      </c>
      <c r="H23" s="11"/>
    </row>
    <row r="24" spans="1:17" ht="18" customHeight="1" x14ac:dyDescent="0.25">
      <c r="A24" s="144" t="s">
        <v>78</v>
      </c>
      <c r="B24" s="342" t="s">
        <v>500</v>
      </c>
      <c r="C24" s="140">
        <f>IF(C6="-","-",HLOOKUP(C6,Betriebsk,2,FALSE)*-1)</f>
        <v>-67047.78</v>
      </c>
      <c r="D24" s="139">
        <f>IF(D6="-","-",HLOOKUP(D6,Betriebsk,2,FALSE)*-1)</f>
        <v>-68327.58</v>
      </c>
      <c r="E24" s="139">
        <f>IF(E6="-","-",HLOOKUP(E6,Betriebsk,2,FALSE)*-1)</f>
        <v>-70623.56</v>
      </c>
      <c r="F24" s="139">
        <f>IF(F6="-","-",HLOOKUP(F6,Betriebsk,2,FALSE)*-1)</f>
        <v>-69950</v>
      </c>
      <c r="G24" s="140">
        <f>IF(G6="-","-",HLOOKUP(G6,Betriebsk,2,FALSE)*-1)</f>
        <v>0</v>
      </c>
      <c r="H24" s="11"/>
    </row>
    <row r="25" spans="1:17" ht="18" customHeight="1" thickBot="1" x14ac:dyDescent="0.35">
      <c r="A25" s="146" t="s">
        <v>79</v>
      </c>
      <c r="B25" s="346" t="s">
        <v>588</v>
      </c>
      <c r="C25" s="138">
        <f>IF(C6="-","-",SUM(C23,C24))</f>
        <v>154640.19</v>
      </c>
      <c r="D25" s="138">
        <f>IF(D6="-","-",SUM(D23,D24))</f>
        <v>179997.99</v>
      </c>
      <c r="E25" s="138">
        <f>IF(E6="-","-",SUM(E23,E24))</f>
        <v>255783.51</v>
      </c>
      <c r="F25" s="138">
        <f>IF(F6="-","-",SUM(F23,F24))</f>
        <v>263040</v>
      </c>
      <c r="G25" s="138">
        <f>IF(G6="-","-",SUM(G23,G24))</f>
        <v>0</v>
      </c>
      <c r="H25" s="11"/>
    </row>
    <row r="26" spans="1:17" ht="18" customHeight="1" x14ac:dyDescent="0.3">
      <c r="A26" s="133" t="s">
        <v>119</v>
      </c>
      <c r="B26" s="344" t="s">
        <v>483</v>
      </c>
      <c r="C26" s="124">
        <f>IF(C6="-","-",(C11+C21)*-1)</f>
        <v>-486431.44999999995</v>
      </c>
      <c r="D26" s="53">
        <f>IF(D6="-","-",(D11+D21)*-1)</f>
        <v>-473990.69</v>
      </c>
      <c r="E26" s="53">
        <f>IF(E6="-","-",(E11+E21)*-1)</f>
        <v>-410643.49</v>
      </c>
      <c r="F26" s="53">
        <f>IF(F6="-","-",(F11+F21)*-1)</f>
        <v>-403889.06000000006</v>
      </c>
      <c r="G26" s="124">
        <f>IF(G6="-","-",(G11+G21)*-1)</f>
        <v>-404271.72</v>
      </c>
      <c r="H26" s="11"/>
    </row>
    <row r="27" spans="1:17" ht="18" customHeight="1" x14ac:dyDescent="0.3">
      <c r="A27" s="147" t="s">
        <v>120</v>
      </c>
      <c r="B27" s="345" t="s">
        <v>37</v>
      </c>
      <c r="C27" s="142">
        <f>IF(C6="-","-",C25*-1)</f>
        <v>-154640.19</v>
      </c>
      <c r="D27" s="141">
        <f>IF(D6="-","-",D25*-1)</f>
        <v>-179997.99</v>
      </c>
      <c r="E27" s="141">
        <f>IF(E6="-","-",E25*-1)</f>
        <v>-255783.51</v>
      </c>
      <c r="F27" s="141">
        <f>IF(F6="-","-",F25*-1)</f>
        <v>-263040</v>
      </c>
      <c r="G27" s="142">
        <f>IF(G6="-","-",G25*-1)</f>
        <v>0</v>
      </c>
      <c r="H27" s="11"/>
    </row>
    <row r="28" spans="1:17" ht="18" customHeight="1" x14ac:dyDescent="0.3">
      <c r="A28" s="159" t="s">
        <v>123</v>
      </c>
      <c r="B28" s="519" t="s">
        <v>503</v>
      </c>
      <c r="C28" s="318">
        <f>IF(C6="-","-",ROUND(SUM(C26,C27),2))</f>
        <v>-641071.64</v>
      </c>
      <c r="D28" s="317">
        <f>IF(D6="-","-",ROUND(SUM(D26,D27),2))</f>
        <v>-653988.68000000005</v>
      </c>
      <c r="E28" s="317">
        <f>IF(E6="-","-",ROUND(SUM(E26,E27),2))</f>
        <v>-666427</v>
      </c>
      <c r="F28" s="317">
        <f>IF(F6="-","-",ROUND(SUM(F26,F27),2))</f>
        <v>-666929.06000000006</v>
      </c>
      <c r="G28" s="318">
        <f>IF(G6="-","-",ROUND(SUM(G26,G27),2))</f>
        <v>-404271.72</v>
      </c>
      <c r="H28" s="11"/>
    </row>
    <row r="29" spans="1:17" ht="18" customHeight="1" x14ac:dyDescent="0.25">
      <c r="A29" s="147" t="s">
        <v>124</v>
      </c>
      <c r="B29" s="348" t="s">
        <v>625</v>
      </c>
      <c r="C29" s="140">
        <f>IF(C6="-","-",HLOOKUP(C6,Grund_geb_ein,2,FALSE))</f>
        <v>673904.81</v>
      </c>
      <c r="D29" s="140">
        <f>IF(D6="-","-",HLOOKUP(D6,Grund_geb_ein,2,FALSE))</f>
        <v>673025.26</v>
      </c>
      <c r="E29" s="140">
        <f>IF(E6="-","-",HLOOKUP(E6,Grund_geb_ein,2,FALSE))</f>
        <v>682834.76</v>
      </c>
      <c r="F29" s="140">
        <f>IF(F6="-","-",HLOOKUP(F6,Grund_geb_ein,2,FALSE))</f>
        <v>685000</v>
      </c>
      <c r="G29" s="140">
        <f>IF(G6="-","-",HLOOKUP(G6,Grund_geb_ein,2,FALSE))</f>
        <v>0</v>
      </c>
      <c r="H29" s="11"/>
    </row>
    <row r="30" spans="1:17" ht="27" customHeight="1" x14ac:dyDescent="0.3">
      <c r="A30" s="148" t="s">
        <v>38</v>
      </c>
      <c r="B30" s="520" t="s">
        <v>626</v>
      </c>
      <c r="C30" s="318">
        <f>IF(C6="-","-",ROUND(SUM(C28,C29),2))</f>
        <v>32833.17</v>
      </c>
      <c r="D30" s="317">
        <f>IF(D6="-","-",ROUND(SUM(D28,D29),2))</f>
        <v>19036.580000000002</v>
      </c>
      <c r="E30" s="317">
        <f>IF(E6="-","-",ROUND(SUM(E28,E29),2))</f>
        <v>16407.759999999998</v>
      </c>
      <c r="F30" s="317">
        <f>IF(F6="-","-",ROUND(SUM(F28,F29),2))</f>
        <v>18070.939999999999</v>
      </c>
      <c r="G30" s="318">
        <f>IF(G6="-","-",ROUND(SUM(G28,G29),2))</f>
        <v>-404271.72</v>
      </c>
      <c r="H30" s="11"/>
    </row>
    <row r="31" spans="1:17" ht="27" customHeight="1" x14ac:dyDescent="0.3">
      <c r="A31" s="148" t="s">
        <v>84</v>
      </c>
      <c r="B31" s="344" t="s">
        <v>589</v>
      </c>
      <c r="C31" s="124">
        <f>IF(C6="-","-",HLOOKUP(C6,Grund_ue,2,FALSE))</f>
        <v>5208</v>
      </c>
      <c r="D31" s="409"/>
      <c r="E31" s="409"/>
      <c r="F31" s="409"/>
      <c r="G31" s="239"/>
      <c r="H31" s="11"/>
    </row>
    <row r="32" spans="1:17" ht="27" customHeight="1" x14ac:dyDescent="0.3">
      <c r="A32" s="149" t="s">
        <v>121</v>
      </c>
      <c r="B32" s="348" t="s">
        <v>624</v>
      </c>
      <c r="C32" s="150"/>
      <c r="D32" s="139">
        <f>IF(D6="-","-",HLOOKUP(D6,Grund_ue,2,FALSE))</f>
        <v>-13225</v>
      </c>
      <c r="E32" s="139">
        <f>IF(E6="-","-",HLOOKUP(E6,Grund_ue,2,FALSE))</f>
        <v>-13225</v>
      </c>
      <c r="F32" s="139">
        <f>IF(F6="-","-",HLOOKUP(F6,Grund_ue,2,FALSE))</f>
        <v>-13225</v>
      </c>
      <c r="G32" s="140">
        <f>IF(G6="-","-",HLOOKUP(G6,Grund_ue,2,FALSE))</f>
        <v>-13225</v>
      </c>
      <c r="H32" s="41"/>
      <c r="I32" s="12"/>
      <c r="J32" s="12"/>
      <c r="K32" s="12"/>
      <c r="L32" s="12"/>
      <c r="M32" s="12"/>
      <c r="N32" s="12"/>
      <c r="O32" s="12"/>
      <c r="P32" s="12"/>
      <c r="Q32" s="12"/>
    </row>
    <row r="33" spans="1:17" ht="33" customHeight="1" thickBot="1" x14ac:dyDescent="0.4">
      <c r="A33" s="151" t="s">
        <v>80</v>
      </c>
      <c r="B33" s="354" t="s">
        <v>774</v>
      </c>
      <c r="C33" s="518">
        <f>IF(C6="-","-",ROUND(SUM(C30,-C31,C32),2))</f>
        <v>27625.17</v>
      </c>
      <c r="D33" s="517">
        <f>IF(D6="-","-",ROUND(SUM(D30,-D31,D32),2))</f>
        <v>5811.58</v>
      </c>
      <c r="E33" s="517">
        <f>IF(E6="-","-",ROUND(SUM(E30,-E31,E32),2))</f>
        <v>3182.76</v>
      </c>
      <c r="F33" s="517">
        <f>IF(F6="-","-",ROUND(SUM(F30,-F31,F32),2))</f>
        <v>4845.9399999999996</v>
      </c>
      <c r="G33" s="518">
        <f>IF(G6="-","-",ROUND(SUM(G30,-G31,G32),2))</f>
        <v>-417496.72</v>
      </c>
      <c r="H33" s="41"/>
      <c r="I33" s="12"/>
      <c r="J33" s="12"/>
      <c r="K33" s="12"/>
      <c r="L33" s="12"/>
      <c r="M33" s="12"/>
      <c r="N33" s="12"/>
      <c r="O33" s="12"/>
      <c r="P33" s="12"/>
      <c r="Q33" s="12"/>
    </row>
    <row r="34" spans="1:17" s="11" customFormat="1" ht="6.75" customHeight="1" x14ac:dyDescent="0.25">
      <c r="A34" s="414"/>
      <c r="B34" s="414"/>
      <c r="C34" s="414"/>
      <c r="D34" s="414"/>
      <c r="E34" s="414"/>
      <c r="F34" s="414"/>
      <c r="G34" s="420"/>
    </row>
    <row r="35" spans="1:17" s="11" customFormat="1" ht="41.25" customHeight="1" thickBot="1" x14ac:dyDescent="0.3">
      <c r="A35" s="423" t="s">
        <v>88</v>
      </c>
      <c r="B35" s="566" t="s">
        <v>749</v>
      </c>
      <c r="C35" s="567"/>
      <c r="D35" s="567"/>
      <c r="E35" s="567"/>
      <c r="F35" s="567"/>
      <c r="G35" s="483" t="str">
        <f>"Summe: Über-/Unterdeckung(-) =  "&amp;TEXT(SUM(C33:G33),"0.000,00")</f>
        <v>Summe: Über-/Unterdeckung(-) =  -376.031,27</v>
      </c>
      <c r="H35" s="12"/>
      <c r="I35" s="12"/>
      <c r="J35" s="12"/>
    </row>
    <row r="36" spans="1:17" s="11" customFormat="1" ht="6.75" customHeight="1" x14ac:dyDescent="0.25">
      <c r="A36" s="414"/>
      <c r="B36" s="414"/>
      <c r="C36" s="414"/>
      <c r="D36" s="414"/>
      <c r="E36" s="414"/>
      <c r="F36" s="414"/>
      <c r="G36" s="415"/>
    </row>
    <row r="37" spans="1:17" ht="36" customHeight="1" x14ac:dyDescent="0.25">
      <c r="A37" s="259" t="s">
        <v>89</v>
      </c>
      <c r="B37" s="422" t="s">
        <v>147</v>
      </c>
      <c r="C37" s="393">
        <f>IF(C6&lt;&gt;"-",C6,"-")</f>
        <v>2012</v>
      </c>
      <c r="D37" s="393">
        <f>IF(D6&lt;&gt;"-",D6,"-")</f>
        <v>2013</v>
      </c>
      <c r="E37" s="393">
        <f>IF(E6&lt;&gt;"-",E6,"-")</f>
        <v>2014</v>
      </c>
      <c r="F37" s="393">
        <f>IF(F6&lt;&gt;"-",F6,"-")</f>
        <v>2015</v>
      </c>
      <c r="G37" s="392">
        <f>IF(G6&lt;&gt;"-",G6,"-")</f>
        <v>2016</v>
      </c>
      <c r="H37" s="41"/>
      <c r="I37" s="12"/>
      <c r="J37" s="12"/>
      <c r="K37" s="12"/>
      <c r="L37" s="12"/>
      <c r="M37" s="12"/>
      <c r="N37" s="12"/>
      <c r="O37" s="12"/>
      <c r="P37" s="12"/>
      <c r="Q37" s="12"/>
    </row>
    <row r="38" spans="1:17" ht="26.25" customHeight="1" x14ac:dyDescent="0.3">
      <c r="A38" s="260" t="s">
        <v>140</v>
      </c>
      <c r="B38" s="402" t="s">
        <v>622</v>
      </c>
      <c r="C38" s="390"/>
      <c r="D38" s="391"/>
      <c r="E38" s="391"/>
      <c r="F38" s="391"/>
      <c r="G38" s="362"/>
      <c r="H38" s="41"/>
      <c r="I38" s="12"/>
      <c r="J38" s="12"/>
      <c r="K38" s="12"/>
      <c r="L38" s="12"/>
      <c r="M38" s="12"/>
      <c r="N38" s="12"/>
      <c r="O38" s="12"/>
      <c r="P38" s="12"/>
      <c r="Q38" s="12"/>
    </row>
    <row r="39" spans="1:17" ht="20.25" customHeight="1" x14ac:dyDescent="0.25">
      <c r="A39" s="260" t="s">
        <v>141</v>
      </c>
      <c r="B39" s="367" t="s">
        <v>564</v>
      </c>
      <c r="C39" s="368">
        <f>IF(C6&lt;&gt;"-",HLOOKUP(C6,Anlageg,19,FALSE),"-")</f>
        <v>3.1699999999999999E-2</v>
      </c>
      <c r="D39" s="368">
        <f>IF(D6&lt;&gt;"-",HLOOKUP(D6,Anlageg,19,FALSE),"-")</f>
        <v>3.15E-2</v>
      </c>
      <c r="E39" s="368">
        <f>IF(E6&lt;&gt;"-",HLOOKUP(E6,Anlageg,19,FALSE),"-")</f>
        <v>3.2000000000000001E-2</v>
      </c>
      <c r="F39" s="368">
        <f>IF(F6&lt;&gt;"-",HLOOKUP(F6,Anlageg,19,FALSE),"-")</f>
        <v>3.1699999999999999E-2</v>
      </c>
      <c r="G39" s="368">
        <f>IF(G6&lt;&gt;"-",HLOOKUP(G6,Anlageg,19,FALSE),"-")</f>
        <v>3.1300000000000001E-2</v>
      </c>
      <c r="H39" s="41"/>
      <c r="I39" s="12"/>
      <c r="J39" s="12"/>
      <c r="K39" s="12"/>
      <c r="L39" s="12"/>
      <c r="M39" s="12"/>
      <c r="N39" s="12"/>
      <c r="O39" s="12"/>
      <c r="P39" s="12"/>
      <c r="Q39" s="12"/>
    </row>
    <row r="40" spans="1:17" ht="20.25" customHeight="1" x14ac:dyDescent="0.25">
      <c r="A40" s="260" t="s">
        <v>142</v>
      </c>
      <c r="B40" s="367" t="s">
        <v>565</v>
      </c>
      <c r="C40" s="368">
        <f>IF(C6&lt;&gt;"-",HLOOKUP(C6,Beitr,20,FALSE),"-")</f>
        <v>3.44E-2</v>
      </c>
      <c r="D40" s="368">
        <f>IF(D6&lt;&gt;"-",HLOOKUP(D6,Beitr,20,FALSE),"-")</f>
        <v>3.44E-2</v>
      </c>
      <c r="E40" s="368">
        <f>IF(E6&lt;&gt;"-",HLOOKUP(E6,Beitr,20,FALSE),"-")</f>
        <v>3.44E-2</v>
      </c>
      <c r="F40" s="368">
        <f>IF(F6&lt;&gt;"-",HLOOKUP(F6,Beitr,20,FALSE),"-")</f>
        <v>3.44E-2</v>
      </c>
      <c r="G40" s="368">
        <f>IF(G6&lt;&gt;"-",HLOOKUP(G6,Beitr,20,FALSE),"-")</f>
        <v>3.4500000000000003E-2</v>
      </c>
      <c r="H40" s="41"/>
      <c r="I40" s="12"/>
      <c r="J40" s="12"/>
      <c r="K40" s="12"/>
      <c r="L40" s="12"/>
      <c r="M40" s="12"/>
      <c r="N40" s="12"/>
      <c r="O40" s="12"/>
      <c r="P40" s="12"/>
      <c r="Q40" s="12"/>
    </row>
    <row r="41" spans="1:17" ht="20.25" customHeight="1" x14ac:dyDescent="0.25">
      <c r="A41" s="315" t="s">
        <v>179</v>
      </c>
      <c r="B41" s="370" t="s">
        <v>566</v>
      </c>
      <c r="C41" s="366">
        <f>IF(C6&lt;&gt;"-",HLOOKUP(C6,Zuwend,24,FALSE),"-")</f>
        <v>3.0300000000000001E-2</v>
      </c>
      <c r="D41" s="366">
        <f>IF(D6&lt;&gt;"-",HLOOKUP(D6,Zuwend,24,FALSE),"-")</f>
        <v>3.0300000000000001E-2</v>
      </c>
      <c r="E41" s="366">
        <f>IF(E6&lt;&gt;"-",HLOOKUP(E6,Zuwend,24,FALSE),"-")</f>
        <v>3.0300000000000001E-2</v>
      </c>
      <c r="F41" s="366">
        <f>IF(F6&lt;&gt;"-",HLOOKUP(F6,Zuwend,24,FALSE),"-")</f>
        <v>3.0300000000000001E-2</v>
      </c>
      <c r="G41" s="366">
        <f>IF(G6&lt;&gt;"-",HLOOKUP(G6,Zuwend,24,FALSE),"-")</f>
        <v>3.0300000000000001E-2</v>
      </c>
      <c r="H41" s="41"/>
      <c r="I41" s="12"/>
      <c r="J41" s="12"/>
      <c r="K41" s="12"/>
      <c r="L41" s="12"/>
      <c r="M41" s="12"/>
      <c r="N41" s="12"/>
      <c r="O41" s="12"/>
      <c r="P41" s="12"/>
      <c r="Q41" s="12"/>
    </row>
    <row r="42" spans="1:17" ht="20.25" customHeight="1" thickBot="1" x14ac:dyDescent="0.3">
      <c r="A42" s="261" t="s">
        <v>91</v>
      </c>
      <c r="B42" s="401" t="s">
        <v>568</v>
      </c>
      <c r="C42" s="369">
        <f>IF(C6&lt;&gt;"-",HLOOKUP(C6,Grund_zins,2,FALSE),"-")</f>
        <v>0.04</v>
      </c>
      <c r="D42" s="369">
        <f>IF(D6&lt;&gt;"-",HLOOKUP(D6,Grund_zins,2,FALSE),"-")</f>
        <v>0.04</v>
      </c>
      <c r="E42" s="369">
        <f>IF(E6&lt;&gt;"-",HLOOKUP(E6,Grund_zins,2,FALSE),"-")</f>
        <v>0.04</v>
      </c>
      <c r="F42" s="369">
        <f>IF(F6&lt;&gt;"-",HLOOKUP(F6,Grund_zins,2,FALSE),"-")</f>
        <v>0.04</v>
      </c>
      <c r="G42" s="369">
        <f>IF(G6&lt;&gt;"-",HLOOKUP(G6,Grund_zins,2,FALSE),"-")</f>
        <v>0.04</v>
      </c>
      <c r="H42" s="41"/>
      <c r="I42" s="12"/>
      <c r="J42" s="12"/>
      <c r="K42" s="12"/>
      <c r="L42" s="12"/>
      <c r="M42" s="12"/>
      <c r="N42" s="12"/>
      <c r="O42" s="12"/>
      <c r="P42" s="12"/>
      <c r="Q42" s="12"/>
    </row>
    <row r="43" spans="1:17" s="11" customFormat="1" ht="6.75" customHeight="1" x14ac:dyDescent="0.25">
      <c r="A43" s="414"/>
      <c r="B43" s="414"/>
      <c r="C43" s="414"/>
      <c r="D43" s="414"/>
      <c r="E43" s="414"/>
      <c r="F43" s="414"/>
      <c r="G43" s="421"/>
    </row>
    <row r="44" spans="1:17" ht="30" customHeight="1" x14ac:dyDescent="0.3">
      <c r="A44" s="260" t="s">
        <v>572</v>
      </c>
      <c r="B44" s="563" t="str">
        <f>IF(Grunddaten!E15=2,"Berechnung der endgültigen Rücklagenzuführungen  aus Abschreibungen vom zuwendungsfinanzierten Anlagevermögen augrund der Nachkalkulation "&amp;MIN(C6:L6)&amp;" bis "&amp;MAX(C6:L6),"Keine Rücklagenzuführungen aus Abschreibungen vom zuwendungsfinanzierten Anlagevermögen")</f>
        <v>Keine Rücklagenzuführungen aus Abschreibungen vom zuwendungsfinanzierten Anlagevermögen</v>
      </c>
      <c r="C44" s="564"/>
      <c r="D44" s="564"/>
      <c r="E44" s="564"/>
      <c r="F44" s="564"/>
      <c r="G44" s="565"/>
      <c r="H44" s="41"/>
      <c r="I44" s="12"/>
      <c r="J44" s="12"/>
      <c r="K44" s="12"/>
      <c r="L44" s="12"/>
      <c r="M44" s="12"/>
      <c r="N44" s="12"/>
      <c r="O44" s="12"/>
      <c r="P44" s="12"/>
      <c r="Q44" s="12"/>
    </row>
    <row r="45" spans="1:17" ht="39" customHeight="1" x14ac:dyDescent="0.25">
      <c r="A45" s="260" t="s">
        <v>56</v>
      </c>
      <c r="B45" s="356" t="s">
        <v>647</v>
      </c>
      <c r="C45" s="357" t="str">
        <f>IF(HLOOKUP(C6,Grund_be,5,FALSE)=2,C6,"-")</f>
        <v>-</v>
      </c>
      <c r="D45" s="357" t="str">
        <f>IF(HLOOKUP(D6,Grund_be,5,FALSE)=2,D6,"-")</f>
        <v>-</v>
      </c>
      <c r="E45" s="357" t="str">
        <f>IF(HLOOKUP(E6,Grund_be,5,FALSE)=2,E6,"-")</f>
        <v>-</v>
      </c>
      <c r="F45" s="357" t="str">
        <f>IF(HLOOKUP(F6,Grund_be,5,FALSE)=2,F6,"-")</f>
        <v>-</v>
      </c>
      <c r="G45" s="357" t="str">
        <f>IF(HLOOKUP(G6,Grund_be,5,FALSE)=2,G6,"-")</f>
        <v>-</v>
      </c>
      <c r="H45" s="41"/>
      <c r="I45" s="12"/>
      <c r="J45" s="12"/>
      <c r="K45" s="12"/>
      <c r="L45" s="12"/>
      <c r="M45" s="12"/>
      <c r="N45" s="12"/>
      <c r="O45" s="12"/>
      <c r="P45" s="12"/>
      <c r="Q45" s="12"/>
    </row>
    <row r="46" spans="1:17" ht="25.5" customHeight="1" x14ac:dyDescent="0.25">
      <c r="A46" s="260" t="s">
        <v>57</v>
      </c>
      <c r="B46" s="358" t="s">
        <v>648</v>
      </c>
      <c r="C46" s="359" t="str">
        <f>IF(AND(C6&lt;&gt;"-",HLOOKUP(C6,Grund_be,5,FALSE)=2),HLOOKUP(C6,Zuwend,3,FALSE),"-")</f>
        <v>-</v>
      </c>
      <c r="D46" s="359" t="str">
        <f>IF(AND(D6&lt;&gt;"-",HLOOKUP(D6,Grund_be,5,FALSE)=2),HLOOKUP(D6,Zuwend,3,FALSE),"-")</f>
        <v>-</v>
      </c>
      <c r="E46" s="359" t="str">
        <f>IF(AND(E6&lt;&gt;"-",HLOOKUP(E6,Grund_be,5,FALSE)=2),HLOOKUP(E6,Zuwend,3,FALSE),"-")</f>
        <v>-</v>
      </c>
      <c r="F46" s="359" t="str">
        <f>IF(AND(F6&lt;&gt;"-",HLOOKUP(F6,Grund_be,5,FALSE)=2),HLOOKUP(F6,Zuwend,3,FALSE),"-")</f>
        <v>-</v>
      </c>
      <c r="G46" s="359" t="str">
        <f>IF(AND(G6&lt;&gt;"-",HLOOKUP(G6,Grund_be,5,FALSE)=2),HLOOKUP(G6,Zuwend,3,FALSE),"-")</f>
        <v>-</v>
      </c>
      <c r="H46" s="41"/>
      <c r="I46" s="12"/>
      <c r="J46" s="12"/>
      <c r="K46" s="12"/>
      <c r="L46" s="12"/>
    </row>
    <row r="47" spans="1:17" ht="25" x14ac:dyDescent="0.25">
      <c r="A47" s="132" t="s">
        <v>58</v>
      </c>
      <c r="B47" s="358" t="s">
        <v>660</v>
      </c>
      <c r="C47" s="359" t="str">
        <f>IF(AND(C6&lt;&gt;"-",HLOOKUP(C6,Grund_be,5,FALSE)=2),HLOOKUP(C6,Zuwend,19,FALSE),"-")</f>
        <v>-</v>
      </c>
      <c r="D47" s="359" t="str">
        <f>IF(AND(D6&lt;&gt;"-",HLOOKUP(D6,Grund_be,5,FALSE)=2),HLOOKUP(D6,Zuwend,19,FALSE),"-")</f>
        <v>-</v>
      </c>
      <c r="E47" s="359" t="str">
        <f>IF(AND(E6&lt;&gt;"-",HLOOKUP(E6,Grund_be,5,FALSE)=2),HLOOKUP(E6,Zuwend,19,FALSE),"-")</f>
        <v>-</v>
      </c>
      <c r="F47" s="359" t="str">
        <f>IF(AND(F6&lt;&gt;"-",HLOOKUP(F6,Grund_be,5,FALSE)=2),HLOOKUP(F6,Zuwend,19,FALSE),"-")</f>
        <v>-</v>
      </c>
      <c r="G47" s="359" t="str">
        <f>IF(AND(G6&lt;&gt;"-",HLOOKUP(G6,Grund_be,5,FALSE)=2),HLOOKUP(G6,Zuwend,19,FALSE),"-")</f>
        <v>-</v>
      </c>
      <c r="H47" s="41"/>
      <c r="I47" s="12"/>
      <c r="J47" s="12"/>
      <c r="K47" s="12"/>
      <c r="L47" s="12"/>
    </row>
    <row r="48" spans="1:17" ht="25" x14ac:dyDescent="0.25">
      <c r="A48" s="260" t="s">
        <v>58</v>
      </c>
      <c r="B48" s="361" t="str">
        <f>"Bereits zugeführte Rücklage aufgrund der vorherigen Nachkalkulation für das Jahr "&amp;C45</f>
        <v>Bereits zugeführte Rücklage aufgrund der vorherigen Nachkalkulation für das Jahr -</v>
      </c>
      <c r="C48" s="359" t="str">
        <f>IF(AND(C6&lt;&gt;"-",HLOOKUP(C6,Grund_be,5,FALSE)=2),Grunddaten!D61,"-")</f>
        <v>-</v>
      </c>
      <c r="D48" s="390"/>
      <c r="E48" s="391"/>
      <c r="F48" s="391"/>
      <c r="G48" s="362"/>
      <c r="H48" s="41"/>
      <c r="I48" s="12"/>
      <c r="J48" s="12"/>
      <c r="K48" s="12"/>
      <c r="L48" s="12"/>
    </row>
    <row r="49" spans="1:12" ht="25" x14ac:dyDescent="0.25">
      <c r="A49" s="260" t="s">
        <v>59</v>
      </c>
      <c r="B49" s="358" t="s">
        <v>649</v>
      </c>
      <c r="C49" s="359" t="str">
        <f>IF(AND(C6&lt;&gt;"-",HLOOKUP(C6,Grund_be,5,FALSE)=2),C47-C48,"-")</f>
        <v>-</v>
      </c>
      <c r="D49" s="359" t="str">
        <f>IF(AND(D6&lt;&gt;"-",HLOOKUP(D6,Grund_be,5,FALSE)=2),D47-D48,"-")</f>
        <v>-</v>
      </c>
      <c r="E49" s="359" t="str">
        <f>IF(AND(E6&lt;&gt;"-",HLOOKUP(E6,Grund_be,5,FALSE)=2),E47-E48,"-")</f>
        <v>-</v>
      </c>
      <c r="F49" s="359" t="str">
        <f>IF(AND(F6&lt;&gt;"-",HLOOKUP(F6,Grund_be,5,FALSE)=2),F47-F48,"-")</f>
        <v>-</v>
      </c>
      <c r="G49" s="359" t="str">
        <f>IF(AND(G6&lt;&gt;"-",HLOOKUP(G6,Grund_be,5,FALSE)=2),G47-G48,"-")</f>
        <v>-</v>
      </c>
      <c r="H49" s="41"/>
      <c r="I49" s="12"/>
      <c r="J49" s="12"/>
      <c r="K49" s="12"/>
      <c r="L49" s="12"/>
    </row>
    <row r="50" spans="1:12" ht="38" thickBot="1" x14ac:dyDescent="0.3">
      <c r="A50" s="434" t="s">
        <v>48</v>
      </c>
      <c r="B50" s="435" t="s">
        <v>650</v>
      </c>
      <c r="C50" s="560" t="str">
        <f>IF(SUM(C49:G49)&gt;0,SUM(C49:G49),"-")</f>
        <v>-</v>
      </c>
      <c r="D50" s="561"/>
      <c r="E50" s="561"/>
      <c r="F50" s="561"/>
      <c r="G50" s="562"/>
      <c r="H50" s="41"/>
      <c r="I50" s="12"/>
      <c r="J50" s="12"/>
      <c r="K50" s="12"/>
      <c r="L50" s="12"/>
    </row>
    <row r="51" spans="1:12" ht="26.5" thickBot="1" x14ac:dyDescent="0.3">
      <c r="A51" s="259" t="s">
        <v>149</v>
      </c>
      <c r="B51" s="360" t="s">
        <v>651</v>
      </c>
      <c r="C51" s="557" t="str">
        <f>C50</f>
        <v>-</v>
      </c>
      <c r="D51" s="558"/>
      <c r="E51" s="558"/>
      <c r="F51" s="558"/>
      <c r="G51" s="559"/>
      <c r="H51" s="11"/>
    </row>
    <row r="52" spans="1:12" x14ac:dyDescent="0.25">
      <c r="A52" s="11"/>
      <c r="B52" s="11"/>
      <c r="C52" s="11"/>
      <c r="D52" s="11"/>
      <c r="E52" s="11"/>
      <c r="F52" s="11"/>
      <c r="G52" s="222"/>
    </row>
  </sheetData>
  <mergeCells count="11">
    <mergeCell ref="C51:G51"/>
    <mergeCell ref="C50:G50"/>
    <mergeCell ref="B44:G44"/>
    <mergeCell ref="B35:F35"/>
    <mergeCell ref="A1:G1"/>
    <mergeCell ref="A2:G2"/>
    <mergeCell ref="A3:G3"/>
    <mergeCell ref="A4:G4"/>
    <mergeCell ref="C5:G5"/>
    <mergeCell ref="A5:A6"/>
    <mergeCell ref="B5:B6"/>
  </mergeCells>
  <phoneticPr fontId="0" type="noConversion"/>
  <printOptions gridLines="1"/>
  <pageMargins left="0.98425196850393704" right="0.39370078740157483" top="0.59055118110236227" bottom="0.59055118110236227" header="0.31496062992125984" footer="0.19685039370078741"/>
  <pageSetup paperSize="9" orientation="landscape" horizontalDpi="4294967293" verticalDpi="4294967293" r:id="rId1"/>
  <headerFooter alignWithMargins="0">
    <oddHeader xml:space="preserve">&amp;RSeite &amp;P
</oddHeader>
    <oddFooter>&amp;L&amp;6
Verfasser: Josef Beer
Geschützt (§ 69a UrhG)</oddFooter>
  </headerFooter>
  <rowBreaks count="2" manualBreakCount="2">
    <brk id="25" max="6" man="1"/>
    <brk id="43"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
  <sheetViews>
    <sheetView tabSelected="1" zoomScaleNormal="100" workbookViewId="0">
      <pane ySplit="6" topLeftCell="A31" activePane="bottomLeft" state="frozen"/>
      <selection pane="bottomLeft" activeCell="A7" sqref="A7"/>
    </sheetView>
  </sheetViews>
  <sheetFormatPr baseColWidth="10" defaultRowHeight="12.5" x14ac:dyDescent="0.25"/>
  <cols>
    <col min="1" max="1" width="4.90625" customWidth="1"/>
    <col min="2" max="2" width="42.453125" customWidth="1"/>
    <col min="3" max="6" width="12.6328125" customWidth="1"/>
    <col min="7" max="7" width="11.6328125" bestFit="1" customWidth="1"/>
  </cols>
  <sheetData>
    <row r="1" spans="1:7" ht="18" customHeight="1" x14ac:dyDescent="0.3">
      <c r="A1" s="568" t="str">
        <f>Grunddaten!A1</f>
        <v>Gemeinde A</v>
      </c>
      <c r="B1" s="568"/>
      <c r="C1" s="568"/>
      <c r="D1" s="568"/>
      <c r="E1" s="568"/>
      <c r="F1" s="569"/>
      <c r="G1" s="11"/>
    </row>
    <row r="2" spans="1:7" ht="15" customHeight="1" x14ac:dyDescent="0.25">
      <c r="A2" s="570" t="str">
        <f>Grunddaten!A2</f>
        <v>Wasserversorgungseinrichtung</v>
      </c>
      <c r="B2" s="570"/>
      <c r="C2" s="570"/>
      <c r="D2" s="570"/>
      <c r="E2" s="570"/>
      <c r="F2" s="569"/>
      <c r="G2" s="11"/>
    </row>
    <row r="3" spans="1:7" ht="24" customHeight="1" x14ac:dyDescent="0.4">
      <c r="A3" s="571" t="s">
        <v>35</v>
      </c>
      <c r="B3" s="572"/>
      <c r="C3" s="572"/>
      <c r="D3" s="572"/>
      <c r="E3" s="572"/>
      <c r="F3" s="573"/>
      <c r="G3" s="11"/>
    </row>
    <row r="4" spans="1:7" ht="22.5" customHeight="1" x14ac:dyDescent="0.3">
      <c r="A4" s="574" t="str">
        <f xml:space="preserve"> "für den Zeitraum vom "&amp; TEXT(Grunddaten!H8,"TT.MM.JJJJ") &amp; " bis " &amp; TEXT(Grunddaten!J8,"TT.MM.JJJJ")</f>
        <v>für den Zeitraum vom 01.01.2017 bis 31.12.2020</v>
      </c>
      <c r="B4" s="572"/>
      <c r="C4" s="572"/>
      <c r="D4" s="572"/>
      <c r="E4" s="572"/>
      <c r="F4" s="573"/>
      <c r="G4" s="11"/>
    </row>
    <row r="5" spans="1:7" ht="18" customHeight="1" x14ac:dyDescent="0.25">
      <c r="A5" s="578" t="s">
        <v>49</v>
      </c>
      <c r="B5" s="580" t="s">
        <v>74</v>
      </c>
      <c r="C5" s="576" t="s">
        <v>90</v>
      </c>
      <c r="D5" s="576"/>
      <c r="E5" s="576"/>
      <c r="F5" s="577"/>
      <c r="G5" s="11"/>
    </row>
    <row r="6" spans="1:7" ht="14.5" thickBot="1" x14ac:dyDescent="0.35">
      <c r="A6" s="579"/>
      <c r="B6" s="581"/>
      <c r="C6" s="433">
        <f>YEAR(Grunddaten!H8)</f>
        <v>2017</v>
      </c>
      <c r="D6" s="143">
        <f>IF(C6="-","-",IF(C6&lt;YEAR(Grunddaten!$J$8),C6+1,"-"))</f>
        <v>2018</v>
      </c>
      <c r="E6" s="143">
        <f>IF(D6="-","-",IF(D6&lt;YEAR(Grunddaten!$J$8),D6+1,"-"))</f>
        <v>2019</v>
      </c>
      <c r="F6" s="143">
        <f>IF(E6="-","-",IF(E6&lt;YEAR(Grunddaten!$J$8),E6+1,"-"))</f>
        <v>2020</v>
      </c>
      <c r="G6" s="11"/>
    </row>
    <row r="7" spans="1:7" ht="21.75" customHeight="1" x14ac:dyDescent="0.25">
      <c r="A7" s="132" t="s">
        <v>69</v>
      </c>
      <c r="B7" s="334" t="s">
        <v>127</v>
      </c>
      <c r="C7" s="411"/>
      <c r="D7" s="411"/>
      <c r="E7" s="411"/>
      <c r="F7" s="411"/>
      <c r="G7" s="11"/>
    </row>
    <row r="8" spans="1:7" ht="27" customHeight="1" x14ac:dyDescent="0.25">
      <c r="A8" s="132" t="s">
        <v>85</v>
      </c>
      <c r="B8" s="554" t="s">
        <v>785</v>
      </c>
      <c r="C8" s="122">
        <f>HLOOKUP(C6,Anlageg,3,FALSE)</f>
        <v>389222.58</v>
      </c>
      <c r="D8" s="122">
        <f>HLOOKUP(D6,Anlageg,3,FALSE)</f>
        <v>377019.48</v>
      </c>
      <c r="E8" s="122">
        <f>HLOOKUP(E6,Anlageg,3,FALSE)</f>
        <v>376113.6</v>
      </c>
      <c r="F8" s="122">
        <f>HLOOKUP(F6,Anlageg,3,FALSE)</f>
        <v>367340.27</v>
      </c>
      <c r="G8" s="11"/>
    </row>
    <row r="9" spans="1:7" ht="18" customHeight="1" x14ac:dyDescent="0.25">
      <c r="A9" s="132" t="s">
        <v>86</v>
      </c>
      <c r="B9" s="336" t="s">
        <v>497</v>
      </c>
      <c r="C9" s="122">
        <f>IF(C6="-","-",HLOOKUP(C6,Beitr,3,FALSE)*-1)</f>
        <v>-169170.93</v>
      </c>
      <c r="D9" s="122">
        <f>IF(D6="-","-",HLOOKUP(D6,Beitr,3,FALSE)*-1)</f>
        <v>-168427.36</v>
      </c>
      <c r="E9" s="122">
        <f>IF(E6="-","-",HLOOKUP(E6,Beitr,3,FALSE)*-1)</f>
        <v>-167140.88</v>
      </c>
      <c r="F9" s="122">
        <f>IF(F6="-","-",HLOOKUP(F6,Beitr,3,FALSE)*-1)</f>
        <v>-163586.35</v>
      </c>
      <c r="G9" s="11"/>
    </row>
    <row r="10" spans="1:7" ht="18" customHeight="1" x14ac:dyDescent="0.25">
      <c r="A10" s="132" t="s">
        <v>87</v>
      </c>
      <c r="B10" s="554" t="s">
        <v>787</v>
      </c>
      <c r="C10" s="122">
        <f>IF(C6="-","-",HLOOKUP(C6,Zuwend,20,FALSE)*-1)</f>
        <v>-2060.4499999999998</v>
      </c>
      <c r="D10" s="122">
        <f>IF(D6="-","-",HLOOKUP(D6,Zuwend,20,FALSE)*-1)</f>
        <v>-2060.4499999999998</v>
      </c>
      <c r="E10" s="122">
        <f>IF(E6="-","-",HLOOKUP(E6,Zuwend,20,FALSE)*-1)</f>
        <v>-2060.4499999999998</v>
      </c>
      <c r="F10" s="122">
        <f>IF(F6="-","-",HLOOKUP(F6,Zuwend,20,FALSE)*-1)</f>
        <v>-2060.4499999999998</v>
      </c>
      <c r="G10" s="11"/>
    </row>
    <row r="11" spans="1:7" ht="28.5" customHeight="1" thickBot="1" x14ac:dyDescent="0.35">
      <c r="A11" s="146" t="s">
        <v>110</v>
      </c>
      <c r="B11" s="337" t="s">
        <v>633</v>
      </c>
      <c r="C11" s="332">
        <f>IF(C6="-","-",SUM(C8,C9,C10))</f>
        <v>217991.2</v>
      </c>
      <c r="D11" s="332">
        <f>IF(D6="-","-",SUM(D8,D9,D10))</f>
        <v>206531.66999999998</v>
      </c>
      <c r="E11" s="332">
        <f>IF(E6="-","-",SUM(E8,E9,E10))</f>
        <v>206912.26999999996</v>
      </c>
      <c r="F11" s="332">
        <f>IF(F6="-","-",SUM(F8,F9,F10))</f>
        <v>201693.47</v>
      </c>
      <c r="G11" s="11"/>
    </row>
    <row r="12" spans="1:7" ht="18" customHeight="1" x14ac:dyDescent="0.35">
      <c r="A12" s="132" t="s">
        <v>126</v>
      </c>
      <c r="B12" s="335" t="s">
        <v>632</v>
      </c>
      <c r="C12" s="51">
        <f>IF(C6="-","-",IF(HLOOKUP(C6,Grund_be,2,FALSE)=2,HLOOKUP(C6,Anlageg,5,FALSE),HLOOKUP(C6,Anlageg,11,FALSE)))</f>
        <v>132463.31</v>
      </c>
      <c r="D12" s="51">
        <f>IF(D6="-","-",IF(HLOOKUP(D6,Grund_be,2,FALSE)=2,HLOOKUP(D6,Anlageg,5,FALSE),HLOOKUP(D6,Anlageg,11,FALSE)))</f>
        <v>125382.36</v>
      </c>
      <c r="E12" s="51">
        <f>IF(E6="-","-",IF(HLOOKUP(E6,Grund_be,2,FALSE)=2,HLOOKUP(E6,Anlageg,5,FALSE),HLOOKUP(E6,Anlageg,11,FALSE)))</f>
        <v>118319.19</v>
      </c>
      <c r="F12" s="51">
        <f>IF(F6="-","-",IF(HLOOKUP(F6,Grund_be,2,FALSE)=2,HLOOKUP(F6,Anlageg,5,FALSE),HLOOKUP(F6,Anlageg,11,FALSE)))</f>
        <v>111375.12</v>
      </c>
      <c r="G12" s="11"/>
    </row>
    <row r="13" spans="1:7" ht="18" customHeight="1" x14ac:dyDescent="0.25">
      <c r="A13" s="132" t="s">
        <v>128</v>
      </c>
      <c r="B13" s="338" t="s">
        <v>498</v>
      </c>
      <c r="C13" s="122">
        <f>IF(C6="-","-",IF(HLOOKUP(C6,Grund_be,2,FALSE)=2,HLOOKUP(C6,Beitr,5,FALSE)*-1,HLOOKUP(C6,Beitr,11,FALSE)*-1))</f>
        <v>-65391.62</v>
      </c>
      <c r="D13" s="122">
        <f>IF(D6="-","-",IF(HLOOKUP(D6,Grund_be,2,FALSE)=2,HLOOKUP(D6,Beitr,5,FALSE)*-1,HLOOKUP(D6,Beitr,11,FALSE)*-1))</f>
        <v>-61851.78</v>
      </c>
      <c r="E13" s="122">
        <f>IF(E6="-","-",IF(HLOOKUP(E6,Grund_be,2,FALSE)=2,HLOOKUP(E6,Beitr,5,FALSE)*-1,HLOOKUP(E6,Beitr,11,FALSE)*-1))</f>
        <v>-58320.83</v>
      </c>
      <c r="F13" s="122">
        <f>IF(F6="-","-",IF(HLOOKUP(F6,Grund_be,2,FALSE)=2,HLOOKUP(F6,Beitr,5,FALSE)*-1,HLOOKUP(F6,Beitr,11,FALSE)*-1))</f>
        <v>-54849.43</v>
      </c>
      <c r="G13" s="11"/>
    </row>
    <row r="14" spans="1:7" ht="18" customHeight="1" x14ac:dyDescent="0.25">
      <c r="A14" s="132" t="s">
        <v>129</v>
      </c>
      <c r="B14" s="338" t="s">
        <v>501</v>
      </c>
      <c r="C14" s="122">
        <f>IF(C6="-","-",IF(HLOOKUP(C6,Grund_be,2,FALSE)=2,HLOOKUP(C6,Zuwend,5,FALSE)*-1,HLOOKUP(C6,Zuwend,11,FALSE)*-1))</f>
        <v>0</v>
      </c>
      <c r="D14" s="122">
        <f>IF(D6="-","-",IF(HLOOKUP(D6,Grund_be,2,FALSE)=2,HLOOKUP(D6,Zuwend,5,FALSE)*-1,HLOOKUP(D6,Zuwend,11,FALSE)*-1))</f>
        <v>0</v>
      </c>
      <c r="E14" s="122">
        <f>IF(E6="-","-",IF(HLOOKUP(E6,Grund_be,2,FALSE)=2,HLOOKUP(E6,Zuwend,5,FALSE)*-1,HLOOKUP(E6,Zuwend,11,FALSE)*-1))</f>
        <v>0</v>
      </c>
      <c r="F14" s="122">
        <f>IF(F6="-","-",IF(HLOOKUP(F6,Grund_be,2,FALSE)=2,HLOOKUP(F6,Zuwend,5,FALSE)*-1,HLOOKUP(F6,Zuwend,11,FALSE)*-1))</f>
        <v>0</v>
      </c>
      <c r="G14" s="11"/>
    </row>
    <row r="15" spans="1:7" ht="28.5" customHeight="1" x14ac:dyDescent="0.3">
      <c r="A15" s="132" t="s">
        <v>130</v>
      </c>
      <c r="B15" s="339" t="s">
        <v>514</v>
      </c>
      <c r="C15" s="135">
        <f>IF(C6="-","-",SUM(C12,C13,C14))</f>
        <v>67071.69</v>
      </c>
      <c r="D15" s="134">
        <f>IF(D6="-","-",SUM(D12,D13,D14))</f>
        <v>63530.58</v>
      </c>
      <c r="E15" s="134">
        <f>IF(E6="-","-",SUM(E12,E13,E14))</f>
        <v>59998.36</v>
      </c>
      <c r="F15" s="135">
        <f>IF(F6="-","-",SUM(F12,F13,F14))</f>
        <v>56525.689999999995</v>
      </c>
      <c r="G15" s="11"/>
    </row>
    <row r="16" spans="1:7" ht="11.25" customHeight="1" x14ac:dyDescent="0.3">
      <c r="A16" s="163" t="s">
        <v>19</v>
      </c>
      <c r="B16" s="448" t="s">
        <v>654</v>
      </c>
      <c r="C16" s="450" t="str">
        <f>IF(C6="-","-",IF(HLOOKUP(C6,Grund_be,2,FALSE)=2,"Jahresende","Jahresmittel"))</f>
        <v>Jahresmittel</v>
      </c>
      <c r="D16" s="450" t="str">
        <f>IF(D6="-","-",IF(HLOOKUP(D6,Grund_be,2,FALSE)=2,"Jahresende","Jahresmittel"))</f>
        <v>Jahresmittel</v>
      </c>
      <c r="E16" s="450" t="str">
        <f>IF(E6="-","-",IF(HLOOKUP(E6,Grund_be,2,FALSE)=2,"Jahresende","Jahresmittel"))</f>
        <v>Jahresmittel</v>
      </c>
      <c r="F16" s="450" t="str">
        <f>IF(F6="-","-",IF(HLOOKUP(F6,Grund_be,2,FALSE)=2,"Jahresende","Jahresmittel"))</f>
        <v>Jahresmittel</v>
      </c>
      <c r="G16" s="11"/>
    </row>
    <row r="17" spans="1:16" ht="18" customHeight="1" x14ac:dyDescent="0.3">
      <c r="A17" s="132" t="s">
        <v>131</v>
      </c>
      <c r="B17" s="335" t="s">
        <v>507</v>
      </c>
      <c r="C17" s="51">
        <f>IF(C6="-","-",HLOOKUP(C6,Anlageg,15,FALSE))</f>
        <v>134653.24</v>
      </c>
      <c r="D17" s="51">
        <f>IF(D6="-","-",HLOOKUP(D6,Anlageg,15,FALSE))</f>
        <v>126285.41</v>
      </c>
      <c r="E17" s="51">
        <f>IF(E6="-","-",HLOOKUP(E6,Anlageg,15,FALSE))</f>
        <v>126635.82</v>
      </c>
      <c r="F17" s="51">
        <f>IF(F6="-","-",HLOOKUP(F6,Anlageg,15,FALSE))</f>
        <v>124963.95</v>
      </c>
      <c r="G17" s="11"/>
    </row>
    <row r="18" spans="1:16" ht="18" customHeight="1" x14ac:dyDescent="0.25">
      <c r="A18" s="132" t="s">
        <v>132</v>
      </c>
      <c r="B18" s="338" t="s">
        <v>498</v>
      </c>
      <c r="C18" s="122">
        <f>IF(C6="-","-",HLOOKUP(C6,Beitr,16,FALSE)*-1)</f>
        <v>-39292.76</v>
      </c>
      <c r="D18" s="122">
        <f>IF(D6="-","-",HLOOKUP(D6,Beitr,16,FALSE)*-1)</f>
        <v>-38863.300000000003</v>
      </c>
      <c r="E18" s="122">
        <f>IF(E6="-","-",HLOOKUP(E6,Beitr,16,FALSE)*-1)</f>
        <v>-38413.71</v>
      </c>
      <c r="F18" s="122">
        <f>IF(F6="-","-",HLOOKUP(F6,Beitr,16,FALSE)*-1)</f>
        <v>-38032.39</v>
      </c>
      <c r="G18" s="11"/>
    </row>
    <row r="19" spans="1:16" ht="18" customHeight="1" x14ac:dyDescent="0.25">
      <c r="A19" s="132" t="s">
        <v>133</v>
      </c>
      <c r="B19" s="338" t="s">
        <v>499</v>
      </c>
      <c r="C19" s="51">
        <f>IF(C6="-","-",HLOOKUP(C6,Zuwend,16,FALSE)*-1)</f>
        <v>-1190.03</v>
      </c>
      <c r="D19" s="51">
        <f>IF(D6="-","-",HLOOKUP(D6,Zuwend,16,FALSE)*-1)</f>
        <v>-1190.03</v>
      </c>
      <c r="E19" s="51">
        <f>IF(E6="-","-",HLOOKUP(E6,Zuwend,16,FALSE)*-1)</f>
        <v>-1190.03</v>
      </c>
      <c r="F19" s="122">
        <f>IF(F6="-","-",HLOOKUP(F6,Zuwend,16,FALSE)*-1)</f>
        <v>-1190.03</v>
      </c>
      <c r="G19" s="11"/>
    </row>
    <row r="20" spans="1:16" ht="28.5" customHeight="1" x14ac:dyDescent="0.3">
      <c r="A20" s="144" t="s">
        <v>134</v>
      </c>
      <c r="B20" s="333" t="s">
        <v>513</v>
      </c>
      <c r="C20" s="123">
        <f>IF(C6="-","-",SUM(C17,C18,C19))</f>
        <v>94170.449999999983</v>
      </c>
      <c r="D20" s="71">
        <f>IF(D6="-","-",SUM(D17,D18,D19))</f>
        <v>86232.08</v>
      </c>
      <c r="E20" s="71">
        <f>IF(E6="-","-",SUM(E17,E18,E19))</f>
        <v>87032.080000000016</v>
      </c>
      <c r="F20" s="123">
        <f>IF(F6="-","-",SUM(F17,F18,F19))</f>
        <v>85741.53</v>
      </c>
      <c r="G20" s="11"/>
    </row>
    <row r="21" spans="1:16" ht="18" customHeight="1" thickBot="1" x14ac:dyDescent="0.35">
      <c r="A21" s="145" t="s">
        <v>135</v>
      </c>
      <c r="B21" s="340" t="s">
        <v>587</v>
      </c>
      <c r="C21" s="138">
        <f>IF(C6="-","-",SUM(C15,C20))</f>
        <v>161242.13999999998</v>
      </c>
      <c r="D21" s="137">
        <f>IF(D6="-","-",SUM(D15,D20))</f>
        <v>149762.66</v>
      </c>
      <c r="E21" s="137">
        <f>IF(E6="-","-",SUM(E15,E20))</f>
        <v>147030.44</v>
      </c>
      <c r="F21" s="138">
        <f>IF(F6="-","-",SUM(F15,F20))</f>
        <v>142267.22</v>
      </c>
      <c r="G21" s="11"/>
    </row>
    <row r="22" spans="1:16" ht="21.75" customHeight="1" x14ac:dyDescent="0.25">
      <c r="A22" s="132" t="s">
        <v>72</v>
      </c>
      <c r="B22" s="341" t="s">
        <v>122</v>
      </c>
      <c r="C22" s="412"/>
      <c r="D22" s="412"/>
      <c r="E22" s="412"/>
      <c r="F22" s="413"/>
      <c r="G22" s="11"/>
    </row>
    <row r="23" spans="1:16" ht="18" customHeight="1" x14ac:dyDescent="0.25">
      <c r="A23" s="132" t="s">
        <v>75</v>
      </c>
      <c r="B23" s="336" t="s">
        <v>122</v>
      </c>
      <c r="C23" s="313">
        <f>IF(C6="-","-",HLOOKUP(C6,Betriebsk,3,FALSE))</f>
        <v>490350</v>
      </c>
      <c r="D23" s="313">
        <f>IF(D6="-","-",HLOOKUP(D6,Betriebsk,3,FALSE))</f>
        <v>505040</v>
      </c>
      <c r="E23" s="313">
        <f>IF(E6="-","-",HLOOKUP(E6,Betriebsk,3,FALSE))</f>
        <v>520210</v>
      </c>
      <c r="F23" s="313">
        <f>IF(F6="-","-",HLOOKUP(F6,Betriebsk,3,FALSE))</f>
        <v>0</v>
      </c>
      <c r="G23" s="11"/>
    </row>
    <row r="24" spans="1:16" ht="18" customHeight="1" x14ac:dyDescent="0.25">
      <c r="A24" s="144" t="s">
        <v>78</v>
      </c>
      <c r="B24" s="342" t="s">
        <v>500</v>
      </c>
      <c r="C24" s="140">
        <f>IF(C6="-","-",HLOOKUP(C6,Betriebsk,2,FALSE)*-1)</f>
        <v>-71260</v>
      </c>
      <c r="D24" s="139">
        <f>IF(D6="-","-",HLOOKUP(D6,Betriebsk,2,FALSE)*-1)</f>
        <v>-72610</v>
      </c>
      <c r="E24" s="139">
        <f>IF(E6="-","-",HLOOKUP(E6,Betriebsk,2,FALSE)*-1)</f>
        <v>-74000</v>
      </c>
      <c r="F24" s="140">
        <f>IF(F6="-","-",HLOOKUP(F6,Betriebsk,2,FALSE)*-1)</f>
        <v>0</v>
      </c>
      <c r="G24" s="11"/>
    </row>
    <row r="25" spans="1:16" ht="18" customHeight="1" thickBot="1" x14ac:dyDescent="0.35">
      <c r="A25" s="146" t="s">
        <v>79</v>
      </c>
      <c r="B25" s="343" t="s">
        <v>627</v>
      </c>
      <c r="C25" s="138">
        <f>IF(C6="-","-",SUM(C23,C24))</f>
        <v>419090</v>
      </c>
      <c r="D25" s="138">
        <f>IF(D6="-","-",SUM(D23,D24))</f>
        <v>432430</v>
      </c>
      <c r="E25" s="138">
        <f>IF(E6="-","-",SUM(E23,E24))</f>
        <v>446210</v>
      </c>
      <c r="F25" s="138">
        <f>IF(F6="-","-",SUM(F23,F24))</f>
        <v>0</v>
      </c>
      <c r="G25" s="11"/>
    </row>
    <row r="26" spans="1:16" ht="18" customHeight="1" x14ac:dyDescent="0.3">
      <c r="A26" s="133" t="s">
        <v>119</v>
      </c>
      <c r="B26" s="344" t="s">
        <v>484</v>
      </c>
      <c r="C26" s="124">
        <f>IF(C6="-","-",C11+C21)</f>
        <v>379233.33999999997</v>
      </c>
      <c r="D26" s="53">
        <f>IF(D6="-","-",D11+D21)</f>
        <v>356294.32999999996</v>
      </c>
      <c r="E26" s="53">
        <f>IF(E6="-","-",E11+E21)</f>
        <v>353942.70999999996</v>
      </c>
      <c r="F26" s="124">
        <f>IF(F6="-","-",F11+F21)</f>
        <v>343960.69</v>
      </c>
      <c r="G26" s="11"/>
    </row>
    <row r="27" spans="1:16" ht="18" customHeight="1" x14ac:dyDescent="0.3">
      <c r="A27" s="147" t="s">
        <v>120</v>
      </c>
      <c r="B27" s="345" t="s">
        <v>628</v>
      </c>
      <c r="C27" s="142">
        <f>IF(C6="-","-",C25)</f>
        <v>419090</v>
      </c>
      <c r="D27" s="141">
        <f>IF(D6="-","-",D25)</f>
        <v>432430</v>
      </c>
      <c r="E27" s="141">
        <f>IF(E6="-","-",E25)</f>
        <v>446210</v>
      </c>
      <c r="F27" s="142">
        <f>IF(F6="-","-",F25)</f>
        <v>0</v>
      </c>
      <c r="G27" s="11"/>
    </row>
    <row r="28" spans="1:16" ht="18" customHeight="1" thickBot="1" x14ac:dyDescent="0.35">
      <c r="A28" s="164" t="s">
        <v>123</v>
      </c>
      <c r="B28" s="515" t="s">
        <v>503</v>
      </c>
      <c r="C28" s="138">
        <f>IF(C6="-","-",ROUND(SUM(C26,C27),2))</f>
        <v>798323.34</v>
      </c>
      <c r="D28" s="137">
        <f>IF(D6="-","-",ROUND(SUM(D26,D27),2))</f>
        <v>788724.33</v>
      </c>
      <c r="E28" s="137">
        <f>IF(E6="-","-",ROUND(SUM(E26,E27),2))</f>
        <v>800152.71</v>
      </c>
      <c r="F28" s="138">
        <f>IF(F6="-","-",ROUND(SUM(F26,F27),2))</f>
        <v>343960.69</v>
      </c>
      <c r="G28" s="11"/>
    </row>
    <row r="29" spans="1:16" ht="18" customHeight="1" x14ac:dyDescent="0.25">
      <c r="A29" s="133" t="s">
        <v>124</v>
      </c>
      <c r="B29" s="338" t="s">
        <v>502</v>
      </c>
      <c r="C29" s="313">
        <f>IF(C6="-","-",HLOOKUP(C6,Grund_geb_ein,2,FALSE)*-1)</f>
        <v>-35000</v>
      </c>
      <c r="D29" s="313">
        <f>IF(D6="-","-",HLOOKUP(D6,Grund_geb_ein,2,FALSE)*-1)</f>
        <v>-35000</v>
      </c>
      <c r="E29" s="313">
        <f>IF(E6="-","-",HLOOKUP(E6,Grund_geb_ein,2,FALSE)*-1)</f>
        <v>-35000</v>
      </c>
      <c r="F29" s="313">
        <f>IF(F6="-","-",HLOOKUP(F6,Grund_geb_ein,2,FALSE)*-1)</f>
        <v>-35000</v>
      </c>
      <c r="G29" s="11"/>
    </row>
    <row r="30" spans="1:16" ht="18" customHeight="1" x14ac:dyDescent="0.3">
      <c r="A30" s="148" t="s">
        <v>125</v>
      </c>
      <c r="B30" s="347" t="s">
        <v>511</v>
      </c>
      <c r="C30" s="124">
        <f>IF(C6="-","-",ROUND(SUM(C28,C29),2))</f>
        <v>763323.34</v>
      </c>
      <c r="D30" s="53">
        <f>IF(D6="-","-",ROUND(SUM(D28,D29),2))</f>
        <v>753724.33</v>
      </c>
      <c r="E30" s="53">
        <f>IF(E6="-","-",ROUND(SUM(E28,E29),2))</f>
        <v>765152.71</v>
      </c>
      <c r="F30" s="124">
        <f>IF(F6="-","-",ROUND(SUM(F28,F29),2))</f>
        <v>308960.69</v>
      </c>
      <c r="G30" s="11"/>
    </row>
    <row r="31" spans="1:16" ht="28.5" customHeight="1" x14ac:dyDescent="0.25">
      <c r="A31" s="149" t="s">
        <v>38</v>
      </c>
      <c r="B31" s="348" t="s">
        <v>629</v>
      </c>
      <c r="C31" s="140">
        <f>IF(C6="-","-",HLOOKUP(C6,Grund_ue,2,FALSE))</f>
        <v>-100385.3</v>
      </c>
      <c r="D31" s="139">
        <f>IF(D6="-","-",HLOOKUP(D6,Grund_ue,2,FALSE))</f>
        <v>-100385.3</v>
      </c>
      <c r="E31" s="139">
        <f>IF(E6="-","-",HLOOKUP(E6,Grund_ue,2,FALSE))</f>
        <v>-100385.3</v>
      </c>
      <c r="F31" s="140">
        <f>IF(F6="-","-",HLOOKUP(F6,Grund_ue,2,FALSE))</f>
        <v>-100385.3</v>
      </c>
      <c r="G31" s="41"/>
      <c r="H31" s="12"/>
      <c r="I31" s="12"/>
      <c r="J31" s="12"/>
      <c r="K31" s="12"/>
      <c r="L31" s="12"/>
      <c r="M31" s="12"/>
      <c r="N31" s="12"/>
      <c r="O31" s="12"/>
      <c r="P31" s="12"/>
    </row>
    <row r="32" spans="1:16" ht="18" customHeight="1" x14ac:dyDescent="0.25">
      <c r="A32" s="329" t="s">
        <v>80</v>
      </c>
      <c r="B32" s="349" t="s">
        <v>485</v>
      </c>
      <c r="C32" s="331">
        <f>IF(C6="-","-",ROUND(SUM(C30,-C31),2))</f>
        <v>863708.64</v>
      </c>
      <c r="D32" s="330">
        <f>IF(D6="-","-",ROUND(SUM(D30,-D31),2))</f>
        <v>854109.63</v>
      </c>
      <c r="E32" s="330">
        <f>IF(E6="-","-",ROUND(SUM(E30,-E31),2))</f>
        <v>865538.01</v>
      </c>
      <c r="F32" s="331">
        <f>IF(F6="-","-",ROUND(SUM(F30,-F31),2))</f>
        <v>409345.99</v>
      </c>
      <c r="G32" s="41"/>
      <c r="H32" s="12"/>
      <c r="I32" s="12"/>
      <c r="J32" s="12"/>
      <c r="K32" s="12"/>
      <c r="L32" s="12"/>
      <c r="M32" s="12"/>
      <c r="N32" s="12"/>
      <c r="O32" s="12"/>
      <c r="P32" s="12"/>
    </row>
    <row r="33" spans="1:16" ht="28.5" customHeight="1" thickBot="1" x14ac:dyDescent="0.3">
      <c r="A33" s="146" t="s">
        <v>177</v>
      </c>
      <c r="B33" s="350" t="s">
        <v>773</v>
      </c>
      <c r="C33" s="583">
        <f>SUM(C32,D32,E32,F32)</f>
        <v>2992702.2700000005</v>
      </c>
      <c r="D33" s="583"/>
      <c r="E33" s="583"/>
      <c r="F33" s="584"/>
      <c r="G33" s="223"/>
      <c r="H33" s="12"/>
      <c r="I33" s="12"/>
      <c r="J33" s="12"/>
      <c r="K33" s="12"/>
      <c r="L33" s="12"/>
      <c r="M33" s="12"/>
      <c r="N33" s="12"/>
      <c r="O33" s="12"/>
      <c r="P33" s="12"/>
    </row>
    <row r="34" spans="1:16" s="11" customFormat="1" ht="20.25" customHeight="1" thickBot="1" x14ac:dyDescent="0.3">
      <c r="A34" s="327" t="s">
        <v>88</v>
      </c>
      <c r="B34" s="351" t="s">
        <v>41</v>
      </c>
      <c r="C34" s="328">
        <f>IF(C6="-","-",IF(AND(C6&lt;&gt;"-",Grunddaten!I36&gt;0),HLOOKUP(C6,Grund_wa,2,FALSE),0))</f>
        <v>610000</v>
      </c>
      <c r="D34" s="325">
        <f>IF(D6="-","-",IF(AND(D6&lt;&gt;"-",Grunddaten!J36&gt;0),HLOOKUP(D6,Grund_wa,2,FALSE),0))</f>
        <v>605000</v>
      </c>
      <c r="E34" s="325">
        <f>IF(E6="-","-",IF(AND(E6&lt;&gt;"-",Grunddaten!K36&gt;0),HLOOKUP(E6,Grund_wa,2,FALSE),0))</f>
        <v>600000</v>
      </c>
      <c r="F34" s="326">
        <f>IF(F6="-","-",IF(AND(F6&lt;&gt;"-",Grunddaten!L36&gt;0),HLOOKUP(F6,Grund_wa,2,FALSE),0))</f>
        <v>0</v>
      </c>
      <c r="G34" s="41"/>
      <c r="H34" s="41"/>
      <c r="I34" s="41"/>
      <c r="J34" s="41"/>
      <c r="K34" s="41"/>
      <c r="L34" s="41"/>
      <c r="M34" s="41"/>
      <c r="N34" s="41"/>
      <c r="O34" s="41"/>
      <c r="P34" s="41"/>
    </row>
    <row r="35" spans="1:16" ht="16.5" customHeight="1" x14ac:dyDescent="0.25">
      <c r="A35" s="132" t="s">
        <v>89</v>
      </c>
      <c r="B35" s="347" t="s">
        <v>486</v>
      </c>
      <c r="C35" s="572" t="str">
        <f>"von "&amp;MIN(C6:F6)&amp;" bis "&amp;MAX(C6:F6)</f>
        <v>von 2017 bis 2020</v>
      </c>
      <c r="D35" s="572"/>
      <c r="E35" s="572"/>
      <c r="F35" s="573"/>
      <c r="G35" s="41"/>
      <c r="H35" s="12"/>
      <c r="I35" s="12"/>
      <c r="J35" s="12"/>
      <c r="K35" s="12"/>
      <c r="L35" s="12"/>
      <c r="M35" s="12"/>
      <c r="N35" s="12"/>
      <c r="O35" s="12"/>
      <c r="P35" s="12"/>
    </row>
    <row r="36" spans="1:16" ht="21.75" customHeight="1" x14ac:dyDescent="0.25">
      <c r="A36" s="132" t="s">
        <v>140</v>
      </c>
      <c r="B36" s="500" t="s">
        <v>36</v>
      </c>
      <c r="C36" s="588">
        <f>IF(SUM(C34,D34,E34,F34)&lt;&gt;0,ROUND(C33/SUM(C34,D34,E34,F34),2),"-")</f>
        <v>1.65</v>
      </c>
      <c r="D36" s="588"/>
      <c r="E36" s="588"/>
      <c r="F36" s="589"/>
      <c r="G36" s="41"/>
      <c r="H36" s="12"/>
      <c r="I36" s="12"/>
      <c r="J36" s="12"/>
      <c r="K36" s="12"/>
      <c r="L36" s="12"/>
      <c r="M36" s="12"/>
      <c r="N36" s="12"/>
      <c r="O36" s="12"/>
      <c r="P36" s="12"/>
    </row>
    <row r="37" spans="1:16" ht="18" customHeight="1" thickBot="1" x14ac:dyDescent="0.3">
      <c r="A37" s="165" t="s">
        <v>141</v>
      </c>
      <c r="B37" s="352" t="str">
        <f>"Gebühr (einschl. "&amp;Grunddaten!I29*100 &amp;"% MwSt)" &amp; " -ger.auf 4 Stellen-"</f>
        <v>Gebühr (einschl. 7% MwSt) -ger.auf 4 Stellen-</v>
      </c>
      <c r="C37" s="590">
        <f>IF(C36&lt;&gt;"-",ROUND(C36+C36*Grunddaten!$I$29,4),"-")</f>
        <v>1.7655000000000001</v>
      </c>
      <c r="D37" s="591"/>
      <c r="E37" s="591"/>
      <c r="F37" s="592"/>
      <c r="G37" s="41"/>
      <c r="H37" s="12"/>
      <c r="I37" s="12"/>
      <c r="J37" s="12"/>
      <c r="K37" s="12"/>
      <c r="L37" s="12"/>
      <c r="M37" s="12"/>
      <c r="N37" s="12"/>
      <c r="O37" s="12"/>
      <c r="P37" s="12"/>
    </row>
    <row r="38" spans="1:16" s="11" customFormat="1" ht="6.75" customHeight="1" x14ac:dyDescent="0.25">
      <c r="A38" s="414"/>
      <c r="B38" s="414"/>
      <c r="C38" s="414"/>
      <c r="D38" s="414"/>
      <c r="E38" s="414"/>
      <c r="F38" s="415"/>
      <c r="G38" s="364"/>
    </row>
    <row r="39" spans="1:16" ht="36" customHeight="1" x14ac:dyDescent="0.25">
      <c r="A39" s="166" t="s">
        <v>91</v>
      </c>
      <c r="B39" s="514" t="s">
        <v>147</v>
      </c>
      <c r="C39" s="516">
        <f>C6</f>
        <v>2017</v>
      </c>
      <c r="D39" s="516">
        <f>D6</f>
        <v>2018</v>
      </c>
      <c r="E39" s="516">
        <f>E6</f>
        <v>2019</v>
      </c>
      <c r="F39" s="516">
        <f>F6</f>
        <v>2020</v>
      </c>
      <c r="G39" s="41"/>
      <c r="H39" s="12"/>
      <c r="I39" s="12"/>
      <c r="J39" s="12"/>
      <c r="K39" s="12"/>
      <c r="L39" s="12"/>
      <c r="M39" s="12"/>
      <c r="N39" s="12"/>
      <c r="O39" s="12"/>
      <c r="P39" s="12"/>
    </row>
    <row r="40" spans="1:16" ht="20.25" customHeight="1" x14ac:dyDescent="0.25">
      <c r="A40" s="144" t="s">
        <v>92</v>
      </c>
      <c r="B40" s="365" t="s">
        <v>630</v>
      </c>
      <c r="C40" s="320">
        <f>IF(C39="-","-",ROUND(C32/C34,2))</f>
        <v>1.42</v>
      </c>
      <c r="D40" s="320">
        <f>IF(D39="-","-",ROUND(D32/D34,2))</f>
        <v>1.41</v>
      </c>
      <c r="E40" s="320">
        <f>IF(E39="-","-",ROUND(E32/E34,2))</f>
        <v>1.44</v>
      </c>
      <c r="F40" s="320" t="e">
        <f>IF(F39="-","-",ROUND(F32/F34,2))</f>
        <v>#DIV/0!</v>
      </c>
      <c r="G40" s="41"/>
      <c r="H40" s="12"/>
      <c r="I40" s="12"/>
      <c r="J40" s="12"/>
      <c r="K40" s="12"/>
      <c r="L40" s="12"/>
      <c r="M40" s="12"/>
      <c r="N40" s="12"/>
      <c r="O40" s="12"/>
      <c r="P40" s="12"/>
    </row>
    <row r="41" spans="1:16" ht="20.25" customHeight="1" thickBot="1" x14ac:dyDescent="0.3">
      <c r="A41" s="146" t="s">
        <v>93</v>
      </c>
      <c r="B41" s="406" t="s">
        <v>631</v>
      </c>
      <c r="C41" s="407">
        <f>IF(C39="-","-",ROUND(C30/C34,2))</f>
        <v>1.25</v>
      </c>
      <c r="D41" s="407">
        <f>IF(D39="-","-",ROUND(D30/D34,2))</f>
        <v>1.25</v>
      </c>
      <c r="E41" s="407">
        <f>IF(E39="-","-",ROUND(E30/E34,2))</f>
        <v>1.28</v>
      </c>
      <c r="F41" s="407" t="e">
        <f>IF(F39="-","-",ROUND(F30/F34,2))</f>
        <v>#DIV/0!</v>
      </c>
      <c r="G41" s="41"/>
      <c r="H41" s="12"/>
      <c r="I41" s="12"/>
      <c r="J41" s="12"/>
      <c r="K41" s="12"/>
      <c r="L41" s="12"/>
      <c r="M41" s="12"/>
      <c r="N41" s="12"/>
      <c r="O41" s="12"/>
      <c r="P41" s="12"/>
    </row>
    <row r="42" spans="1:16" ht="26.25" customHeight="1" x14ac:dyDescent="0.3">
      <c r="A42" s="408" t="s">
        <v>113</v>
      </c>
      <c r="B42" s="402" t="s">
        <v>621</v>
      </c>
      <c r="C42" s="403"/>
      <c r="D42" s="404"/>
      <c r="E42" s="404"/>
      <c r="F42" s="405"/>
      <c r="G42" s="41"/>
      <c r="H42" s="12"/>
      <c r="I42" s="12"/>
      <c r="J42" s="12"/>
      <c r="K42" s="12"/>
      <c r="L42" s="12"/>
      <c r="M42" s="12"/>
      <c r="N42" s="12"/>
      <c r="O42" s="12"/>
      <c r="P42" s="12"/>
    </row>
    <row r="43" spans="1:16" ht="20.25" customHeight="1" x14ac:dyDescent="0.25">
      <c r="A43" s="260" t="s">
        <v>569</v>
      </c>
      <c r="B43" s="367" t="s">
        <v>564</v>
      </c>
      <c r="C43" s="368">
        <f>IF(C6&lt;&gt;"-",HLOOKUP(C6,Anlageg,19,FALSE),"-")</f>
        <v>3.1E-2</v>
      </c>
      <c r="D43" s="368">
        <f>IF(D6&lt;&gt;"-",HLOOKUP(D6,Anlageg,19,FALSE),"-")</f>
        <v>3.1199999999999999E-2</v>
      </c>
      <c r="E43" s="368">
        <f>IF(E6&lt;&gt;"-",HLOOKUP(E6,Anlageg,19,FALSE),"-")</f>
        <v>3.1099999999999999E-2</v>
      </c>
      <c r="F43" s="368">
        <f>IF(F6&lt;&gt;"-",HLOOKUP(F6,Anlageg,19,FALSE),"-")</f>
        <v>3.0700000000000002E-2</v>
      </c>
      <c r="G43" s="41"/>
      <c r="H43" s="12"/>
      <c r="I43" s="12"/>
      <c r="J43" s="12"/>
      <c r="K43" s="12"/>
      <c r="L43" s="12"/>
      <c r="M43" s="12"/>
      <c r="N43" s="12"/>
      <c r="O43" s="12"/>
      <c r="P43" s="12"/>
    </row>
    <row r="44" spans="1:16" ht="20.25" customHeight="1" x14ac:dyDescent="0.25">
      <c r="A44" s="260" t="s">
        <v>570</v>
      </c>
      <c r="B44" s="367" t="s">
        <v>565</v>
      </c>
      <c r="C44" s="368">
        <f>IF(C6&lt;&gt;"-",HLOOKUP(C6,Beitr,20,FALSE),"-")</f>
        <v>3.4500000000000003E-2</v>
      </c>
      <c r="D44" s="368">
        <f>IF(D6&lt;&gt;"-",HLOOKUP(D6,Beitr,20,FALSE),"-")</f>
        <v>3.4599999999999999E-2</v>
      </c>
      <c r="E44" s="368">
        <f>IF(E6&lt;&gt;"-",HLOOKUP(E6,Beitr,20,FALSE),"-")</f>
        <v>3.4500000000000003E-2</v>
      </c>
      <c r="F44" s="368">
        <f>IF(F6&lt;&gt;"-",HLOOKUP(F6,Beitr,20,FALSE),"-")</f>
        <v>3.4200000000000001E-2</v>
      </c>
      <c r="G44" s="41"/>
      <c r="H44" s="12"/>
      <c r="I44" s="12"/>
      <c r="J44" s="12"/>
      <c r="K44" s="12"/>
      <c r="L44" s="12"/>
      <c r="M44" s="12"/>
      <c r="N44" s="12"/>
      <c r="O44" s="12"/>
      <c r="P44" s="12"/>
    </row>
    <row r="45" spans="1:16" ht="20.25" customHeight="1" x14ac:dyDescent="0.25">
      <c r="A45" s="262" t="s">
        <v>571</v>
      </c>
      <c r="B45" s="370" t="s">
        <v>566</v>
      </c>
      <c r="C45" s="366">
        <f>IF(C6&lt;&gt;"-",HLOOKUP(C6,Zuwend,24,FALSE),"-")</f>
        <v>3.0300000000000001E-2</v>
      </c>
      <c r="D45" s="366">
        <f>IF(D6&lt;&gt;"-",HLOOKUP(D6,Zuwend,24,FALSE),"-")</f>
        <v>3.0300000000000001E-2</v>
      </c>
      <c r="E45" s="366">
        <f>IF(E6&lt;&gt;"-",HLOOKUP(E6,Zuwend,24,FALSE),"-")</f>
        <v>3.0300000000000001E-2</v>
      </c>
      <c r="F45" s="366">
        <f>IF(F6&lt;&gt;"-",HLOOKUP(F6,Zuwend,24,FALSE),"-")</f>
        <v>3.0300000000000001E-2</v>
      </c>
      <c r="G45" s="41"/>
      <c r="H45" s="12"/>
      <c r="I45" s="12"/>
      <c r="J45" s="12"/>
      <c r="K45" s="12"/>
      <c r="L45" s="12"/>
      <c r="M45" s="12"/>
      <c r="N45" s="12"/>
      <c r="O45" s="12"/>
      <c r="P45" s="12"/>
    </row>
    <row r="46" spans="1:16" ht="20.25" customHeight="1" thickBot="1" x14ac:dyDescent="0.3">
      <c r="A46" s="261" t="s">
        <v>114</v>
      </c>
      <c r="B46" s="401" t="s">
        <v>567</v>
      </c>
      <c r="C46" s="369">
        <f>IF(C6&lt;&gt;"-",HLOOKUP(C6,Grund_zins,2,FALSE),"-")</f>
        <v>3.5000000000000003E-2</v>
      </c>
      <c r="D46" s="369">
        <f>IF(D6&lt;&gt;"-",HLOOKUP(D6,Grund_zins,2,FALSE),"-")</f>
        <v>3.5000000000000003E-2</v>
      </c>
      <c r="E46" s="369">
        <f>IF(E6&lt;&gt;"-",HLOOKUP(E6,Grund_zins,2,FALSE),"-")</f>
        <v>3.5000000000000003E-2</v>
      </c>
      <c r="F46" s="369">
        <f>IF(F6&lt;&gt;"-",HLOOKUP(F6,Grund_zins,2,FALSE),"-")</f>
        <v>3.5000000000000003E-2</v>
      </c>
      <c r="G46" s="41"/>
      <c r="H46" s="12"/>
      <c r="I46" s="12"/>
      <c r="J46" s="12"/>
      <c r="K46" s="12"/>
      <c r="L46" s="12"/>
      <c r="M46" s="12"/>
      <c r="N46" s="12"/>
      <c r="O46" s="12"/>
      <c r="P46" s="12"/>
    </row>
    <row r="47" spans="1:16" s="11" customFormat="1" ht="6.75" customHeight="1" x14ac:dyDescent="0.25">
      <c r="A47" s="424"/>
      <c r="B47" s="424"/>
      <c r="C47" s="424"/>
      <c r="D47" s="424"/>
      <c r="E47" s="424"/>
      <c r="F47" s="425"/>
      <c r="G47" s="364"/>
    </row>
    <row r="48" spans="1:16" ht="30" customHeight="1" x14ac:dyDescent="0.3">
      <c r="A48" s="132"/>
      <c r="B48" s="563" t="str">
        <f>IF(Grunddaten!E15=2,"Berechnung der endgültigen Rücklagenzuführungen  aus Abschreibungen vom zuwendungsfinanzierten Anlagevermögen augrund der Nachkalkulation "&amp;MIN(C6:L6)&amp;" bis "&amp;MAX(C6:L6),"Keine Rücklagenzuführungen aus Abschreibungen vom zuwendungsfinanzierten Anlagevermögen")</f>
        <v>Keine Rücklagenzuführungen aus Abschreibungen vom zuwendungsfinanzierten Anlagevermögen</v>
      </c>
      <c r="C48" s="564"/>
      <c r="D48" s="564"/>
      <c r="E48" s="564"/>
      <c r="F48" s="565"/>
      <c r="G48" s="41"/>
      <c r="H48" s="12"/>
      <c r="I48" s="12"/>
      <c r="J48" s="12"/>
      <c r="K48" s="12"/>
      <c r="L48" s="12"/>
      <c r="M48" s="12"/>
      <c r="N48" s="12"/>
      <c r="O48" s="12"/>
      <c r="P48" s="12"/>
    </row>
    <row r="49" spans="1:16" ht="39" x14ac:dyDescent="0.25">
      <c r="A49" s="132" t="s">
        <v>56</v>
      </c>
      <c r="B49" s="356" t="s">
        <v>652</v>
      </c>
      <c r="C49" s="357" t="str">
        <f>IF(HLOOKUP(C6,Grund_be,5,FALSE)=2,C6,"-")</f>
        <v>-</v>
      </c>
      <c r="D49" s="357" t="str">
        <f>IF(HLOOKUP(D6,Grund_be,5,FALSE)=2,D6,"-")</f>
        <v>-</v>
      </c>
      <c r="E49" s="357" t="str">
        <f>IF(HLOOKUP(E6,Grund_be,5,FALSE)=2,E6,"-")</f>
        <v>-</v>
      </c>
      <c r="F49" s="357" t="str">
        <f>IF(HLOOKUP(F6,Grund_be,5,FALSE)=2,F6,"-")</f>
        <v>-</v>
      </c>
      <c r="G49" s="41"/>
      <c r="H49" s="12"/>
      <c r="I49" s="12"/>
      <c r="J49" s="12"/>
      <c r="K49" s="12"/>
      <c r="L49" s="12"/>
      <c r="M49" s="12"/>
      <c r="N49" s="12"/>
      <c r="O49" s="12"/>
      <c r="P49" s="12"/>
    </row>
    <row r="50" spans="1:16" ht="25.5" customHeight="1" x14ac:dyDescent="0.25">
      <c r="A50" s="132" t="s">
        <v>57</v>
      </c>
      <c r="B50" s="358" t="s">
        <v>648</v>
      </c>
      <c r="C50" s="359" t="str">
        <f>IF(AND(C6&lt;&gt;"-",HLOOKUP(C6,Grund_be,5,FALSE)=2),HLOOKUP(C6,Zuwend,3,FALSE),"-")</f>
        <v>-</v>
      </c>
      <c r="D50" s="359" t="str">
        <f>IF(AND(D6&lt;&gt;"-",HLOOKUP(D6,Grund_be,5,FALSE)=2),HLOOKUP(D6,Zuwend,3,FALSE),"-")</f>
        <v>-</v>
      </c>
      <c r="E50" s="359" t="str">
        <f>IF(AND(E6&lt;&gt;"-",HLOOKUP(E6,Grund_be,5,FALSE)=2),HLOOKUP(E6,Zuwend,3,FALSE),"-")</f>
        <v>-</v>
      </c>
      <c r="F50" s="359" t="str">
        <f>IF(AND(F6&lt;&gt;"-",HLOOKUP(F6,Grund_be,5,FALSE)=2),HLOOKUP(F6,Zuwend,3,FALSE),"-")</f>
        <v>-</v>
      </c>
      <c r="G50" s="41"/>
      <c r="H50" s="12"/>
      <c r="I50" s="12"/>
      <c r="J50" s="12"/>
      <c r="K50" s="12"/>
    </row>
    <row r="51" spans="1:16" ht="25.5" customHeight="1" x14ac:dyDescent="0.25">
      <c r="A51" s="132" t="s">
        <v>58</v>
      </c>
      <c r="B51" s="358" t="s">
        <v>659</v>
      </c>
      <c r="C51" s="359" t="str">
        <f>IF(AND(C6&lt;&gt;"-",HLOOKUP(C6,Grund_be,5,FALSE)=2),HLOOKUP(C6,Zuwend,19,FALSE),"-")</f>
        <v>-</v>
      </c>
      <c r="D51" s="359" t="str">
        <f>IF(AND(D6&lt;&gt;"-",HLOOKUP(D6,Grund_be,5,FALSE)=2),HLOOKUP(D6,Zuwend,19,FALSE),"-")</f>
        <v>-</v>
      </c>
      <c r="E51" s="359" t="str">
        <f>IF(AND(E6&lt;&gt;"-",HLOOKUP(E6,Grund_be,5,FALSE)=2),HLOOKUP(E6,Zuwend,19,FALSE),"-")</f>
        <v>-</v>
      </c>
      <c r="F51" s="359" t="str">
        <f>IF(AND(F6&lt;&gt;"-",HLOOKUP(F6,Grund_be,5,FALSE)=2),HLOOKUP(F6,Zuwend,19,FALSE),"-")</f>
        <v>-</v>
      </c>
      <c r="G51" s="41"/>
      <c r="H51" s="12"/>
      <c r="I51" s="12"/>
      <c r="J51" s="12"/>
      <c r="K51" s="12"/>
    </row>
    <row r="52" spans="1:16" s="11" customFormat="1" ht="37.5" x14ac:dyDescent="0.25">
      <c r="A52" s="394" t="s">
        <v>59</v>
      </c>
      <c r="B52" s="363" t="s">
        <v>653</v>
      </c>
      <c r="C52" s="585" t="str">
        <f>IF(SUM(C51:F51)&gt;0,SUM(C51:F51),"-")</f>
        <v>-</v>
      </c>
      <c r="D52" s="586"/>
      <c r="E52" s="586"/>
      <c r="F52" s="587"/>
      <c r="G52" s="41"/>
      <c r="H52" s="41"/>
      <c r="I52" s="41"/>
      <c r="J52" s="41"/>
      <c r="K52" s="41"/>
    </row>
    <row r="53" spans="1:16" ht="26.5" thickBot="1" x14ac:dyDescent="0.3">
      <c r="A53" s="355" t="s">
        <v>149</v>
      </c>
      <c r="B53" s="360" t="s">
        <v>655</v>
      </c>
      <c r="C53" s="582" t="str">
        <f>C52</f>
        <v>-</v>
      </c>
      <c r="D53" s="558"/>
      <c r="E53" s="558"/>
      <c r="F53" s="559"/>
      <c r="G53" s="11"/>
    </row>
    <row r="54" spans="1:16" x14ac:dyDescent="0.25">
      <c r="A54" s="11"/>
      <c r="B54" s="11"/>
      <c r="C54" s="11"/>
      <c r="D54" s="11"/>
      <c r="E54" s="11"/>
      <c r="F54" s="222"/>
    </row>
  </sheetData>
  <mergeCells count="14">
    <mergeCell ref="A1:F1"/>
    <mergeCell ref="A2:F2"/>
    <mergeCell ref="A3:F3"/>
    <mergeCell ref="A4:F4"/>
    <mergeCell ref="A5:A6"/>
    <mergeCell ref="B5:B6"/>
    <mergeCell ref="C5:F5"/>
    <mergeCell ref="C53:F53"/>
    <mergeCell ref="B48:F48"/>
    <mergeCell ref="C35:F35"/>
    <mergeCell ref="C33:F33"/>
    <mergeCell ref="C52:F52"/>
    <mergeCell ref="C36:F36"/>
    <mergeCell ref="C37:F37"/>
  </mergeCells>
  <phoneticPr fontId="0" type="noConversion"/>
  <printOptions gridLines="1"/>
  <pageMargins left="0.39370078740157483" right="0.19685039370078741" top="0.59055118110236227" bottom="0.39370078740157483" header="0.31496062992125984" footer="0.19685039370078741"/>
  <pageSetup paperSize="9" orientation="portrait" horizontalDpi="4294967293" verticalDpi="4294967293" r:id="rId1"/>
  <headerFooter alignWithMargins="0">
    <oddHeader xml:space="preserve">&amp;RSeite &amp;P
</oddHeader>
    <oddFooter>&amp;L&amp;6
Verfasser: Josef Beer
Geschützt (§ 69a UrhG)</oddFooter>
  </headerFooter>
  <rowBreaks count="1" manualBreakCount="1">
    <brk id="38"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64"/>
  <sheetViews>
    <sheetView zoomScaleNormal="100" workbookViewId="0">
      <selection sqref="A1:H1"/>
    </sheetView>
  </sheetViews>
  <sheetFormatPr baseColWidth="10" defaultColWidth="11.453125" defaultRowHeight="12.5" x14ac:dyDescent="0.25"/>
  <cols>
    <col min="1" max="1" width="3.6328125" style="5" customWidth="1"/>
    <col min="2" max="2" width="43.6328125" style="5" customWidth="1"/>
    <col min="3" max="3" width="5.6328125" style="5" customWidth="1"/>
    <col min="4" max="13" width="13.36328125" style="5" customWidth="1"/>
    <col min="14" max="16384" width="11.453125" style="5"/>
  </cols>
  <sheetData>
    <row r="1" spans="1:13" x14ac:dyDescent="0.25">
      <c r="A1" s="599" t="s">
        <v>20</v>
      </c>
      <c r="B1" s="599"/>
      <c r="C1" s="599"/>
      <c r="D1" s="599"/>
      <c r="E1" s="599"/>
      <c r="F1" s="599"/>
      <c r="G1" s="599"/>
      <c r="H1" s="599"/>
    </row>
    <row r="2" spans="1:13" x14ac:dyDescent="0.25">
      <c r="A2" s="599" t="s">
        <v>68</v>
      </c>
      <c r="B2" s="599"/>
      <c r="C2" s="599"/>
      <c r="D2" s="599"/>
      <c r="E2" s="599"/>
      <c r="F2" s="599"/>
      <c r="G2" s="599"/>
      <c r="H2" s="599"/>
    </row>
    <row r="3" spans="1:13" ht="21" customHeight="1" x14ac:dyDescent="0.25">
      <c r="A3" s="606" t="s">
        <v>185</v>
      </c>
      <c r="B3" s="606"/>
      <c r="C3" s="606"/>
      <c r="D3" s="606"/>
      <c r="E3" s="606"/>
      <c r="F3" s="606"/>
      <c r="G3" s="606"/>
      <c r="H3" s="607"/>
    </row>
    <row r="4" spans="1:13" ht="18" customHeight="1" x14ac:dyDescent="0.35">
      <c r="A4" s="602" t="s">
        <v>94</v>
      </c>
      <c r="B4" s="602"/>
      <c r="C4" s="602"/>
      <c r="D4" s="602"/>
      <c r="E4" s="602"/>
      <c r="F4" s="602"/>
      <c r="G4" s="602"/>
      <c r="H4" s="603"/>
    </row>
    <row r="5" spans="1:13" ht="18" customHeight="1" x14ac:dyDescent="0.3">
      <c r="A5" s="416" t="s">
        <v>69</v>
      </c>
      <c r="B5" s="600" t="s">
        <v>493</v>
      </c>
      <c r="C5" s="601"/>
      <c r="D5" s="601"/>
      <c r="E5" s="601"/>
      <c r="F5" s="601"/>
      <c r="G5" s="601"/>
      <c r="H5" s="604" t="s">
        <v>494</v>
      </c>
      <c r="I5" s="605"/>
      <c r="J5" s="605"/>
      <c r="K5" s="6"/>
      <c r="L5" s="6"/>
    </row>
    <row r="6" spans="1:13" s="6" customFormat="1" ht="17.25" customHeight="1" x14ac:dyDescent="0.3">
      <c r="A6" s="417" t="s">
        <v>85</v>
      </c>
      <c r="B6" s="597" t="s">
        <v>492</v>
      </c>
      <c r="C6" s="598"/>
      <c r="D6" s="595"/>
      <c r="E6" s="595"/>
      <c r="F6" s="596"/>
      <c r="G6" s="155" t="s">
        <v>70</v>
      </c>
      <c r="H6" s="175">
        <v>40909</v>
      </c>
      <c r="I6" s="155" t="s">
        <v>71</v>
      </c>
      <c r="J6" s="175">
        <v>42735</v>
      </c>
      <c r="K6" s="319"/>
    </row>
    <row r="7" spans="1:13" ht="6.75" customHeight="1" x14ac:dyDescent="0.25">
      <c r="A7" s="414"/>
      <c r="B7" s="530"/>
      <c r="C7" s="530"/>
      <c r="D7" s="530"/>
      <c r="E7" s="530"/>
      <c r="F7" s="530"/>
      <c r="G7" s="530"/>
      <c r="H7" s="414"/>
      <c r="I7" s="530"/>
      <c r="J7" s="414"/>
      <c r="K7" s="414"/>
      <c r="L7" s="6"/>
    </row>
    <row r="8" spans="1:13" ht="17.25" customHeight="1" x14ac:dyDescent="0.3">
      <c r="A8" s="417" t="s">
        <v>86</v>
      </c>
      <c r="B8" s="593" t="s">
        <v>34</v>
      </c>
      <c r="C8" s="594"/>
      <c r="D8" s="595"/>
      <c r="E8" s="595"/>
      <c r="F8" s="596"/>
      <c r="G8" s="155" t="s">
        <v>70</v>
      </c>
      <c r="H8" s="171">
        <f>IF(J6&gt;EOMONTH(Grunddaten!H6,59)+1,EOMONTH(Grunddaten!H6,59)+1,J6+1)</f>
        <v>42736</v>
      </c>
      <c r="I8" s="155" t="s">
        <v>71</v>
      </c>
      <c r="J8" s="175">
        <v>44196</v>
      </c>
      <c r="K8" s="172"/>
      <c r="L8" s="6"/>
    </row>
    <row r="9" spans="1:13" ht="6.75" customHeight="1" x14ac:dyDescent="0.25">
      <c r="A9" s="414"/>
      <c r="B9" s="530"/>
      <c r="C9" s="530"/>
      <c r="D9" s="530"/>
      <c r="E9" s="530"/>
      <c r="F9" s="530"/>
      <c r="G9" s="530"/>
      <c r="H9" s="414"/>
      <c r="I9" s="414"/>
      <c r="J9" s="414"/>
      <c r="K9" s="414"/>
      <c r="L9" s="6"/>
    </row>
    <row r="10" spans="1:13" s="14" customFormat="1" ht="27" customHeight="1" x14ac:dyDescent="0.25">
      <c r="A10" s="418" t="s">
        <v>72</v>
      </c>
      <c r="B10" s="610" t="s">
        <v>644</v>
      </c>
      <c r="C10" s="611"/>
      <c r="D10" s="531" t="s">
        <v>476</v>
      </c>
      <c r="E10" s="609" t="s">
        <v>50</v>
      </c>
      <c r="F10" s="612"/>
      <c r="G10" s="612"/>
      <c r="H10" s="612"/>
      <c r="I10" s="608" t="s">
        <v>23</v>
      </c>
      <c r="J10" s="609"/>
      <c r="K10" s="609"/>
      <c r="L10" s="609"/>
    </row>
    <row r="11" spans="1:13" s="14" customFormat="1" ht="15" customHeight="1" x14ac:dyDescent="0.3">
      <c r="A11" s="260" t="s">
        <v>75</v>
      </c>
      <c r="B11" s="620" t="s">
        <v>97</v>
      </c>
      <c r="C11" s="621"/>
      <c r="D11" s="523">
        <f>Nachkalkulation!C6</f>
        <v>2012</v>
      </c>
      <c r="E11" s="615" t="str">
        <f>" der Jahre "&amp;YEAR(H6)+1&amp;" bis " &amp;YEAR(H8)-1</f>
        <v xml:space="preserve"> der Jahre 2013 bis 2016</v>
      </c>
      <c r="F11" s="616"/>
      <c r="G11" s="616"/>
      <c r="H11" s="616"/>
      <c r="I11" s="615" t="str">
        <f>" der Jahre "&amp;YEAR(H8)&amp;" bis " &amp;YEAR(J8)</f>
        <v xml:space="preserve"> der Jahre 2017 bis 2020</v>
      </c>
      <c r="J11" s="616"/>
      <c r="K11" s="616"/>
      <c r="L11" s="616"/>
      <c r="M11" s="445"/>
    </row>
    <row r="12" spans="1:13" s="444" customFormat="1" ht="30" customHeight="1" x14ac:dyDescent="0.25">
      <c r="A12" s="260" t="s">
        <v>78</v>
      </c>
      <c r="B12" s="622" t="s">
        <v>646</v>
      </c>
      <c r="C12" s="623"/>
      <c r="D12" s="501"/>
      <c r="E12" s="627" t="str">
        <f>IF(D12=2,2,"")</f>
        <v/>
      </c>
      <c r="F12" s="628"/>
      <c r="G12" s="628"/>
      <c r="H12" s="629"/>
      <c r="I12" s="627" t="str">
        <f>IF(E12=2,2,"")</f>
        <v/>
      </c>
      <c r="J12" s="628"/>
      <c r="K12" s="628"/>
      <c r="L12" s="629"/>
      <c r="M12" s="445"/>
    </row>
    <row r="13" spans="1:13" ht="6.75" customHeight="1" x14ac:dyDescent="0.3">
      <c r="A13" s="414"/>
      <c r="B13" s="530"/>
      <c r="C13" s="530"/>
      <c r="D13" s="447"/>
      <c r="E13" s="447"/>
      <c r="F13" s="447"/>
      <c r="G13" s="447"/>
      <c r="H13" s="447"/>
      <c r="I13" s="447"/>
      <c r="J13" s="447"/>
      <c r="K13" s="447"/>
      <c r="L13" s="447"/>
      <c r="M13" s="445"/>
    </row>
    <row r="14" spans="1:13" ht="6.75" customHeight="1" x14ac:dyDescent="0.3">
      <c r="A14" s="414"/>
      <c r="B14" s="530"/>
      <c r="C14" s="530"/>
      <c r="D14" s="447"/>
      <c r="E14" s="447"/>
      <c r="F14" s="447"/>
      <c r="G14" s="447"/>
      <c r="H14" s="447"/>
      <c r="I14" s="447"/>
      <c r="J14" s="447"/>
      <c r="K14" s="447"/>
      <c r="L14" s="447"/>
      <c r="M14" s="445"/>
    </row>
    <row r="15" spans="1:13" s="444" customFormat="1" ht="30" customHeight="1" x14ac:dyDescent="0.25">
      <c r="A15" s="556" t="s">
        <v>79</v>
      </c>
      <c r="B15" s="613" t="s">
        <v>782</v>
      </c>
      <c r="C15" s="614"/>
      <c r="D15" s="446"/>
      <c r="E15" s="627" t="str">
        <f>IF(D15=2,2,"")</f>
        <v/>
      </c>
      <c r="F15" s="628"/>
      <c r="G15" s="628"/>
      <c r="H15" s="629"/>
      <c r="I15" s="627" t="str">
        <f>IF(E15=2,2,"")</f>
        <v/>
      </c>
      <c r="J15" s="628"/>
      <c r="K15" s="628"/>
      <c r="L15" s="629"/>
      <c r="M15" s="445"/>
    </row>
    <row r="16" spans="1:13" s="444" customFormat="1" ht="18" customHeight="1" x14ac:dyDescent="0.25">
      <c r="A16" s="556" t="s">
        <v>656</v>
      </c>
      <c r="B16" s="619" t="s">
        <v>645</v>
      </c>
      <c r="C16" s="614"/>
      <c r="D16" s="485">
        <v>1</v>
      </c>
      <c r="E16" s="630">
        <v>1</v>
      </c>
      <c r="F16" s="631"/>
      <c r="G16" s="631"/>
      <c r="H16" s="632"/>
      <c r="I16" s="630">
        <v>1</v>
      </c>
      <c r="J16" s="631"/>
      <c r="K16" s="631"/>
      <c r="L16" s="632"/>
      <c r="M16" s="445"/>
    </row>
    <row r="17" spans="1:13" s="486" customFormat="1" ht="18" hidden="1" customHeight="1" x14ac:dyDescent="0.3">
      <c r="A17" s="153"/>
      <c r="B17" s="633" t="s">
        <v>97</v>
      </c>
      <c r="C17" s="634"/>
      <c r="D17" s="488">
        <f>Nachkalkulation!C6</f>
        <v>2012</v>
      </c>
      <c r="E17" s="488">
        <f>Nachkalkulation!D6</f>
        <v>2013</v>
      </c>
      <c r="F17" s="488">
        <f>Nachkalkulation!E6</f>
        <v>2014</v>
      </c>
      <c r="G17" s="488">
        <f>Nachkalkulation!F6</f>
        <v>2015</v>
      </c>
      <c r="H17" s="488">
        <f>Nachkalkulation!G6</f>
        <v>2016</v>
      </c>
      <c r="I17" s="488">
        <f>Vorkalkulation!C6</f>
        <v>2017</v>
      </c>
      <c r="J17" s="488">
        <f>Vorkalkulation!D6</f>
        <v>2018</v>
      </c>
      <c r="K17" s="488">
        <f>Vorkalkulation!E6</f>
        <v>2019</v>
      </c>
      <c r="L17" s="488">
        <f>Vorkalkulation!F6</f>
        <v>2020</v>
      </c>
      <c r="M17" s="491">
        <v>1</v>
      </c>
    </row>
    <row r="18" spans="1:13" s="486" customFormat="1" ht="18" hidden="1" customHeight="1" x14ac:dyDescent="0.3">
      <c r="A18" s="153"/>
      <c r="B18" s="521" t="s">
        <v>751</v>
      </c>
      <c r="C18" s="522">
        <v>2</v>
      </c>
      <c r="D18" s="488">
        <f>D12</f>
        <v>0</v>
      </c>
      <c r="E18" s="488" t="str">
        <f>E15</f>
        <v/>
      </c>
      <c r="F18" s="487" t="str">
        <f>E18</f>
        <v/>
      </c>
      <c r="G18" s="487" t="str">
        <f t="shared" ref="G18:H18" si="0">F18</f>
        <v/>
      </c>
      <c r="H18" s="487" t="str">
        <f t="shared" si="0"/>
        <v/>
      </c>
      <c r="I18" s="488" t="str">
        <f>I12</f>
        <v/>
      </c>
      <c r="J18" s="487" t="str">
        <f>I18</f>
        <v/>
      </c>
      <c r="K18" s="487" t="str">
        <f t="shared" ref="K18:L18" si="1">J18</f>
        <v/>
      </c>
      <c r="L18" s="487" t="str">
        <f t="shared" si="1"/>
        <v/>
      </c>
      <c r="M18" s="491">
        <v>2</v>
      </c>
    </row>
    <row r="19" spans="1:13" s="486" customFormat="1" ht="31.5" hidden="1" customHeight="1" x14ac:dyDescent="0.35">
      <c r="A19" s="153"/>
      <c r="B19" s="524" t="str">
        <f>"Zwischen Zeile "&amp;ROW(17:17)&amp;" und Zeile "&amp;ROW(22:22)&amp;" weder eine Zeile einfügen noch löschen!!!"</f>
        <v>Zwischen Zeile 17 und Zeile 22 weder eine Zeile einfügen noch löschen!!!</v>
      </c>
      <c r="C19" s="522">
        <v>3</v>
      </c>
      <c r="D19" s="488"/>
      <c r="E19" s="488"/>
      <c r="F19" s="487"/>
      <c r="G19" s="487"/>
      <c r="H19" s="487"/>
      <c r="I19" s="488"/>
      <c r="J19" s="487"/>
      <c r="K19" s="487"/>
      <c r="L19" s="487"/>
      <c r="M19" s="491">
        <v>3</v>
      </c>
    </row>
    <row r="20" spans="1:13" s="486" customFormat="1" ht="6" hidden="1" customHeight="1" x14ac:dyDescent="0.3">
      <c r="A20" s="153"/>
      <c r="B20" s="521"/>
      <c r="C20" s="522">
        <v>4</v>
      </c>
      <c r="D20" s="488"/>
      <c r="E20" s="488"/>
      <c r="F20" s="487"/>
      <c r="G20" s="487"/>
      <c r="H20" s="487"/>
      <c r="I20" s="488"/>
      <c r="J20" s="487"/>
      <c r="K20" s="487"/>
      <c r="L20" s="487"/>
      <c r="M20" s="491">
        <v>4</v>
      </c>
    </row>
    <row r="21" spans="1:13" s="486" customFormat="1" ht="25.5" hidden="1" customHeight="1" x14ac:dyDescent="0.3">
      <c r="A21" s="153"/>
      <c r="B21" s="521" t="s">
        <v>752</v>
      </c>
      <c r="C21" s="522">
        <v>5</v>
      </c>
      <c r="D21" s="488">
        <f>D15</f>
        <v>0</v>
      </c>
      <c r="E21" s="488" t="str">
        <f>E15</f>
        <v/>
      </c>
      <c r="F21" s="487" t="str">
        <f t="shared" ref="F21:H22" si="2">E21</f>
        <v/>
      </c>
      <c r="G21" s="487" t="str">
        <f t="shared" si="2"/>
        <v/>
      </c>
      <c r="H21" s="487" t="str">
        <f t="shared" si="2"/>
        <v/>
      </c>
      <c r="I21" s="488" t="str">
        <f>I15</f>
        <v/>
      </c>
      <c r="J21" s="487" t="str">
        <f>I15</f>
        <v/>
      </c>
      <c r="K21" s="487" t="str">
        <f>I15</f>
        <v/>
      </c>
      <c r="L21" s="487" t="str">
        <f>I15</f>
        <v/>
      </c>
      <c r="M21" s="491">
        <v>5</v>
      </c>
    </row>
    <row r="22" spans="1:13" s="486" customFormat="1" ht="18" hidden="1" customHeight="1" x14ac:dyDescent="0.3">
      <c r="A22" s="153"/>
      <c r="B22" s="521" t="s">
        <v>645</v>
      </c>
      <c r="C22" s="522">
        <v>6</v>
      </c>
      <c r="D22" s="489">
        <f>D16</f>
        <v>1</v>
      </c>
      <c r="E22" s="489">
        <f>E16</f>
        <v>1</v>
      </c>
      <c r="F22" s="490">
        <f t="shared" si="2"/>
        <v>1</v>
      </c>
      <c r="G22" s="490">
        <f t="shared" si="2"/>
        <v>1</v>
      </c>
      <c r="H22" s="490">
        <f t="shared" si="2"/>
        <v>1</v>
      </c>
      <c r="I22" s="489">
        <f>I16</f>
        <v>1</v>
      </c>
      <c r="J22" s="490">
        <f t="shared" ref="J22:L22" si="3">I22</f>
        <v>1</v>
      </c>
      <c r="K22" s="490">
        <f t="shared" si="3"/>
        <v>1</v>
      </c>
      <c r="L22" s="490">
        <f t="shared" si="3"/>
        <v>1</v>
      </c>
      <c r="M22" s="491">
        <v>6</v>
      </c>
    </row>
    <row r="23" spans="1:13" ht="6.75" customHeight="1" x14ac:dyDescent="0.25">
      <c r="A23" s="414"/>
      <c r="B23" s="414"/>
      <c r="C23" s="414"/>
      <c r="D23" s="414"/>
      <c r="E23" s="414"/>
      <c r="F23" s="414"/>
      <c r="G23" s="414"/>
      <c r="H23" s="414"/>
      <c r="I23" s="414"/>
      <c r="J23" s="414"/>
      <c r="K23" s="414"/>
      <c r="L23" s="414"/>
    </row>
    <row r="24" spans="1:13" s="14" customFormat="1" ht="21.75" customHeight="1" x14ac:dyDescent="0.25">
      <c r="A24" s="418" t="s">
        <v>52</v>
      </c>
      <c r="B24" s="624" t="s">
        <v>776</v>
      </c>
      <c r="C24" s="625"/>
      <c r="D24" s="625"/>
      <c r="E24" s="625"/>
      <c r="F24" s="625"/>
      <c r="G24" s="625"/>
      <c r="H24" s="625"/>
      <c r="I24" s="626"/>
      <c r="J24" s="626"/>
      <c r="K24" s="626"/>
      <c r="L24" s="626"/>
    </row>
    <row r="25" spans="1:13" s="14" customFormat="1" ht="27" customHeight="1" thickBot="1" x14ac:dyDescent="0.3">
      <c r="A25" s="418"/>
      <c r="B25" s="644" t="s">
        <v>495</v>
      </c>
      <c r="C25" s="645"/>
      <c r="D25" s="314" t="s">
        <v>476</v>
      </c>
      <c r="E25" s="663" t="s">
        <v>50</v>
      </c>
      <c r="F25" s="664"/>
      <c r="G25" s="664"/>
      <c r="H25" s="665"/>
      <c r="I25" s="639" t="s">
        <v>23</v>
      </c>
      <c r="J25" s="640"/>
      <c r="K25" s="640"/>
      <c r="L25" s="641"/>
    </row>
    <row r="26" spans="1:13" s="14" customFormat="1" ht="15" customHeight="1" x14ac:dyDescent="0.3">
      <c r="A26" s="260" t="s">
        <v>119</v>
      </c>
      <c r="B26" s="637" t="s">
        <v>97</v>
      </c>
      <c r="C26" s="660"/>
      <c r="D26" s="156">
        <f>Nachkalkulation!C6</f>
        <v>2012</v>
      </c>
      <c r="E26" s="173">
        <f>Nachkalkulation!D6</f>
        <v>2013</v>
      </c>
      <c r="F26" s="156">
        <f>Nachkalkulation!E6</f>
        <v>2014</v>
      </c>
      <c r="G26" s="156">
        <f>Nachkalkulation!F6</f>
        <v>2015</v>
      </c>
      <c r="H26" s="224">
        <f>Nachkalkulation!G6</f>
        <v>2016</v>
      </c>
      <c r="I26" s="229">
        <f>Vorkalkulation!C6</f>
        <v>2017</v>
      </c>
      <c r="J26" s="156">
        <f>Vorkalkulation!D6</f>
        <v>2018</v>
      </c>
      <c r="K26" s="156">
        <f>Vorkalkulation!E6</f>
        <v>2019</v>
      </c>
      <c r="L26" s="156">
        <f>Vorkalkulation!F6</f>
        <v>2020</v>
      </c>
      <c r="M26" s="480">
        <v>1</v>
      </c>
    </row>
    <row r="27" spans="1:13" s="72" customFormat="1" ht="15" customHeight="1" x14ac:dyDescent="0.3">
      <c r="A27" s="260" t="s">
        <v>120</v>
      </c>
      <c r="B27" s="666" t="s">
        <v>775</v>
      </c>
      <c r="C27" s="643"/>
      <c r="D27" s="176">
        <v>0.04</v>
      </c>
      <c r="E27" s="176">
        <f>IF(E26&lt;&gt;"-",D27,"-")</f>
        <v>0.04</v>
      </c>
      <c r="F27" s="176">
        <f>IF(F26&lt;&gt;"-",E27,"-")</f>
        <v>0.04</v>
      </c>
      <c r="G27" s="176">
        <f>IF(G26&lt;&gt;"-",F27,"-")</f>
        <v>0.04</v>
      </c>
      <c r="H27" s="426">
        <f>IF(H26&lt;&gt;"-",G27,"-")</f>
        <v>0.04</v>
      </c>
      <c r="I27" s="230">
        <v>3.5000000000000003E-2</v>
      </c>
      <c r="J27" s="176">
        <f>IF(J26&lt;&gt;"-",I27,"-")</f>
        <v>3.5000000000000003E-2</v>
      </c>
      <c r="K27" s="176">
        <f>IF(K26&lt;&gt;"-",J27,"-")</f>
        <v>3.5000000000000003E-2</v>
      </c>
      <c r="L27" s="176">
        <f>IF(L26&lt;&gt;"-",K27,"-")</f>
        <v>3.5000000000000003E-2</v>
      </c>
      <c r="M27" s="525">
        <v>2</v>
      </c>
    </row>
    <row r="28" spans="1:13" s="72" customFormat="1" ht="15" customHeight="1" x14ac:dyDescent="0.3">
      <c r="A28" s="260" t="s">
        <v>123</v>
      </c>
      <c r="B28" s="642" t="s">
        <v>470</v>
      </c>
      <c r="C28" s="643"/>
      <c r="D28" s="177">
        <v>3.5000000000000003E-2</v>
      </c>
      <c r="E28" s="177">
        <f>IF(E26&lt;&gt;"-",D28,"-")</f>
        <v>3.5000000000000003E-2</v>
      </c>
      <c r="F28" s="177">
        <f>IF(F26&lt;&gt;"-",E28,"-")</f>
        <v>3.5000000000000003E-2</v>
      </c>
      <c r="G28" s="177">
        <f>IF(G26&lt;&gt;"-",F28,"-")</f>
        <v>3.5000000000000003E-2</v>
      </c>
      <c r="H28" s="427">
        <f>IF(H26&lt;&gt;"-",G28,"-")</f>
        <v>3.5000000000000003E-2</v>
      </c>
      <c r="I28" s="230">
        <v>0.03</v>
      </c>
      <c r="J28" s="177">
        <f>IF(J26&lt;&gt;"-",I28,"-")</f>
        <v>0.03</v>
      </c>
      <c r="K28" s="177">
        <f>IF(K26&lt;&gt;"-",J28,"-")</f>
        <v>0.03</v>
      </c>
      <c r="L28" s="177">
        <f>IF(L26&lt;&gt;"-",K28,"-")</f>
        <v>0.03</v>
      </c>
      <c r="M28" s="525">
        <v>3</v>
      </c>
    </row>
    <row r="29" spans="1:13" s="14" customFormat="1" ht="15" customHeight="1" x14ac:dyDescent="0.25">
      <c r="A29" s="260" t="s">
        <v>124</v>
      </c>
      <c r="B29" s="661" t="s">
        <v>22</v>
      </c>
      <c r="C29" s="662"/>
      <c r="D29" s="174"/>
      <c r="E29" s="13"/>
      <c r="F29" s="13"/>
      <c r="G29" s="13"/>
      <c r="H29" s="226"/>
      <c r="I29" s="646">
        <v>7.0000000000000007E-2</v>
      </c>
      <c r="J29" s="647"/>
      <c r="K29" s="647"/>
      <c r="L29" s="648"/>
      <c r="M29" s="526">
        <v>4</v>
      </c>
    </row>
    <row r="30" spans="1:13" ht="6.75" customHeight="1" x14ac:dyDescent="0.25">
      <c r="A30" s="414"/>
      <c r="B30" s="414"/>
      <c r="C30" s="414"/>
      <c r="D30" s="414"/>
      <c r="E30" s="414"/>
      <c r="F30" s="414"/>
      <c r="G30" s="414"/>
      <c r="H30" s="414"/>
      <c r="I30" s="414"/>
      <c r="J30" s="414"/>
      <c r="K30" s="414"/>
      <c r="L30" s="415"/>
    </row>
    <row r="31" spans="1:13" ht="18" customHeight="1" x14ac:dyDescent="0.3">
      <c r="A31" s="416" t="s">
        <v>38</v>
      </c>
      <c r="B31" s="624" t="s">
        <v>24</v>
      </c>
      <c r="C31" s="689"/>
      <c r="D31" s="690"/>
      <c r="E31" s="690"/>
      <c r="F31" s="690"/>
      <c r="G31" s="690"/>
      <c r="H31" s="691"/>
      <c r="I31" s="697" t="s">
        <v>23</v>
      </c>
      <c r="J31" s="604"/>
      <c r="K31" s="604"/>
      <c r="L31" s="698"/>
    </row>
    <row r="32" spans="1:13" ht="15" customHeight="1" x14ac:dyDescent="0.3">
      <c r="A32" s="417" t="s">
        <v>84</v>
      </c>
      <c r="B32" s="667" t="s">
        <v>97</v>
      </c>
      <c r="C32" s="668"/>
      <c r="D32" s="669"/>
      <c r="E32" s="669"/>
      <c r="F32" s="669"/>
      <c r="G32" s="669"/>
      <c r="H32" s="670"/>
      <c r="I32" s="231">
        <f>Vorkalkulation!C6</f>
        <v>2017</v>
      </c>
      <c r="J32" s="152">
        <f>Vorkalkulation!D6</f>
        <v>2018</v>
      </c>
      <c r="K32" s="152">
        <f>Vorkalkulation!E6</f>
        <v>2019</v>
      </c>
      <c r="L32" s="152">
        <f>Vorkalkulation!F6</f>
        <v>2020</v>
      </c>
      <c r="M32" s="153"/>
    </row>
    <row r="33" spans="1:13" ht="15" customHeight="1" x14ac:dyDescent="0.25">
      <c r="A33" s="417" t="s">
        <v>121</v>
      </c>
      <c r="B33" s="652" t="s">
        <v>138</v>
      </c>
      <c r="C33" s="657"/>
      <c r="D33" s="658"/>
      <c r="E33" s="658"/>
      <c r="F33" s="658"/>
      <c r="G33" s="658"/>
      <c r="H33" s="659"/>
      <c r="I33" s="232">
        <v>610000</v>
      </c>
      <c r="J33" s="232">
        <v>605000</v>
      </c>
      <c r="K33" s="232">
        <v>600000</v>
      </c>
      <c r="L33" s="178"/>
      <c r="M33" s="154"/>
    </row>
    <row r="34" spans="1:13" ht="15" customHeight="1" x14ac:dyDescent="0.25">
      <c r="A34" s="417" t="s">
        <v>45</v>
      </c>
      <c r="B34" s="652" t="s">
        <v>489</v>
      </c>
      <c r="C34" s="657"/>
      <c r="D34" s="658"/>
      <c r="E34" s="658"/>
      <c r="F34" s="658"/>
      <c r="G34" s="658"/>
      <c r="H34" s="659"/>
      <c r="I34" s="232">
        <v>15000</v>
      </c>
      <c r="J34" s="232">
        <v>15000</v>
      </c>
      <c r="K34" s="232">
        <v>15000</v>
      </c>
      <c r="L34" s="178"/>
      <c r="M34" s="154"/>
    </row>
    <row r="35" spans="1:13" ht="15" customHeight="1" x14ac:dyDescent="0.25">
      <c r="A35" s="417" t="s">
        <v>39</v>
      </c>
      <c r="B35" s="652" t="s">
        <v>139</v>
      </c>
      <c r="C35" s="657"/>
      <c r="D35" s="658"/>
      <c r="E35" s="658"/>
      <c r="F35" s="658"/>
      <c r="G35" s="658"/>
      <c r="H35" s="659"/>
      <c r="I35" s="233">
        <f>I33+I34</f>
        <v>625000</v>
      </c>
      <c r="J35" s="157">
        <f>J33+J34</f>
        <v>620000</v>
      </c>
      <c r="K35" s="157">
        <f>K33+K34</f>
        <v>615000</v>
      </c>
      <c r="L35" s="157">
        <f>L33+L34</f>
        <v>0</v>
      </c>
      <c r="M35" s="153"/>
    </row>
    <row r="36" spans="1:13" ht="18" customHeight="1" x14ac:dyDescent="0.3">
      <c r="A36" s="417" t="s">
        <v>40</v>
      </c>
      <c r="B36" s="703" t="s">
        <v>619</v>
      </c>
      <c r="C36" s="633"/>
      <c r="D36" s="658"/>
      <c r="E36" s="658"/>
      <c r="F36" s="658"/>
      <c r="G36" s="658"/>
      <c r="H36" s="659"/>
      <c r="I36" s="234">
        <f>I33</f>
        <v>610000</v>
      </c>
      <c r="J36" s="167">
        <f>J33</f>
        <v>605000</v>
      </c>
      <c r="K36" s="167">
        <f>K33</f>
        <v>600000</v>
      </c>
      <c r="L36" s="167">
        <f>L33</f>
        <v>0</v>
      </c>
      <c r="M36" s="153"/>
    </row>
    <row r="37" spans="1:13" s="14" customFormat="1" hidden="1" x14ac:dyDescent="0.25">
      <c r="A37" s="158" t="s">
        <v>46</v>
      </c>
      <c r="B37" s="652" t="s">
        <v>97</v>
      </c>
      <c r="C37" s="653"/>
      <c r="D37" s="13"/>
      <c r="E37" s="13"/>
      <c r="F37" s="13"/>
      <c r="G37" s="13"/>
      <c r="H37" s="227"/>
      <c r="I37" s="527">
        <f>I32</f>
        <v>2017</v>
      </c>
      <c r="J37" s="528">
        <f>J32</f>
        <v>2018</v>
      </c>
      <c r="K37" s="528">
        <f>K32</f>
        <v>2019</v>
      </c>
      <c r="L37" s="529">
        <f>L32</f>
        <v>2020</v>
      </c>
      <c r="M37" s="153"/>
    </row>
    <row r="38" spans="1:13" s="14" customFormat="1" ht="30.75" hidden="1" customHeight="1" x14ac:dyDescent="0.35">
      <c r="A38" s="158" t="s">
        <v>47</v>
      </c>
      <c r="B38" s="617" t="str">
        <f>B36</f>
        <v>Wasserabgabe, maßgeblich für Gebühren-Vorkalkulation (Nr. 4.2)</v>
      </c>
      <c r="C38" s="618"/>
      <c r="D38" s="707" t="str">
        <f>"Zwischen Zeile "&amp;ROW(37:37)&amp;" und Zeile "&amp;ROW(38:38)&amp;" weder eine Zeile einfügen noch löschen!!!"</f>
        <v>Zwischen Zeile 37 und Zeile 38 weder eine Zeile einfügen noch löschen!!!</v>
      </c>
      <c r="E38" s="656"/>
      <c r="F38" s="656"/>
      <c r="G38" s="656"/>
      <c r="H38" s="708"/>
      <c r="I38" s="235">
        <f>I36</f>
        <v>610000</v>
      </c>
      <c r="J38" s="66">
        <f>J36</f>
        <v>605000</v>
      </c>
      <c r="K38" s="66">
        <f>K36</f>
        <v>600000</v>
      </c>
      <c r="L38" s="66">
        <f>L36</f>
        <v>0</v>
      </c>
      <c r="M38" s="153"/>
    </row>
    <row r="39" spans="1:13" ht="6.75" customHeight="1" x14ac:dyDescent="0.25">
      <c r="A39" s="414"/>
      <c r="B39" s="414"/>
      <c r="C39" s="414"/>
      <c r="D39" s="414"/>
      <c r="E39" s="414"/>
      <c r="F39" s="414"/>
      <c r="G39" s="414"/>
      <c r="H39" s="414"/>
      <c r="I39" s="530"/>
      <c r="J39" s="530"/>
      <c r="K39" s="530"/>
      <c r="L39" s="533"/>
      <c r="M39" s="154"/>
    </row>
    <row r="40" spans="1:13" s="14" customFormat="1" ht="27" customHeight="1" thickBot="1" x14ac:dyDescent="0.3">
      <c r="A40" s="418" t="s">
        <v>80</v>
      </c>
      <c r="B40" s="610" t="s">
        <v>673</v>
      </c>
      <c r="C40" s="704"/>
      <c r="D40" s="532" t="s">
        <v>476</v>
      </c>
      <c r="E40" s="663" t="s">
        <v>50</v>
      </c>
      <c r="F40" s="705"/>
      <c r="G40" s="705"/>
      <c r="H40" s="706"/>
      <c r="I40" s="639" t="s">
        <v>23</v>
      </c>
      <c r="J40" s="663"/>
      <c r="K40" s="663"/>
      <c r="L40" s="711"/>
    </row>
    <row r="41" spans="1:13" s="14" customFormat="1" ht="15" customHeight="1" x14ac:dyDescent="0.3">
      <c r="A41" s="260" t="s">
        <v>177</v>
      </c>
      <c r="B41" s="637" t="s">
        <v>97</v>
      </c>
      <c r="C41" s="712"/>
      <c r="D41" s="156">
        <f>Nachkalkulation!C6</f>
        <v>2012</v>
      </c>
      <c r="E41" s="173">
        <f>Nachkalkulation!D6</f>
        <v>2013</v>
      </c>
      <c r="F41" s="156">
        <f>Nachkalkulation!E6</f>
        <v>2014</v>
      </c>
      <c r="G41" s="156">
        <f>Nachkalkulation!F6</f>
        <v>2015</v>
      </c>
      <c r="H41" s="224">
        <f>Nachkalkulation!G6</f>
        <v>2016</v>
      </c>
      <c r="I41" s="229">
        <f>Vorkalkulation!C6</f>
        <v>2017</v>
      </c>
      <c r="J41" s="156">
        <f>Vorkalkulation!D6</f>
        <v>2018</v>
      </c>
      <c r="K41" s="156">
        <f>Vorkalkulation!E6</f>
        <v>2019</v>
      </c>
      <c r="L41" s="156">
        <f>Vorkalkulation!F6</f>
        <v>2020</v>
      </c>
      <c r="M41" s="480"/>
    </row>
    <row r="42" spans="1:13" s="479" customFormat="1" ht="18" customHeight="1" x14ac:dyDescent="0.25">
      <c r="A42" s="260" t="s">
        <v>65</v>
      </c>
      <c r="B42" s="622" t="s">
        <v>674</v>
      </c>
      <c r="C42" s="654"/>
      <c r="D42" s="169"/>
      <c r="E42" s="169"/>
      <c r="F42" s="169"/>
      <c r="G42" s="169"/>
      <c r="H42" s="169"/>
      <c r="I42" s="478">
        <f>IF(I41&lt;&gt;"-",HLOOKUP(I41,Grundgeb,2,FALSE),0)</f>
        <v>35000</v>
      </c>
      <c r="J42" s="478">
        <f>IF(J41&lt;&gt;"-",HLOOKUP(J41,Grundgeb,2,FALSE),0)</f>
        <v>35000</v>
      </c>
      <c r="K42" s="478">
        <f>IF(K41&lt;&gt;"-",HLOOKUP(K41,Grundgeb,2,FALSE),0)</f>
        <v>35000</v>
      </c>
      <c r="L42" s="478">
        <f>IF(L41&lt;&gt;"-",HLOOKUP(L41,Grundgeb,2,FALSE),0)</f>
        <v>35000</v>
      </c>
      <c r="M42" s="481"/>
    </row>
    <row r="43" spans="1:13" s="479" customFormat="1" ht="18" customHeight="1" x14ac:dyDescent="0.25">
      <c r="A43" s="260" t="s">
        <v>178</v>
      </c>
      <c r="B43" s="655" t="s">
        <v>750</v>
      </c>
      <c r="C43" s="656"/>
      <c r="D43" s="183">
        <v>673904.81</v>
      </c>
      <c r="E43" s="183">
        <v>673025.26</v>
      </c>
      <c r="F43" s="183">
        <v>682834.76</v>
      </c>
      <c r="G43" s="183">
        <v>685000</v>
      </c>
      <c r="H43" s="183"/>
      <c r="I43" s="169"/>
      <c r="J43" s="169"/>
      <c r="K43" s="169"/>
      <c r="L43" s="169"/>
      <c r="M43" s="481"/>
    </row>
    <row r="44" spans="1:13" s="479" customFormat="1" ht="18" hidden="1" customHeight="1" x14ac:dyDescent="0.25">
      <c r="A44" s="153"/>
      <c r="B44" s="535" t="s">
        <v>97</v>
      </c>
      <c r="C44" s="81">
        <v>1</v>
      </c>
      <c r="D44" s="534">
        <f>D41</f>
        <v>2012</v>
      </c>
      <c r="E44" s="534">
        <f t="shared" ref="E44:L44" si="4">E41</f>
        <v>2013</v>
      </c>
      <c r="F44" s="534">
        <f t="shared" si="4"/>
        <v>2014</v>
      </c>
      <c r="G44" s="534">
        <f t="shared" si="4"/>
        <v>2015</v>
      </c>
      <c r="H44" s="534">
        <f t="shared" si="4"/>
        <v>2016</v>
      </c>
      <c r="I44" s="534">
        <f t="shared" si="4"/>
        <v>2017</v>
      </c>
      <c r="J44" s="534">
        <f t="shared" si="4"/>
        <v>2018</v>
      </c>
      <c r="K44" s="534">
        <f t="shared" si="4"/>
        <v>2019</v>
      </c>
      <c r="L44" s="534">
        <f t="shared" si="4"/>
        <v>2020</v>
      </c>
      <c r="M44" s="481"/>
    </row>
    <row r="45" spans="1:13" s="479" customFormat="1" ht="18" hidden="1" customHeight="1" x14ac:dyDescent="0.25">
      <c r="A45" s="153"/>
      <c r="B45" s="535" t="s">
        <v>783</v>
      </c>
      <c r="C45" s="81">
        <v>2</v>
      </c>
      <c r="D45" s="536">
        <f>D43</f>
        <v>673904.81</v>
      </c>
      <c r="E45" s="536">
        <f t="shared" ref="E45:H45" si="5">E43</f>
        <v>673025.26</v>
      </c>
      <c r="F45" s="536">
        <f t="shared" si="5"/>
        <v>682834.76</v>
      </c>
      <c r="G45" s="536">
        <f t="shared" si="5"/>
        <v>685000</v>
      </c>
      <c r="H45" s="536">
        <f t="shared" si="5"/>
        <v>0</v>
      </c>
      <c r="I45" s="536">
        <f>I42</f>
        <v>35000</v>
      </c>
      <c r="J45" s="536">
        <f t="shared" ref="J45:L45" si="6">J42</f>
        <v>35000</v>
      </c>
      <c r="K45" s="536">
        <f t="shared" si="6"/>
        <v>35000</v>
      </c>
      <c r="L45" s="536">
        <f t="shared" si="6"/>
        <v>35000</v>
      </c>
      <c r="M45" s="481"/>
    </row>
    <row r="46" spans="1:13" s="479" customFormat="1" ht="18" hidden="1" customHeight="1" x14ac:dyDescent="0.35">
      <c r="A46" s="153"/>
      <c r="B46" s="709" t="str">
        <f>"Zwischen Zeile "&amp;ROW(44:44)&amp;" und Zeile "&amp;ROW(45:45)&amp;" weder eine Zeile einfügen noch löschen!!!"</f>
        <v>Zwischen Zeile 44 und Zeile 45 weder eine Zeile einfügen noch löschen!!!</v>
      </c>
      <c r="C46" s="710"/>
      <c r="D46" s="710"/>
      <c r="E46" s="710"/>
      <c r="F46" s="710"/>
      <c r="G46" s="710"/>
      <c r="H46" s="710"/>
      <c r="I46" s="710"/>
      <c r="J46" s="710"/>
      <c r="K46" s="710"/>
      <c r="L46" s="710"/>
      <c r="M46" s="481"/>
    </row>
    <row r="47" spans="1:13" ht="6.75" customHeight="1" x14ac:dyDescent="0.25">
      <c r="A47" s="414"/>
      <c r="B47" s="414"/>
      <c r="C47" s="414"/>
      <c r="D47" s="414"/>
      <c r="E47" s="414"/>
      <c r="F47" s="414"/>
      <c r="G47" s="414"/>
      <c r="H47" s="414"/>
      <c r="I47" s="414"/>
      <c r="J47" s="414"/>
      <c r="K47" s="414"/>
      <c r="L47" s="415"/>
      <c r="M47" s="154"/>
    </row>
    <row r="48" spans="1:13" ht="28.5" customHeight="1" x14ac:dyDescent="0.25">
      <c r="A48" s="419" t="s">
        <v>88</v>
      </c>
      <c r="B48" s="649" t="s">
        <v>620</v>
      </c>
      <c r="C48" s="650"/>
      <c r="D48" s="650"/>
      <c r="E48" s="650"/>
      <c r="F48" s="650"/>
      <c r="G48" s="650"/>
      <c r="H48" s="650"/>
      <c r="I48" s="650"/>
      <c r="J48" s="650"/>
      <c r="K48" s="623"/>
      <c r="L48" s="651"/>
      <c r="M48" s="154"/>
    </row>
    <row r="49" spans="1:13" ht="27" customHeight="1" x14ac:dyDescent="0.25">
      <c r="A49" s="417"/>
      <c r="B49" s="692" t="s">
        <v>42</v>
      </c>
      <c r="C49" s="693"/>
      <c r="D49" s="532" t="s">
        <v>476</v>
      </c>
      <c r="E49" s="694" t="s">
        <v>50</v>
      </c>
      <c r="F49" s="699"/>
      <c r="G49" s="699"/>
      <c r="H49" s="700"/>
      <c r="I49" s="694" t="s">
        <v>23</v>
      </c>
      <c r="J49" s="695"/>
      <c r="K49" s="695"/>
      <c r="L49" s="696"/>
      <c r="M49" s="154"/>
    </row>
    <row r="50" spans="1:13" ht="15" customHeight="1" x14ac:dyDescent="0.3">
      <c r="A50" s="417" t="s">
        <v>17</v>
      </c>
      <c r="B50" s="637" t="s">
        <v>97</v>
      </c>
      <c r="C50" s="638"/>
      <c r="D50" s="156">
        <f>Nachkalkulation!C6</f>
        <v>2012</v>
      </c>
      <c r="E50" s="173">
        <f>Nachkalkulation!D6</f>
        <v>2013</v>
      </c>
      <c r="F50" s="156">
        <f>Nachkalkulation!E6</f>
        <v>2014</v>
      </c>
      <c r="G50" s="156">
        <f>Nachkalkulation!F6</f>
        <v>2015</v>
      </c>
      <c r="H50" s="224">
        <f>Nachkalkulation!G6</f>
        <v>2016</v>
      </c>
      <c r="I50" s="229">
        <f>Vorkalkulation!C6</f>
        <v>2017</v>
      </c>
      <c r="J50" s="156">
        <f>Vorkalkulation!D6</f>
        <v>2018</v>
      </c>
      <c r="K50" s="156">
        <f>Vorkalkulation!E6</f>
        <v>2019</v>
      </c>
      <c r="L50" s="156">
        <f>Vorkalkulation!F6</f>
        <v>2020</v>
      </c>
      <c r="M50" s="153"/>
    </row>
    <row r="51" spans="1:13" ht="27" customHeight="1" x14ac:dyDescent="0.25">
      <c r="A51" s="417" t="s">
        <v>18</v>
      </c>
      <c r="B51" s="635" t="str">
        <f>"Eingabe der Über-/Unterdeckung(-) im letzten Jahr der vorherigen Nachkalkulation (="&amp;D50&amp;") -ohne Zinsen-"</f>
        <v>Eingabe der Über-/Unterdeckung(-) im letzten Jahr der vorherigen Nachkalkulation (=2012) -ohne Zinsen-</v>
      </c>
      <c r="C51" s="636"/>
      <c r="D51" s="400">
        <v>5208</v>
      </c>
      <c r="E51" s="169"/>
      <c r="F51" s="169"/>
      <c r="G51" s="169"/>
      <c r="H51" s="225"/>
      <c r="I51" s="236"/>
      <c r="J51" s="169"/>
      <c r="K51" s="169"/>
      <c r="L51" s="237"/>
      <c r="M51" s="153"/>
    </row>
    <row r="52" spans="1:13" ht="27.75" customHeight="1" thickBot="1" x14ac:dyDescent="0.3">
      <c r="A52" s="417" t="s">
        <v>643</v>
      </c>
      <c r="B52" s="701" t="s">
        <v>490</v>
      </c>
      <c r="C52" s="702"/>
      <c r="D52" s="228"/>
      <c r="E52" s="443">
        <v>-13225</v>
      </c>
      <c r="F52" s="443">
        <f>IF(F50&lt;&gt;"-",E52,"-")</f>
        <v>-13225</v>
      </c>
      <c r="G52" s="443">
        <f>IF(G50&lt;&gt;"-",F52,"-")</f>
        <v>-13225</v>
      </c>
      <c r="H52" s="443">
        <f>IF(H50&lt;&gt;"-",G52,"-")</f>
        <v>-13225</v>
      </c>
      <c r="I52" s="238"/>
      <c r="J52" s="170"/>
      <c r="K52" s="170"/>
      <c r="L52" s="239"/>
      <c r="M52" s="153"/>
    </row>
    <row r="53" spans="1:13" ht="39.75" customHeight="1" thickTop="1" thickBot="1" x14ac:dyDescent="0.3">
      <c r="A53" s="417" t="s">
        <v>745</v>
      </c>
      <c r="B53" s="688" t="s">
        <v>748</v>
      </c>
      <c r="C53" s="643"/>
      <c r="D53" s="255"/>
      <c r="E53" s="440" t="str">
        <f>IF(AND(E50&lt;&gt;"-",F50="-"),HLOOKUP(E50,Verzins,2,FALSE)-E52,"-")</f>
        <v>-</v>
      </c>
      <c r="F53" s="441" t="str">
        <f>IF(AND(F50&lt;&gt;"-",G50="-"),HLOOKUP(F50,Verzins,2,FALSE)-F52,"-")</f>
        <v>-</v>
      </c>
      <c r="G53" s="441" t="str">
        <f>IF(AND(G50&lt;&gt;"-",H50="-"),HLOOKUP(G50,Verzins,2,FALSE)-G52,"-")</f>
        <v>-</v>
      </c>
      <c r="H53" s="442">
        <f>IF(H50&lt;&gt;"-",HLOOKUP(H50,Verzins,2,FALSE)-H52,"-")</f>
        <v>-404271.72</v>
      </c>
      <c r="I53" s="170"/>
      <c r="J53" s="170"/>
      <c r="K53" s="170"/>
      <c r="L53" s="239"/>
      <c r="M53" s="153"/>
    </row>
    <row r="54" spans="1:13" ht="51.75" customHeight="1" thickTop="1" thickBot="1" x14ac:dyDescent="0.35">
      <c r="A54" s="417" t="s">
        <v>746</v>
      </c>
      <c r="B54" s="671" t="s">
        <v>491</v>
      </c>
      <c r="C54" s="672"/>
      <c r="D54" s="252"/>
      <c r="E54" s="256"/>
      <c r="F54" s="257"/>
      <c r="G54" s="257"/>
      <c r="H54" s="257"/>
      <c r="I54" s="436">
        <f>IF(I50&lt;&gt;"-",HLOOKUP(I50,Verzins,3,FALSE),0)</f>
        <v>-100385.3</v>
      </c>
      <c r="J54" s="437">
        <f>IF(J50&lt;&gt;"-",HLOOKUP(J50,Verzins,3,FALSE),0)</f>
        <v>-100385.3</v>
      </c>
      <c r="K54" s="438">
        <f>IF(K50&lt;&gt;"-",HLOOKUP(K50,Verzins,3,FALSE),0)</f>
        <v>-100385.3</v>
      </c>
      <c r="L54" s="439">
        <f>IF(L50&lt;&gt;"-",HLOOKUP(L50,Verzins,3,FALSE),0)</f>
        <v>-100385.3</v>
      </c>
      <c r="M54" s="153"/>
    </row>
    <row r="55" spans="1:13" s="251" customFormat="1" ht="27" customHeight="1" thickBot="1" x14ac:dyDescent="0.3">
      <c r="A55" s="417" t="s">
        <v>46</v>
      </c>
      <c r="B55" s="673" t="str">
        <f>"Die Überdeckungen bzw. Unterdeckungen, die in den blau markierten Feldern (Nr. 6.4 und 6.5) stehen, sind bei der fogenden Nachkalkulation (=" &amp;MAX(E50:H50)&amp; " bis "&amp;MAX(I50:L50)&amp;" -einschl. Nach-Nachkalkulationsjahr-) in die mit oranger Farbe markierten Felder (Nr. 6.2 und 6.3) zu übernehmen"</f>
        <v>Die Überdeckungen bzw. Unterdeckungen, die in den blau markierten Feldern (Nr. 6.4 und 6.5) stehen, sind bei der fogenden Nachkalkulation (=2016 bis 2020 -einschl. Nach-Nachkalkulationsjahr-) in die mit oranger Farbe markierten Felder (Nr. 6.2 und 6.3) zu übernehmen</v>
      </c>
      <c r="C55" s="674"/>
      <c r="D55" s="674"/>
      <c r="E55" s="675"/>
      <c r="F55" s="675"/>
      <c r="G55" s="675"/>
      <c r="H55" s="675"/>
      <c r="I55" s="675"/>
      <c r="J55" s="675"/>
      <c r="K55" s="675"/>
      <c r="L55" s="676"/>
      <c r="M55" s="153"/>
    </row>
    <row r="56" spans="1:13" s="74" customFormat="1" ht="13" x14ac:dyDescent="0.3">
      <c r="A56" s="417" t="s">
        <v>47</v>
      </c>
      <c r="B56" s="682" t="str">
        <f>B50</f>
        <v>Jahr</v>
      </c>
      <c r="C56" s="683"/>
      <c r="D56" s="254">
        <f>D50</f>
        <v>2012</v>
      </c>
      <c r="E56" s="254">
        <f t="shared" ref="E56:L56" si="7">E50</f>
        <v>2013</v>
      </c>
      <c r="F56" s="254">
        <f t="shared" si="7"/>
        <v>2014</v>
      </c>
      <c r="G56" s="254">
        <f t="shared" si="7"/>
        <v>2015</v>
      </c>
      <c r="H56" s="254">
        <f t="shared" si="7"/>
        <v>2016</v>
      </c>
      <c r="I56" s="254">
        <f t="shared" si="7"/>
        <v>2017</v>
      </c>
      <c r="J56" s="254">
        <f t="shared" si="7"/>
        <v>2018</v>
      </c>
      <c r="K56" s="254">
        <f t="shared" si="7"/>
        <v>2019</v>
      </c>
      <c r="L56" s="254">
        <f t="shared" si="7"/>
        <v>2020</v>
      </c>
      <c r="M56" s="154"/>
    </row>
    <row r="57" spans="1:13" s="74" customFormat="1" ht="27" customHeight="1" x14ac:dyDescent="0.25">
      <c r="A57" s="417" t="s">
        <v>747</v>
      </c>
      <c r="B57" s="677" t="s">
        <v>25</v>
      </c>
      <c r="C57" s="678"/>
      <c r="D57" s="253">
        <f>D51</f>
        <v>5208</v>
      </c>
      <c r="E57" s="253">
        <f>E52</f>
        <v>-13225</v>
      </c>
      <c r="F57" s="253">
        <f>F52</f>
        <v>-13225</v>
      </c>
      <c r="G57" s="253">
        <f>G52</f>
        <v>-13225</v>
      </c>
      <c r="H57" s="253">
        <f>H52</f>
        <v>-13225</v>
      </c>
      <c r="I57" s="253">
        <f>I54</f>
        <v>-100385.3</v>
      </c>
      <c r="J57" s="253">
        <f>J54</f>
        <v>-100385.3</v>
      </c>
      <c r="K57" s="253">
        <f>K54</f>
        <v>-100385.3</v>
      </c>
      <c r="L57" s="253">
        <f>L54</f>
        <v>-100385.3</v>
      </c>
      <c r="M57" s="154"/>
    </row>
    <row r="58" spans="1:13" ht="6.75" customHeight="1" x14ac:dyDescent="0.25">
      <c r="A58" s="414"/>
      <c r="B58" s="414"/>
      <c r="C58" s="414"/>
      <c r="D58" s="414"/>
      <c r="E58" s="414"/>
      <c r="F58" s="414"/>
      <c r="G58" s="414"/>
      <c r="H58" s="414"/>
      <c r="I58" s="414"/>
      <c r="J58" s="414"/>
      <c r="K58" s="414"/>
      <c r="L58" s="415"/>
      <c r="M58" s="154"/>
    </row>
    <row r="59" spans="1:13" ht="30.75" customHeight="1" thickBot="1" x14ac:dyDescent="0.4">
      <c r="A59" s="416" t="s">
        <v>89</v>
      </c>
      <c r="B59" s="684" t="s">
        <v>788</v>
      </c>
      <c r="C59" s="685"/>
      <c r="D59" s="685"/>
      <c r="E59" s="686"/>
      <c r="F59" s="686"/>
      <c r="G59" s="686"/>
      <c r="H59" s="686"/>
      <c r="I59" s="686"/>
      <c r="J59" s="686"/>
      <c r="K59" s="686"/>
      <c r="L59" s="687"/>
      <c r="M59" s="154"/>
    </row>
    <row r="60" spans="1:13" ht="16.5" customHeight="1" thickBot="1" x14ac:dyDescent="0.35">
      <c r="A60" s="417" t="s">
        <v>140</v>
      </c>
      <c r="B60" s="637" t="s">
        <v>97</v>
      </c>
      <c r="C60" s="679"/>
      <c r="D60" s="258">
        <f>Nachkalkulation!C6</f>
        <v>2012</v>
      </c>
      <c r="E60" s="168"/>
      <c r="F60" s="168"/>
      <c r="G60" s="168"/>
      <c r="H60" s="168"/>
      <c r="I60" s="153"/>
      <c r="J60" s="153"/>
      <c r="K60" s="153"/>
      <c r="L60" s="153"/>
      <c r="M60" s="153"/>
    </row>
    <row r="61" spans="1:13" ht="53.25" customHeight="1" x14ac:dyDescent="0.25">
      <c r="A61" s="417" t="s">
        <v>141</v>
      </c>
      <c r="B61" s="680" t="str">
        <f>"Eingabe der vorgenommenen Rücklagenzuführung aus Abschreibungen vom zuwendungsfinanzierten Anlage-vermögen lt. vorheriger Nachkalkulation 
(=Jahresbetrag "&amp;D60 &amp;")"</f>
        <v>Eingabe der vorgenommenen Rücklagenzuführung aus Abschreibungen vom zuwendungsfinanzierten Anlage-vermögen lt. vorheriger Nachkalkulation 
(=Jahresbetrag 2012)</v>
      </c>
      <c r="C61" s="681"/>
      <c r="D61" s="400"/>
      <c r="E61" s="153"/>
      <c r="F61" s="153"/>
      <c r="G61" s="153"/>
      <c r="H61" s="153"/>
      <c r="I61" s="153"/>
      <c r="J61" s="153"/>
      <c r="K61" s="153"/>
      <c r="L61" s="153"/>
      <c r="M61" s="154"/>
    </row>
    <row r="62" spans="1:13" ht="6.75" customHeight="1" x14ac:dyDescent="0.25">
      <c r="A62" s="414"/>
      <c r="B62" s="414"/>
      <c r="C62" s="414"/>
      <c r="D62" s="414"/>
      <c r="E62" s="414"/>
      <c r="F62" s="414"/>
      <c r="G62" s="414"/>
      <c r="H62" s="414"/>
      <c r="I62" s="414"/>
      <c r="J62" s="414"/>
      <c r="K62" s="414"/>
      <c r="L62" s="415"/>
      <c r="M62" s="154"/>
    </row>
    <row r="63" spans="1:13" x14ac:dyDescent="0.25">
      <c r="M63" s="154"/>
    </row>
    <row r="64" spans="1:13" x14ac:dyDescent="0.25">
      <c r="M64" s="154"/>
    </row>
  </sheetData>
  <mergeCells count="65">
    <mergeCell ref="B53:C53"/>
    <mergeCell ref="B31:H31"/>
    <mergeCell ref="B49:C49"/>
    <mergeCell ref="I49:L49"/>
    <mergeCell ref="B34:H34"/>
    <mergeCell ref="I31:L31"/>
    <mergeCell ref="E49:H49"/>
    <mergeCell ref="B52:C52"/>
    <mergeCell ref="B35:H35"/>
    <mergeCell ref="B36:H36"/>
    <mergeCell ref="B40:C40"/>
    <mergeCell ref="E40:H40"/>
    <mergeCell ref="D38:H38"/>
    <mergeCell ref="B46:L46"/>
    <mergeCell ref="I40:L40"/>
    <mergeCell ref="B41:C41"/>
    <mergeCell ref="B54:C54"/>
    <mergeCell ref="B55:L55"/>
    <mergeCell ref="B57:C57"/>
    <mergeCell ref="B60:C60"/>
    <mergeCell ref="B61:C61"/>
    <mergeCell ref="B56:C56"/>
    <mergeCell ref="B59:L59"/>
    <mergeCell ref="B51:C51"/>
    <mergeCell ref="B50:C50"/>
    <mergeCell ref="I25:L25"/>
    <mergeCell ref="B28:C28"/>
    <mergeCell ref="B25:C25"/>
    <mergeCell ref="I29:L29"/>
    <mergeCell ref="B48:L48"/>
    <mergeCell ref="B37:C37"/>
    <mergeCell ref="B42:C42"/>
    <mergeCell ref="B43:C43"/>
    <mergeCell ref="B33:H33"/>
    <mergeCell ref="B26:C26"/>
    <mergeCell ref="B29:C29"/>
    <mergeCell ref="E25:H25"/>
    <mergeCell ref="B27:C27"/>
    <mergeCell ref="B32:H32"/>
    <mergeCell ref="B38:C38"/>
    <mergeCell ref="B16:C16"/>
    <mergeCell ref="B11:C11"/>
    <mergeCell ref="B12:C12"/>
    <mergeCell ref="B24:L24"/>
    <mergeCell ref="E11:H11"/>
    <mergeCell ref="E12:H12"/>
    <mergeCell ref="E15:H15"/>
    <mergeCell ref="E16:H16"/>
    <mergeCell ref="I12:L12"/>
    <mergeCell ref="I15:L15"/>
    <mergeCell ref="I16:L16"/>
    <mergeCell ref="B17:C17"/>
    <mergeCell ref="I10:L10"/>
    <mergeCell ref="B10:C10"/>
    <mergeCell ref="E10:H10"/>
    <mergeCell ref="B15:C15"/>
    <mergeCell ref="I11:L11"/>
    <mergeCell ref="B8:F8"/>
    <mergeCell ref="B6:F6"/>
    <mergeCell ref="A1:H1"/>
    <mergeCell ref="A2:H2"/>
    <mergeCell ref="B5:G5"/>
    <mergeCell ref="A4:H4"/>
    <mergeCell ref="H5:J5"/>
    <mergeCell ref="A3:H3"/>
  </mergeCells>
  <phoneticPr fontId="0" type="noConversion"/>
  <printOptions gridLines="1"/>
  <pageMargins left="0.78740157480314965" right="0.59055118110236227" top="0.59055118110236227" bottom="0.59055118110236227" header="0.51181102362204722" footer="0.31496062992125984"/>
  <pageSetup paperSize="9" orientation="landscape" horizontalDpi="4294967293" verticalDpi="4294967293" r:id="rId1"/>
  <headerFooter alignWithMargins="0">
    <oddFooter>&amp;L&amp;6
Verfasser: Josef Beer
Geschützt (§ 69a UrhG)</oddFooter>
  </headerFooter>
  <rowBreaks count="1" manualBreakCount="1">
    <brk id="3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37"/>
  <sheetViews>
    <sheetView workbookViewId="0">
      <selection sqref="A1:K1"/>
    </sheetView>
  </sheetViews>
  <sheetFormatPr baseColWidth="10" defaultRowHeight="12.5" x14ac:dyDescent="0.25"/>
  <cols>
    <col min="1" max="7" width="11.6328125" customWidth="1"/>
    <col min="8" max="11" width="12.90625" customWidth="1"/>
  </cols>
  <sheetData>
    <row r="1" spans="1:11" ht="18" x14ac:dyDescent="0.4">
      <c r="A1" s="723" t="s">
        <v>777</v>
      </c>
      <c r="B1" s="723"/>
      <c r="C1" s="723"/>
      <c r="D1" s="723"/>
      <c r="E1" s="723"/>
      <c r="F1" s="723"/>
      <c r="G1" s="723"/>
      <c r="H1" s="723"/>
      <c r="I1" s="723"/>
      <c r="J1" s="723"/>
      <c r="K1" s="723"/>
    </row>
    <row r="3" spans="1:11" ht="14" x14ac:dyDescent="0.3">
      <c r="A3" s="714" t="s">
        <v>669</v>
      </c>
      <c r="B3" s="710"/>
      <c r="C3" s="710"/>
      <c r="D3" s="710"/>
      <c r="E3" s="710"/>
      <c r="F3" s="710"/>
      <c r="G3" s="710"/>
      <c r="H3" s="710"/>
      <c r="I3" s="710"/>
      <c r="J3" s="710"/>
      <c r="K3" s="710"/>
    </row>
    <row r="4" spans="1:11" ht="13" x14ac:dyDescent="0.3">
      <c r="A4" s="715" t="s">
        <v>662</v>
      </c>
      <c r="B4" s="715" t="s">
        <v>663</v>
      </c>
      <c r="C4" s="715" t="s">
        <v>664</v>
      </c>
      <c r="D4" s="717" t="s">
        <v>665</v>
      </c>
      <c r="E4" s="718"/>
      <c r="F4" s="718"/>
      <c r="G4" s="719"/>
      <c r="H4" s="720" t="s">
        <v>666</v>
      </c>
      <c r="I4" s="720"/>
      <c r="J4" s="720"/>
      <c r="K4" s="720"/>
    </row>
    <row r="5" spans="1:11" ht="13.5" thickBot="1" x14ac:dyDescent="0.35">
      <c r="A5" s="716"/>
      <c r="B5" s="716"/>
      <c r="C5" s="716"/>
      <c r="D5" s="466">
        <f>H5</f>
        <v>2017</v>
      </c>
      <c r="E5" s="467">
        <f t="shared" ref="E5:G5" si="0">I5</f>
        <v>2018</v>
      </c>
      <c r="F5" s="467">
        <f t="shared" si="0"/>
        <v>2019</v>
      </c>
      <c r="G5" s="468">
        <f t="shared" si="0"/>
        <v>2020</v>
      </c>
      <c r="H5" s="451">
        <f>Vorkalkulation!C6</f>
        <v>2017</v>
      </c>
      <c r="I5" s="451">
        <f>Vorkalkulation!D6</f>
        <v>2018</v>
      </c>
      <c r="J5" s="451">
        <f>Vorkalkulation!E6</f>
        <v>2019</v>
      </c>
      <c r="K5" s="451">
        <f>Vorkalkulation!F6</f>
        <v>2020</v>
      </c>
    </row>
    <row r="6" spans="1:11" x14ac:dyDescent="0.25">
      <c r="A6" s="452" t="s">
        <v>71</v>
      </c>
      <c r="B6" s="453">
        <v>2.5</v>
      </c>
      <c r="C6" s="464">
        <v>25</v>
      </c>
      <c r="D6" s="455">
        <v>1000</v>
      </c>
      <c r="E6" s="456">
        <v>1000</v>
      </c>
      <c r="F6" s="456">
        <v>1000</v>
      </c>
      <c r="G6" s="457">
        <v>1000</v>
      </c>
      <c r="H6" s="454">
        <f>$C6*D6</f>
        <v>25000</v>
      </c>
      <c r="I6" s="454">
        <f t="shared" ref="I6:K17" si="1">$C6*E6</f>
        <v>25000</v>
      </c>
      <c r="J6" s="454">
        <f t="shared" si="1"/>
        <v>25000</v>
      </c>
      <c r="K6" s="454">
        <f t="shared" si="1"/>
        <v>25000</v>
      </c>
    </row>
    <row r="7" spans="1:11" x14ac:dyDescent="0.25">
      <c r="A7" s="452" t="s">
        <v>71</v>
      </c>
      <c r="B7" s="453">
        <v>6</v>
      </c>
      <c r="C7" s="464">
        <v>50</v>
      </c>
      <c r="D7" s="455">
        <v>100</v>
      </c>
      <c r="E7" s="456">
        <v>100</v>
      </c>
      <c r="F7" s="456">
        <v>100</v>
      </c>
      <c r="G7" s="457">
        <v>100</v>
      </c>
      <c r="H7" s="454">
        <f t="shared" ref="H7:H17" si="2">$C7*D7</f>
        <v>5000</v>
      </c>
      <c r="I7" s="454">
        <f t="shared" si="1"/>
        <v>5000</v>
      </c>
      <c r="J7" s="454">
        <f t="shared" si="1"/>
        <v>5000</v>
      </c>
      <c r="K7" s="454">
        <f t="shared" si="1"/>
        <v>5000</v>
      </c>
    </row>
    <row r="8" spans="1:11" x14ac:dyDescent="0.25">
      <c r="A8" s="452" t="s">
        <v>71</v>
      </c>
      <c r="B8" s="453">
        <v>10</v>
      </c>
      <c r="C8" s="464">
        <v>100</v>
      </c>
      <c r="D8" s="455">
        <v>50</v>
      </c>
      <c r="E8" s="456">
        <v>50</v>
      </c>
      <c r="F8" s="456">
        <v>50</v>
      </c>
      <c r="G8" s="457">
        <v>50</v>
      </c>
      <c r="H8" s="454">
        <f t="shared" si="2"/>
        <v>5000</v>
      </c>
      <c r="I8" s="454">
        <f t="shared" si="1"/>
        <v>5000</v>
      </c>
      <c r="J8" s="454">
        <f t="shared" si="1"/>
        <v>5000</v>
      </c>
      <c r="K8" s="454">
        <f t="shared" si="1"/>
        <v>5000</v>
      </c>
    </row>
    <row r="9" spans="1:11" s="11" customFormat="1" x14ac:dyDescent="0.25">
      <c r="A9" s="452" t="s">
        <v>71</v>
      </c>
      <c r="B9" s="453">
        <v>15</v>
      </c>
      <c r="C9" s="464">
        <v>150</v>
      </c>
      <c r="D9" s="455"/>
      <c r="E9" s="456"/>
      <c r="F9" s="456"/>
      <c r="G9" s="457"/>
      <c r="H9" s="458">
        <f t="shared" si="2"/>
        <v>0</v>
      </c>
      <c r="I9" s="458">
        <f t="shared" si="1"/>
        <v>0</v>
      </c>
      <c r="J9" s="458">
        <f t="shared" si="1"/>
        <v>0</v>
      </c>
      <c r="K9" s="458">
        <f t="shared" si="1"/>
        <v>0</v>
      </c>
    </row>
    <row r="10" spans="1:11" s="11" customFormat="1" x14ac:dyDescent="0.25">
      <c r="A10" s="452" t="s">
        <v>71</v>
      </c>
      <c r="B10" s="453">
        <v>25</v>
      </c>
      <c r="C10" s="464">
        <v>300</v>
      </c>
      <c r="D10" s="455"/>
      <c r="E10" s="456"/>
      <c r="F10" s="456"/>
      <c r="G10" s="457"/>
      <c r="H10" s="458">
        <f t="shared" si="2"/>
        <v>0</v>
      </c>
      <c r="I10" s="458">
        <f t="shared" si="1"/>
        <v>0</v>
      </c>
      <c r="J10" s="458">
        <f t="shared" si="1"/>
        <v>0</v>
      </c>
      <c r="K10" s="458">
        <f t="shared" si="1"/>
        <v>0</v>
      </c>
    </row>
    <row r="11" spans="1:11" s="11" customFormat="1" x14ac:dyDescent="0.25">
      <c r="A11" s="459" t="s">
        <v>667</v>
      </c>
      <c r="B11" s="453">
        <v>25</v>
      </c>
      <c r="C11" s="464">
        <v>500</v>
      </c>
      <c r="D11" s="455"/>
      <c r="E11" s="456"/>
      <c r="F11" s="456"/>
      <c r="G11" s="457"/>
      <c r="H11" s="458">
        <f t="shared" si="2"/>
        <v>0</v>
      </c>
      <c r="I11" s="458">
        <f t="shared" si="1"/>
        <v>0</v>
      </c>
      <c r="J11" s="458">
        <f t="shared" si="1"/>
        <v>0</v>
      </c>
      <c r="K11" s="458">
        <f t="shared" si="1"/>
        <v>0</v>
      </c>
    </row>
    <row r="12" spans="1:11" s="11" customFormat="1" x14ac:dyDescent="0.25">
      <c r="A12" s="459"/>
      <c r="B12" s="453"/>
      <c r="C12" s="464"/>
      <c r="D12" s="455"/>
      <c r="E12" s="456"/>
      <c r="F12" s="456"/>
      <c r="G12" s="457"/>
      <c r="H12" s="458">
        <f t="shared" si="2"/>
        <v>0</v>
      </c>
      <c r="I12" s="458">
        <f t="shared" si="1"/>
        <v>0</v>
      </c>
      <c r="J12" s="458">
        <f t="shared" si="1"/>
        <v>0</v>
      </c>
      <c r="K12" s="458">
        <f t="shared" si="1"/>
        <v>0</v>
      </c>
    </row>
    <row r="13" spans="1:11" s="11" customFormat="1" x14ac:dyDescent="0.25">
      <c r="A13" s="459"/>
      <c r="B13" s="453"/>
      <c r="C13" s="464"/>
      <c r="D13" s="455"/>
      <c r="E13" s="456"/>
      <c r="F13" s="456"/>
      <c r="G13" s="457"/>
      <c r="H13" s="458">
        <f t="shared" si="2"/>
        <v>0</v>
      </c>
      <c r="I13" s="458">
        <f t="shared" si="1"/>
        <v>0</v>
      </c>
      <c r="J13" s="458">
        <f t="shared" si="1"/>
        <v>0</v>
      </c>
      <c r="K13" s="458">
        <f t="shared" si="1"/>
        <v>0</v>
      </c>
    </row>
    <row r="14" spans="1:11" s="11" customFormat="1" x14ac:dyDescent="0.25">
      <c r="A14" s="459"/>
      <c r="B14" s="453"/>
      <c r="C14" s="464"/>
      <c r="D14" s="455"/>
      <c r="E14" s="456"/>
      <c r="F14" s="456"/>
      <c r="G14" s="457"/>
      <c r="H14" s="458">
        <f t="shared" si="2"/>
        <v>0</v>
      </c>
      <c r="I14" s="458">
        <f t="shared" si="1"/>
        <v>0</v>
      </c>
      <c r="J14" s="458">
        <f t="shared" si="1"/>
        <v>0</v>
      </c>
      <c r="K14" s="458">
        <f t="shared" si="1"/>
        <v>0</v>
      </c>
    </row>
    <row r="15" spans="1:11" s="11" customFormat="1" x14ac:dyDescent="0.25">
      <c r="A15" s="459"/>
      <c r="B15" s="453"/>
      <c r="C15" s="464"/>
      <c r="D15" s="455"/>
      <c r="E15" s="456"/>
      <c r="F15" s="456"/>
      <c r="G15" s="457"/>
      <c r="H15" s="458">
        <f t="shared" si="2"/>
        <v>0</v>
      </c>
      <c r="I15" s="458">
        <f t="shared" si="1"/>
        <v>0</v>
      </c>
      <c r="J15" s="458">
        <f t="shared" si="1"/>
        <v>0</v>
      </c>
      <c r="K15" s="458">
        <f t="shared" si="1"/>
        <v>0</v>
      </c>
    </row>
    <row r="16" spans="1:11" s="11" customFormat="1" x14ac:dyDescent="0.25">
      <c r="A16" s="459"/>
      <c r="B16" s="453"/>
      <c r="C16" s="464"/>
      <c r="D16" s="455"/>
      <c r="E16" s="456"/>
      <c r="F16" s="456"/>
      <c r="G16" s="457"/>
      <c r="H16" s="458">
        <f t="shared" si="2"/>
        <v>0</v>
      </c>
      <c r="I16" s="458">
        <f t="shared" si="1"/>
        <v>0</v>
      </c>
      <c r="J16" s="458">
        <f t="shared" si="1"/>
        <v>0</v>
      </c>
      <c r="K16" s="458">
        <f t="shared" si="1"/>
        <v>0</v>
      </c>
    </row>
    <row r="17" spans="1:11" s="11" customFormat="1" ht="13" thickBot="1" x14ac:dyDescent="0.3">
      <c r="A17" s="459"/>
      <c r="B17" s="453"/>
      <c r="C17" s="464"/>
      <c r="D17" s="460"/>
      <c r="E17" s="461"/>
      <c r="F17" s="461"/>
      <c r="G17" s="462"/>
      <c r="H17" s="458">
        <f t="shared" si="2"/>
        <v>0</v>
      </c>
      <c r="I17" s="458">
        <f t="shared" si="1"/>
        <v>0</v>
      </c>
      <c r="J17" s="458">
        <f t="shared" si="1"/>
        <v>0</v>
      </c>
      <c r="K17" s="458">
        <f t="shared" si="1"/>
        <v>0</v>
      </c>
    </row>
    <row r="18" spans="1:11" ht="13.5" thickBot="1" x14ac:dyDescent="0.35">
      <c r="A18" s="713" t="s">
        <v>670</v>
      </c>
      <c r="B18" s="713"/>
      <c r="C18" s="713"/>
      <c r="D18" s="469">
        <f>SUM(D6:D17)</f>
        <v>1150</v>
      </c>
      <c r="E18" s="470">
        <f t="shared" ref="E18:K18" si="3">SUM(E6:E17)</f>
        <v>1150</v>
      </c>
      <c r="F18" s="470">
        <f t="shared" si="3"/>
        <v>1150</v>
      </c>
      <c r="G18" s="471">
        <f t="shared" si="3"/>
        <v>1150</v>
      </c>
      <c r="H18" s="463">
        <f t="shared" si="3"/>
        <v>35000</v>
      </c>
      <c r="I18" s="463">
        <f t="shared" si="3"/>
        <v>35000</v>
      </c>
      <c r="J18" s="463">
        <f t="shared" si="3"/>
        <v>35000</v>
      </c>
      <c r="K18" s="463">
        <f t="shared" si="3"/>
        <v>35000</v>
      </c>
    </row>
    <row r="19" spans="1:11" ht="13.5" thickTop="1" x14ac:dyDescent="0.3">
      <c r="A19" s="721"/>
      <c r="B19" s="722"/>
      <c r="C19" s="722"/>
      <c r="D19" s="722"/>
      <c r="E19" s="722"/>
      <c r="F19" s="722"/>
      <c r="G19" s="722"/>
      <c r="H19" s="722"/>
      <c r="I19" s="722"/>
      <c r="J19" s="722"/>
      <c r="K19" s="722"/>
    </row>
    <row r="20" spans="1:11" ht="14.5" x14ac:dyDescent="0.35">
      <c r="A20" s="714" t="s">
        <v>661</v>
      </c>
      <c r="B20" s="710"/>
      <c r="C20" s="710"/>
      <c r="D20" s="710"/>
      <c r="E20" s="710"/>
      <c r="F20" s="710"/>
      <c r="G20" s="710"/>
      <c r="H20" s="710"/>
      <c r="I20" s="710"/>
      <c r="J20" s="710"/>
      <c r="K20" s="710"/>
    </row>
    <row r="21" spans="1:11" ht="13" x14ac:dyDescent="0.3">
      <c r="A21" s="715" t="s">
        <v>662</v>
      </c>
      <c r="B21" s="715" t="s">
        <v>663</v>
      </c>
      <c r="C21" s="715" t="s">
        <v>664</v>
      </c>
      <c r="D21" s="717" t="s">
        <v>665</v>
      </c>
      <c r="E21" s="718"/>
      <c r="F21" s="718"/>
      <c r="G21" s="719"/>
      <c r="H21" s="720" t="s">
        <v>666</v>
      </c>
      <c r="I21" s="720"/>
      <c r="J21" s="720"/>
      <c r="K21" s="720"/>
    </row>
    <row r="22" spans="1:11" ht="13.5" thickBot="1" x14ac:dyDescent="0.35">
      <c r="A22" s="716"/>
      <c r="B22" s="716"/>
      <c r="C22" s="716"/>
      <c r="D22" s="466">
        <f>D5</f>
        <v>2017</v>
      </c>
      <c r="E22" s="467">
        <f>E5</f>
        <v>2018</v>
      </c>
      <c r="F22" s="467">
        <f>F5</f>
        <v>2019</v>
      </c>
      <c r="G22" s="468">
        <f>G5</f>
        <v>2020</v>
      </c>
      <c r="H22" s="451">
        <f>D22</f>
        <v>2017</v>
      </c>
      <c r="I22" s="451">
        <f>E22</f>
        <v>2018</v>
      </c>
      <c r="J22" s="451">
        <f>F22</f>
        <v>2019</v>
      </c>
      <c r="K22" s="451">
        <f>G22</f>
        <v>2020</v>
      </c>
    </row>
    <row r="23" spans="1:11" x14ac:dyDescent="0.25">
      <c r="A23" s="452" t="s">
        <v>71</v>
      </c>
      <c r="B23" s="453">
        <v>2.5</v>
      </c>
      <c r="C23" s="464">
        <v>25</v>
      </c>
      <c r="D23" s="455"/>
      <c r="E23" s="456"/>
      <c r="F23" s="456"/>
      <c r="G23" s="457"/>
      <c r="H23" s="454">
        <f>$C23*D23</f>
        <v>0</v>
      </c>
      <c r="I23" s="454">
        <f t="shared" ref="I23:I32" si="4">$C23*E23</f>
        <v>0</v>
      </c>
      <c r="J23" s="454">
        <f t="shared" ref="J23:J32" si="5">$C23*F23</f>
        <v>0</v>
      </c>
      <c r="K23" s="454">
        <f t="shared" ref="K23:K32" si="6">$C23*G23</f>
        <v>0</v>
      </c>
    </row>
    <row r="24" spans="1:11" x14ac:dyDescent="0.25">
      <c r="A24" s="452" t="s">
        <v>71</v>
      </c>
      <c r="B24" s="453">
        <v>6</v>
      </c>
      <c r="C24" s="464">
        <v>50</v>
      </c>
      <c r="D24" s="455"/>
      <c r="E24" s="456"/>
      <c r="F24" s="456"/>
      <c r="G24" s="457"/>
      <c r="H24" s="454">
        <f t="shared" ref="H24:H32" si="7">$C24*D24</f>
        <v>0</v>
      </c>
      <c r="I24" s="454">
        <f t="shared" si="4"/>
        <v>0</v>
      </c>
      <c r="J24" s="454">
        <f t="shared" si="5"/>
        <v>0</v>
      </c>
      <c r="K24" s="454">
        <f t="shared" si="6"/>
        <v>0</v>
      </c>
    </row>
    <row r="25" spans="1:11" x14ac:dyDescent="0.25">
      <c r="A25" s="452" t="s">
        <v>71</v>
      </c>
      <c r="B25" s="453">
        <v>10</v>
      </c>
      <c r="C25" s="464">
        <v>100</v>
      </c>
      <c r="D25" s="455"/>
      <c r="E25" s="456"/>
      <c r="F25" s="456"/>
      <c r="G25" s="457"/>
      <c r="H25" s="454">
        <f t="shared" si="7"/>
        <v>0</v>
      </c>
      <c r="I25" s="454">
        <f t="shared" si="4"/>
        <v>0</v>
      </c>
      <c r="J25" s="454">
        <f t="shared" si="5"/>
        <v>0</v>
      </c>
      <c r="K25" s="454">
        <f t="shared" si="6"/>
        <v>0</v>
      </c>
    </row>
    <row r="26" spans="1:11" s="11" customFormat="1" x14ac:dyDescent="0.25">
      <c r="A26" s="452" t="s">
        <v>71</v>
      </c>
      <c r="B26" s="453">
        <v>15</v>
      </c>
      <c r="C26" s="464">
        <v>150</v>
      </c>
      <c r="D26" s="455"/>
      <c r="E26" s="456"/>
      <c r="F26" s="456"/>
      <c r="G26" s="457"/>
      <c r="H26" s="458">
        <f t="shared" si="7"/>
        <v>0</v>
      </c>
      <c r="I26" s="458">
        <f t="shared" si="4"/>
        <v>0</v>
      </c>
      <c r="J26" s="458">
        <f t="shared" si="5"/>
        <v>0</v>
      </c>
      <c r="K26" s="458">
        <f t="shared" si="6"/>
        <v>0</v>
      </c>
    </row>
    <row r="27" spans="1:11" s="11" customFormat="1" x14ac:dyDescent="0.25">
      <c r="A27" s="452" t="s">
        <v>71</v>
      </c>
      <c r="B27" s="453">
        <v>25</v>
      </c>
      <c r="C27" s="464">
        <v>300</v>
      </c>
      <c r="D27" s="455"/>
      <c r="E27" s="456"/>
      <c r="F27" s="456"/>
      <c r="G27" s="457"/>
      <c r="H27" s="458">
        <f t="shared" si="7"/>
        <v>0</v>
      </c>
      <c r="I27" s="458">
        <f t="shared" si="4"/>
        <v>0</v>
      </c>
      <c r="J27" s="458">
        <f t="shared" si="5"/>
        <v>0</v>
      </c>
      <c r="K27" s="458">
        <f t="shared" si="6"/>
        <v>0</v>
      </c>
    </row>
    <row r="28" spans="1:11" s="11" customFormat="1" x14ac:dyDescent="0.25">
      <c r="A28" s="459" t="s">
        <v>667</v>
      </c>
      <c r="B28" s="453">
        <v>25</v>
      </c>
      <c r="C28" s="464">
        <v>500</v>
      </c>
      <c r="D28" s="455"/>
      <c r="E28" s="456"/>
      <c r="F28" s="456"/>
      <c r="G28" s="457"/>
      <c r="H28" s="458">
        <f t="shared" si="7"/>
        <v>0</v>
      </c>
      <c r="I28" s="458">
        <f t="shared" si="4"/>
        <v>0</v>
      </c>
      <c r="J28" s="458">
        <f t="shared" si="5"/>
        <v>0</v>
      </c>
      <c r="K28" s="458">
        <f t="shared" si="6"/>
        <v>0</v>
      </c>
    </row>
    <row r="29" spans="1:11" s="11" customFormat="1" x14ac:dyDescent="0.25">
      <c r="A29" s="459"/>
      <c r="B29" s="453"/>
      <c r="C29" s="464"/>
      <c r="D29" s="455"/>
      <c r="E29" s="456"/>
      <c r="F29" s="456"/>
      <c r="G29" s="457"/>
      <c r="H29" s="458">
        <f t="shared" si="7"/>
        <v>0</v>
      </c>
      <c r="I29" s="458">
        <f t="shared" si="4"/>
        <v>0</v>
      </c>
      <c r="J29" s="458">
        <f t="shared" si="5"/>
        <v>0</v>
      </c>
      <c r="K29" s="458">
        <f t="shared" si="6"/>
        <v>0</v>
      </c>
    </row>
    <row r="30" spans="1:11" s="11" customFormat="1" x14ac:dyDescent="0.25">
      <c r="A30" s="459"/>
      <c r="B30" s="453"/>
      <c r="C30" s="464"/>
      <c r="D30" s="455"/>
      <c r="E30" s="456"/>
      <c r="F30" s="456"/>
      <c r="G30" s="457"/>
      <c r="H30" s="458">
        <f t="shared" si="7"/>
        <v>0</v>
      </c>
      <c r="I30" s="458">
        <f t="shared" si="4"/>
        <v>0</v>
      </c>
      <c r="J30" s="458">
        <f t="shared" si="5"/>
        <v>0</v>
      </c>
      <c r="K30" s="458">
        <f t="shared" si="6"/>
        <v>0</v>
      </c>
    </row>
    <row r="31" spans="1:11" s="11" customFormat="1" x14ac:dyDescent="0.25">
      <c r="A31" s="459"/>
      <c r="B31" s="453"/>
      <c r="C31" s="464"/>
      <c r="D31" s="455"/>
      <c r="E31" s="456"/>
      <c r="F31" s="456"/>
      <c r="G31" s="457"/>
      <c r="H31" s="458">
        <f t="shared" si="7"/>
        <v>0</v>
      </c>
      <c r="I31" s="458">
        <f t="shared" si="4"/>
        <v>0</v>
      </c>
      <c r="J31" s="458">
        <f t="shared" si="5"/>
        <v>0</v>
      </c>
      <c r="K31" s="458">
        <f t="shared" si="6"/>
        <v>0</v>
      </c>
    </row>
    <row r="32" spans="1:11" s="11" customFormat="1" ht="13" thickBot="1" x14ac:dyDescent="0.3">
      <c r="A32" s="459"/>
      <c r="B32" s="453"/>
      <c r="C32" s="464"/>
      <c r="D32" s="460"/>
      <c r="E32" s="461"/>
      <c r="F32" s="461"/>
      <c r="G32" s="462"/>
      <c r="H32" s="458">
        <f t="shared" si="7"/>
        <v>0</v>
      </c>
      <c r="I32" s="458">
        <f t="shared" si="4"/>
        <v>0</v>
      </c>
      <c r="J32" s="458">
        <f t="shared" si="5"/>
        <v>0</v>
      </c>
      <c r="K32" s="458">
        <f t="shared" si="6"/>
        <v>0</v>
      </c>
    </row>
    <row r="33" spans="1:11" ht="13.5" thickBot="1" x14ac:dyDescent="0.35">
      <c r="A33" s="713" t="s">
        <v>668</v>
      </c>
      <c r="B33" s="713"/>
      <c r="C33" s="713"/>
      <c r="D33" s="475">
        <f>SUM(D23:D32)</f>
        <v>0</v>
      </c>
      <c r="E33" s="476">
        <f t="shared" ref="E33:K33" si="8">SUM(E23:E32)</f>
        <v>0</v>
      </c>
      <c r="F33" s="476">
        <f t="shared" si="8"/>
        <v>0</v>
      </c>
      <c r="G33" s="477">
        <f t="shared" si="8"/>
        <v>0</v>
      </c>
      <c r="H33" s="463">
        <f t="shared" si="8"/>
        <v>0</v>
      </c>
      <c r="I33" s="463">
        <f t="shared" si="8"/>
        <v>0</v>
      </c>
      <c r="J33" s="463">
        <f t="shared" si="8"/>
        <v>0</v>
      </c>
      <c r="K33" s="463">
        <f t="shared" si="8"/>
        <v>0</v>
      </c>
    </row>
    <row r="34" spans="1:11" ht="24" customHeight="1" thickTop="1" thickBot="1" x14ac:dyDescent="0.35">
      <c r="A34" s="713" t="s">
        <v>671</v>
      </c>
      <c r="B34" s="713"/>
      <c r="C34" s="713"/>
      <c r="D34" s="472">
        <f t="shared" ref="D34:K34" si="9">D18+D33</f>
        <v>1150</v>
      </c>
      <c r="E34" s="473">
        <f t="shared" si="9"/>
        <v>1150</v>
      </c>
      <c r="F34" s="473">
        <f t="shared" si="9"/>
        <v>1150</v>
      </c>
      <c r="G34" s="474">
        <f t="shared" si="9"/>
        <v>1150</v>
      </c>
      <c r="H34" s="463">
        <f t="shared" si="9"/>
        <v>35000</v>
      </c>
      <c r="I34" s="463">
        <f t="shared" si="9"/>
        <v>35000</v>
      </c>
      <c r="J34" s="463">
        <f t="shared" si="9"/>
        <v>35000</v>
      </c>
      <c r="K34" s="463">
        <f t="shared" si="9"/>
        <v>35000</v>
      </c>
    </row>
    <row r="35" spans="1:11" ht="13" hidden="1" thickTop="1" x14ac:dyDescent="0.25">
      <c r="H35" s="465">
        <f>H5</f>
        <v>2017</v>
      </c>
      <c r="I35" s="465">
        <f>I5</f>
        <v>2018</v>
      </c>
      <c r="J35" s="465">
        <f>J5</f>
        <v>2019</v>
      </c>
      <c r="K35" s="465">
        <f>K5</f>
        <v>2020</v>
      </c>
    </row>
    <row r="36" spans="1:11" ht="30" hidden="1" customHeight="1" x14ac:dyDescent="0.35">
      <c r="B36" s="707" t="str">
        <f>"Zwischen Zeile "&amp;ROW(35:35)&amp;" und Zeile "&amp;ROW(36:36)&amp;" weder eine Zeile einfügen noch löschen!!!"</f>
        <v>Zwischen Zeile 35 und Zeile 36 weder eine Zeile einfügen noch löschen!!!</v>
      </c>
      <c r="C36" s="656"/>
      <c r="D36" s="656"/>
      <c r="E36" s="656"/>
      <c r="F36" s="708"/>
      <c r="H36" s="454">
        <f>H34</f>
        <v>35000</v>
      </c>
      <c r="I36" s="454">
        <f>I34</f>
        <v>35000</v>
      </c>
      <c r="J36" s="454">
        <f>J34</f>
        <v>35000</v>
      </c>
      <c r="K36" s="454">
        <f>K34</f>
        <v>35000</v>
      </c>
    </row>
    <row r="37" spans="1:11" ht="13" thickTop="1" x14ac:dyDescent="0.25"/>
  </sheetData>
  <sheetProtection sheet="1" objects="1" scenarios="1"/>
  <mergeCells count="18">
    <mergeCell ref="A1:K1"/>
    <mergeCell ref="A33:C33"/>
    <mergeCell ref="A18:C18"/>
    <mergeCell ref="B36:F36"/>
    <mergeCell ref="A34:C34"/>
    <mergeCell ref="A3:K3"/>
    <mergeCell ref="A4:A5"/>
    <mergeCell ref="B4:B5"/>
    <mergeCell ref="C4:C5"/>
    <mergeCell ref="D4:G4"/>
    <mergeCell ref="H4:K4"/>
    <mergeCell ref="A20:K20"/>
    <mergeCell ref="A19:K19"/>
    <mergeCell ref="A21:A22"/>
    <mergeCell ref="B21:B22"/>
    <mergeCell ref="C21:C22"/>
    <mergeCell ref="D21:G21"/>
    <mergeCell ref="H21:K21"/>
  </mergeCells>
  <pageMargins left="0.51181102362204722" right="0.51181102362204722" top="0.78740157480314965" bottom="0.78740157480314965"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106"/>
  <sheetViews>
    <sheetView workbookViewId="0">
      <selection sqref="A1:C1"/>
    </sheetView>
  </sheetViews>
  <sheetFormatPr baseColWidth="10" defaultRowHeight="12.5" x14ac:dyDescent="0.25"/>
  <cols>
    <col min="1" max="1" width="5.54296875" customWidth="1"/>
    <col min="2" max="2" width="10.453125" customWidth="1"/>
    <col min="3" max="3" width="42.90625" customWidth="1"/>
    <col min="4" max="12" width="12.6328125" customWidth="1"/>
  </cols>
  <sheetData>
    <row r="1" spans="1:12" ht="20.25" customHeight="1" x14ac:dyDescent="0.3">
      <c r="A1" s="725" t="str">
        <f>Grunddaten!A2&amp; " - " &amp;Grunddaten!A1</f>
        <v>Wasserversorgungseinrichtung - Gemeinde A</v>
      </c>
      <c r="B1" s="726"/>
      <c r="C1" s="726"/>
    </row>
    <row r="2" spans="1:12" ht="24" customHeight="1" x14ac:dyDescent="0.25">
      <c r="A2" s="727" t="s">
        <v>778</v>
      </c>
      <c r="B2" s="728"/>
      <c r="C2" s="728"/>
      <c r="D2" s="302"/>
      <c r="E2" s="302"/>
      <c r="F2" s="302"/>
      <c r="G2" s="302"/>
      <c r="H2" s="302"/>
      <c r="I2" s="302"/>
      <c r="J2" s="302"/>
      <c r="K2" s="302"/>
      <c r="L2" s="302"/>
    </row>
    <row r="3" spans="1:12" s="14" customFormat="1" ht="24" customHeight="1" x14ac:dyDescent="0.25">
      <c r="A3" s="484" t="s">
        <v>510</v>
      </c>
      <c r="B3" s="484" t="s">
        <v>73</v>
      </c>
      <c r="C3" s="484" t="s">
        <v>74</v>
      </c>
      <c r="D3" s="301" t="s">
        <v>476</v>
      </c>
      <c r="E3" s="744" t="s">
        <v>50</v>
      </c>
      <c r="F3" s="744"/>
      <c r="G3" s="744"/>
      <c r="H3" s="752"/>
      <c r="I3" s="744" t="s">
        <v>23</v>
      </c>
      <c r="J3" s="744"/>
      <c r="K3" s="744"/>
      <c r="L3" s="745"/>
    </row>
    <row r="4" spans="1:12" s="14" customFormat="1" ht="16.5" customHeight="1" x14ac:dyDescent="0.25">
      <c r="A4" s="742" t="s">
        <v>69</v>
      </c>
      <c r="B4" s="738" t="s">
        <v>508</v>
      </c>
      <c r="C4" s="739"/>
      <c r="D4" s="746" t="s">
        <v>475</v>
      </c>
      <c r="E4" s="747"/>
      <c r="F4" s="747"/>
      <c r="G4" s="747"/>
      <c r="H4" s="748"/>
      <c r="I4" s="749" t="s">
        <v>475</v>
      </c>
      <c r="J4" s="750"/>
      <c r="K4" s="750"/>
      <c r="L4" s="751"/>
    </row>
    <row r="5" spans="1:12" s="14" customFormat="1" ht="16.5" customHeight="1" x14ac:dyDescent="0.25">
      <c r="A5" s="743"/>
      <c r="B5" s="740"/>
      <c r="C5" s="741"/>
      <c r="D5" s="497">
        <f>YEAR(Grunddaten!H6)</f>
        <v>2012</v>
      </c>
      <c r="E5" s="497">
        <f>Nachkalkulation!D6</f>
        <v>2013</v>
      </c>
      <c r="F5" s="497">
        <f>Nachkalkulation!E6</f>
        <v>2014</v>
      </c>
      <c r="G5" s="497">
        <f>Nachkalkulation!F6</f>
        <v>2015</v>
      </c>
      <c r="H5" s="496">
        <f>Nachkalkulation!G6</f>
        <v>2016</v>
      </c>
      <c r="I5" s="498">
        <f>Vorkalkulation!C6</f>
        <v>2017</v>
      </c>
      <c r="J5" s="498">
        <f>Vorkalkulation!D6</f>
        <v>2018</v>
      </c>
      <c r="K5" s="498">
        <f>Vorkalkulation!E6</f>
        <v>2019</v>
      </c>
      <c r="L5" s="499">
        <f>Vorkalkulation!F6</f>
        <v>2020</v>
      </c>
    </row>
    <row r="6" spans="1:12" ht="15" customHeight="1" x14ac:dyDescent="0.25">
      <c r="A6" s="180" t="s">
        <v>85</v>
      </c>
      <c r="B6" s="181"/>
      <c r="C6" s="430" t="s">
        <v>375</v>
      </c>
      <c r="D6" s="321"/>
      <c r="E6" s="321"/>
      <c r="F6" s="321"/>
      <c r="G6" s="321"/>
      <c r="H6" s="322"/>
      <c r="I6" s="323"/>
      <c r="J6" s="324"/>
      <c r="K6" s="321"/>
      <c r="L6" s="321"/>
    </row>
    <row r="7" spans="1:12" ht="15" customHeight="1" x14ac:dyDescent="0.25">
      <c r="A7" s="180" t="s">
        <v>86</v>
      </c>
      <c r="B7" s="181">
        <v>432000</v>
      </c>
      <c r="C7" s="429" t="s">
        <v>376</v>
      </c>
      <c r="D7" s="295">
        <v>6277.77</v>
      </c>
      <c r="E7" s="295">
        <v>7024.21</v>
      </c>
      <c r="F7" s="295">
        <v>1190.27</v>
      </c>
      <c r="G7" s="295">
        <v>2000</v>
      </c>
      <c r="H7" s="296"/>
      <c r="I7" s="298">
        <f>ROUND((G7*1.03),-1)</f>
        <v>2060</v>
      </c>
      <c r="J7" s="297">
        <f>ROUND((I7*1.03),-1)</f>
        <v>2120</v>
      </c>
      <c r="K7" s="295">
        <f>ROUND((J7*1.03),-1)</f>
        <v>2180</v>
      </c>
      <c r="L7" s="295"/>
    </row>
    <row r="8" spans="1:12" ht="15" customHeight="1" x14ac:dyDescent="0.25">
      <c r="A8" s="180" t="s">
        <v>87</v>
      </c>
      <c r="B8" s="181">
        <v>510500</v>
      </c>
      <c r="C8" s="429" t="s">
        <v>377</v>
      </c>
      <c r="D8" s="295">
        <v>10000</v>
      </c>
      <c r="E8" s="295">
        <v>12762.93</v>
      </c>
      <c r="F8" s="295">
        <v>13500.85</v>
      </c>
      <c r="G8" s="295">
        <v>14000</v>
      </c>
      <c r="H8" s="296"/>
      <c r="I8" s="298">
        <f t="shared" ref="I8:I21" si="0">ROUND((G8*1.03),-1)</f>
        <v>14420</v>
      </c>
      <c r="J8" s="297">
        <f>ROUND((I8*1.03),-1)</f>
        <v>14850</v>
      </c>
      <c r="K8" s="295">
        <f>ROUND((J8*1.03),-1)</f>
        <v>15300</v>
      </c>
      <c r="L8" s="295"/>
    </row>
    <row r="9" spans="1:12" ht="15" customHeight="1" x14ac:dyDescent="0.25">
      <c r="A9" s="180" t="s">
        <v>110</v>
      </c>
      <c r="B9" s="181">
        <v>530000</v>
      </c>
      <c r="C9" s="429" t="s">
        <v>378</v>
      </c>
      <c r="D9" s="295">
        <v>8.66</v>
      </c>
      <c r="E9" s="295"/>
      <c r="F9" s="295"/>
      <c r="G9" s="295"/>
      <c r="H9" s="296"/>
      <c r="I9" s="298"/>
      <c r="J9" s="297"/>
      <c r="K9" s="295"/>
      <c r="L9" s="295"/>
    </row>
    <row r="10" spans="1:12" ht="15" customHeight="1" x14ac:dyDescent="0.25">
      <c r="A10" s="180" t="s">
        <v>126</v>
      </c>
      <c r="B10" s="181">
        <v>532000</v>
      </c>
      <c r="C10" s="429" t="s">
        <v>379</v>
      </c>
      <c r="D10" s="295">
        <v>68.75</v>
      </c>
      <c r="E10" s="295"/>
      <c r="F10" s="295">
        <v>315.68</v>
      </c>
      <c r="G10" s="295"/>
      <c r="H10" s="296"/>
      <c r="I10" s="298">
        <f t="shared" si="0"/>
        <v>0</v>
      </c>
      <c r="J10" s="297"/>
      <c r="K10" s="295"/>
      <c r="L10" s="295"/>
    </row>
    <row r="11" spans="1:12" ht="15" customHeight="1" x14ac:dyDescent="0.25">
      <c r="A11" s="180" t="s">
        <v>128</v>
      </c>
      <c r="B11" s="181">
        <v>534000</v>
      </c>
      <c r="C11" s="429" t="s">
        <v>380</v>
      </c>
      <c r="D11" s="295">
        <v>6091.32</v>
      </c>
      <c r="E11" s="295">
        <v>3700.04</v>
      </c>
      <c r="F11" s="295">
        <v>8326.66</v>
      </c>
      <c r="G11" s="295">
        <v>8000</v>
      </c>
      <c r="H11" s="296"/>
      <c r="I11" s="298">
        <f t="shared" si="0"/>
        <v>8240</v>
      </c>
      <c r="J11" s="297">
        <f t="shared" ref="J11:K16" si="1">ROUND((I11*1.03),-1)</f>
        <v>8490</v>
      </c>
      <c r="K11" s="295">
        <f t="shared" si="1"/>
        <v>8740</v>
      </c>
      <c r="L11" s="295"/>
    </row>
    <row r="12" spans="1:12" ht="15" customHeight="1" x14ac:dyDescent="0.25">
      <c r="A12" s="180" t="s">
        <v>129</v>
      </c>
      <c r="B12" s="181">
        <v>534010</v>
      </c>
      <c r="C12" s="429" t="s">
        <v>381</v>
      </c>
      <c r="D12" s="295">
        <v>12091.09</v>
      </c>
      <c r="E12" s="295">
        <v>12111.09</v>
      </c>
      <c r="F12" s="295">
        <v>11479.92</v>
      </c>
      <c r="G12" s="295">
        <v>10000</v>
      </c>
      <c r="H12" s="296"/>
      <c r="I12" s="298">
        <f t="shared" si="0"/>
        <v>10300</v>
      </c>
      <c r="J12" s="297">
        <f t="shared" si="1"/>
        <v>10610</v>
      </c>
      <c r="K12" s="295">
        <f t="shared" si="1"/>
        <v>10930</v>
      </c>
      <c r="L12" s="295"/>
    </row>
    <row r="13" spans="1:12" ht="15" customHeight="1" x14ac:dyDescent="0.25">
      <c r="A13" s="180" t="s">
        <v>130</v>
      </c>
      <c r="B13" s="181">
        <v>534100</v>
      </c>
      <c r="C13" s="429" t="s">
        <v>382</v>
      </c>
      <c r="D13" s="295">
        <v>142.09</v>
      </c>
      <c r="E13" s="295">
        <v>391</v>
      </c>
      <c r="F13" s="295">
        <v>293</v>
      </c>
      <c r="G13" s="295">
        <v>150</v>
      </c>
      <c r="H13" s="296"/>
      <c r="I13" s="298">
        <f t="shared" si="0"/>
        <v>150</v>
      </c>
      <c r="J13" s="297">
        <f t="shared" si="1"/>
        <v>150</v>
      </c>
      <c r="K13" s="295">
        <f t="shared" si="1"/>
        <v>150</v>
      </c>
      <c r="L13" s="295"/>
    </row>
    <row r="14" spans="1:12" ht="15" customHeight="1" x14ac:dyDescent="0.25">
      <c r="A14" s="180" t="s">
        <v>131</v>
      </c>
      <c r="B14" s="181">
        <v>534200</v>
      </c>
      <c r="C14" s="429" t="s">
        <v>383</v>
      </c>
      <c r="D14" s="295">
        <v>0</v>
      </c>
      <c r="E14" s="295">
        <v>0</v>
      </c>
      <c r="F14" s="295">
        <v>50.42</v>
      </c>
      <c r="G14" s="295">
        <v>0</v>
      </c>
      <c r="H14" s="296"/>
      <c r="I14" s="298">
        <f t="shared" si="0"/>
        <v>0</v>
      </c>
      <c r="J14" s="297">
        <f t="shared" si="1"/>
        <v>0</v>
      </c>
      <c r="K14" s="295">
        <f t="shared" si="1"/>
        <v>0</v>
      </c>
      <c r="L14" s="295"/>
    </row>
    <row r="15" spans="1:12" ht="15" customHeight="1" x14ac:dyDescent="0.25">
      <c r="A15" s="180" t="s">
        <v>132</v>
      </c>
      <c r="B15" s="181">
        <v>534300</v>
      </c>
      <c r="C15" s="429" t="s">
        <v>384</v>
      </c>
      <c r="D15" s="295">
        <v>6415.76</v>
      </c>
      <c r="E15" s="295">
        <v>6396.89</v>
      </c>
      <c r="F15" s="295">
        <v>9649.3799999999992</v>
      </c>
      <c r="G15" s="295">
        <v>9800</v>
      </c>
      <c r="H15" s="296"/>
      <c r="I15" s="298">
        <f t="shared" si="0"/>
        <v>10090</v>
      </c>
      <c r="J15" s="297">
        <f t="shared" si="1"/>
        <v>10390</v>
      </c>
      <c r="K15" s="295">
        <f t="shared" si="1"/>
        <v>10700</v>
      </c>
      <c r="L15" s="295"/>
    </row>
    <row r="16" spans="1:12" ht="15" customHeight="1" x14ac:dyDescent="0.25">
      <c r="A16" s="180" t="s">
        <v>133</v>
      </c>
      <c r="B16" s="181">
        <v>534400</v>
      </c>
      <c r="C16" s="429" t="s">
        <v>385</v>
      </c>
      <c r="D16" s="295"/>
      <c r="E16" s="295">
        <v>47.03</v>
      </c>
      <c r="F16" s="295">
        <v>69.599999999999994</v>
      </c>
      <c r="G16" s="295">
        <v>0</v>
      </c>
      <c r="H16" s="296"/>
      <c r="I16" s="298">
        <f t="shared" si="0"/>
        <v>0</v>
      </c>
      <c r="J16" s="297">
        <f t="shared" si="1"/>
        <v>0</v>
      </c>
      <c r="K16" s="295">
        <f t="shared" si="1"/>
        <v>0</v>
      </c>
      <c r="L16" s="295"/>
    </row>
    <row r="17" spans="1:17" ht="15" customHeight="1" x14ac:dyDescent="0.25">
      <c r="A17" s="180" t="s">
        <v>134</v>
      </c>
      <c r="B17" s="181">
        <v>534600</v>
      </c>
      <c r="C17" s="430" t="s">
        <v>386</v>
      </c>
      <c r="D17" s="295">
        <v>9939.5400000000009</v>
      </c>
      <c r="E17" s="295">
        <v>9939.5400000000009</v>
      </c>
      <c r="F17" s="295">
        <v>9989.5400000000009</v>
      </c>
      <c r="G17" s="295">
        <v>10000</v>
      </c>
      <c r="H17" s="296"/>
      <c r="I17" s="298">
        <f>ROUND((G17*1),-1)</f>
        <v>10000</v>
      </c>
      <c r="J17" s="298">
        <v>10000</v>
      </c>
      <c r="K17" s="298">
        <f>ROUND((I17*1),-1)</f>
        <v>10000</v>
      </c>
      <c r="L17" s="295"/>
    </row>
    <row r="18" spans="1:17" ht="15" customHeight="1" x14ac:dyDescent="0.25">
      <c r="A18" s="180" t="s">
        <v>135</v>
      </c>
      <c r="B18" s="181"/>
      <c r="C18" s="429"/>
      <c r="D18" s="295"/>
      <c r="E18" s="295"/>
      <c r="F18" s="295"/>
      <c r="G18" s="295"/>
      <c r="H18" s="296"/>
      <c r="I18" s="298"/>
      <c r="J18" s="297"/>
      <c r="K18" s="295"/>
      <c r="L18" s="295"/>
    </row>
    <row r="19" spans="1:17" ht="15" customHeight="1" x14ac:dyDescent="0.25">
      <c r="A19" s="180" t="s">
        <v>675</v>
      </c>
      <c r="B19" s="181">
        <v>701000</v>
      </c>
      <c r="C19" s="430" t="s">
        <v>477</v>
      </c>
      <c r="D19" s="295">
        <v>15309</v>
      </c>
      <c r="E19" s="295">
        <v>15557.15</v>
      </c>
      <c r="F19" s="295">
        <v>15708.2</v>
      </c>
      <c r="G19" s="295">
        <v>16000</v>
      </c>
      <c r="H19" s="296"/>
      <c r="I19" s="298">
        <f>ROUND((G19*1),-1)</f>
        <v>16000</v>
      </c>
      <c r="J19" s="298">
        <v>16000</v>
      </c>
      <c r="K19" s="298">
        <f>ROUND((I19*1),-1)</f>
        <v>16000</v>
      </c>
      <c r="L19" s="295"/>
    </row>
    <row r="20" spans="1:17" ht="15" customHeight="1" x14ac:dyDescent="0.25">
      <c r="A20" s="180" t="s">
        <v>676</v>
      </c>
      <c r="B20" s="181"/>
      <c r="C20" s="429"/>
      <c r="D20" s="295"/>
      <c r="E20" s="295"/>
      <c r="F20" s="295"/>
      <c r="G20" s="295"/>
      <c r="H20" s="296"/>
      <c r="I20" s="298"/>
      <c r="J20" s="297"/>
      <c r="K20" s="295"/>
      <c r="L20" s="295"/>
    </row>
    <row r="21" spans="1:17" ht="15" customHeight="1" x14ac:dyDescent="0.25">
      <c r="A21" s="180" t="s">
        <v>677</v>
      </c>
      <c r="B21" s="181">
        <v>621000</v>
      </c>
      <c r="C21" s="429" t="s">
        <v>387</v>
      </c>
      <c r="D21" s="295">
        <v>703.8</v>
      </c>
      <c r="E21" s="295">
        <v>397.7</v>
      </c>
      <c r="F21" s="295">
        <v>50.04</v>
      </c>
      <c r="G21" s="295">
        <v>0</v>
      </c>
      <c r="H21" s="296"/>
      <c r="I21" s="298">
        <f t="shared" si="0"/>
        <v>0</v>
      </c>
      <c r="J21" s="297">
        <f>ROUND((I21*1.03),-1)</f>
        <v>0</v>
      </c>
      <c r="K21" s="295">
        <f>ROUND((J21*1.03),-1)</f>
        <v>0</v>
      </c>
      <c r="L21" s="184"/>
    </row>
    <row r="22" spans="1:17" s="72" customFormat="1" ht="15" customHeight="1" x14ac:dyDescent="0.25">
      <c r="A22" s="180" t="s">
        <v>678</v>
      </c>
      <c r="B22" s="181"/>
      <c r="C22" s="429"/>
      <c r="D22" s="295"/>
      <c r="E22" s="295"/>
      <c r="F22" s="295"/>
      <c r="G22" s="295"/>
      <c r="H22" s="296"/>
      <c r="I22" s="298"/>
      <c r="J22" s="297"/>
      <c r="K22" s="295"/>
      <c r="L22" s="295"/>
    </row>
    <row r="23" spans="1:17" ht="15" customHeight="1" x14ac:dyDescent="0.25">
      <c r="A23" s="180" t="s">
        <v>679</v>
      </c>
      <c r="B23" s="181"/>
      <c r="C23" s="429"/>
      <c r="D23" s="295"/>
      <c r="E23" s="295"/>
      <c r="F23" s="295"/>
      <c r="G23" s="295"/>
      <c r="H23" s="296"/>
      <c r="I23" s="298"/>
      <c r="J23" s="297"/>
      <c r="K23" s="295"/>
      <c r="L23" s="295"/>
    </row>
    <row r="24" spans="1:17" ht="15" customHeight="1" x14ac:dyDescent="0.25">
      <c r="A24" s="180" t="s">
        <v>680</v>
      </c>
      <c r="B24" s="181"/>
      <c r="C24" s="429"/>
      <c r="D24" s="295"/>
      <c r="E24" s="295"/>
      <c r="F24" s="295"/>
      <c r="G24" s="295"/>
      <c r="H24" s="296"/>
      <c r="I24" s="298"/>
      <c r="J24" s="297"/>
      <c r="K24" s="295"/>
      <c r="L24" s="295"/>
    </row>
    <row r="25" spans="1:17" ht="15" customHeight="1" x14ac:dyDescent="0.25">
      <c r="A25" s="180" t="s">
        <v>681</v>
      </c>
      <c r="B25" s="181"/>
      <c r="C25" s="429"/>
      <c r="D25" s="295"/>
      <c r="E25" s="295"/>
      <c r="F25" s="295"/>
      <c r="G25" s="295"/>
      <c r="H25" s="296"/>
      <c r="I25" s="298"/>
      <c r="J25" s="297"/>
      <c r="K25" s="295"/>
      <c r="L25" s="295"/>
    </row>
    <row r="26" spans="1:17" s="11" customFormat="1" ht="18" customHeight="1" thickBot="1" x14ac:dyDescent="0.35">
      <c r="A26" s="283"/>
      <c r="B26" s="731" t="s">
        <v>466</v>
      </c>
      <c r="C26" s="732"/>
      <c r="D26" s="284">
        <f t="shared" ref="D26:L26" si="2">ROUND(SUM(D6:D25),2)</f>
        <v>67047.78</v>
      </c>
      <c r="E26" s="284">
        <f t="shared" si="2"/>
        <v>68327.58</v>
      </c>
      <c r="F26" s="284">
        <f t="shared" si="2"/>
        <v>70623.56</v>
      </c>
      <c r="G26" s="284">
        <f t="shared" si="2"/>
        <v>69950</v>
      </c>
      <c r="H26" s="286">
        <f t="shared" si="2"/>
        <v>0</v>
      </c>
      <c r="I26" s="288">
        <f t="shared" si="2"/>
        <v>71260</v>
      </c>
      <c r="J26" s="288">
        <f t="shared" si="2"/>
        <v>72610</v>
      </c>
      <c r="K26" s="288">
        <f t="shared" si="2"/>
        <v>74000</v>
      </c>
      <c r="L26" s="288">
        <f t="shared" si="2"/>
        <v>0</v>
      </c>
    </row>
    <row r="27" spans="1:17" ht="9.75" customHeight="1" x14ac:dyDescent="0.25">
      <c r="A27" s="281"/>
      <c r="B27" s="281"/>
      <c r="C27" s="281"/>
      <c r="D27" s="281"/>
      <c r="E27" s="281"/>
      <c r="F27" s="281"/>
      <c r="G27" s="281"/>
      <c r="H27" s="287"/>
      <c r="I27" s="289"/>
      <c r="J27" s="281"/>
      <c r="K27" s="281"/>
      <c r="L27" s="282"/>
      <c r="M27" s="12"/>
      <c r="N27" s="12"/>
      <c r="O27" s="12"/>
      <c r="P27" s="12"/>
      <c r="Q27" s="12"/>
    </row>
    <row r="28" spans="1:17" s="72" customFormat="1" ht="28.5" customHeight="1" x14ac:dyDescent="0.25">
      <c r="A28" s="299"/>
      <c r="B28" s="303" t="s">
        <v>73</v>
      </c>
      <c r="C28" s="303" t="s">
        <v>74</v>
      </c>
      <c r="D28" s="300" t="s">
        <v>476</v>
      </c>
      <c r="E28" s="744" t="s">
        <v>50</v>
      </c>
      <c r="F28" s="744"/>
      <c r="G28" s="744"/>
      <c r="H28" s="752"/>
      <c r="I28" s="744" t="s">
        <v>23</v>
      </c>
      <c r="J28" s="744"/>
      <c r="K28" s="744"/>
      <c r="L28" s="745"/>
    </row>
    <row r="29" spans="1:17" s="72" customFormat="1" ht="18" customHeight="1" x14ac:dyDescent="0.25">
      <c r="A29" s="737" t="s">
        <v>72</v>
      </c>
      <c r="B29" s="733" t="s">
        <v>509</v>
      </c>
      <c r="C29" s="734"/>
      <c r="D29" s="746" t="s">
        <v>475</v>
      </c>
      <c r="E29" s="747"/>
      <c r="F29" s="747"/>
      <c r="G29" s="747"/>
      <c r="H29" s="748"/>
      <c r="I29" s="749" t="s">
        <v>475</v>
      </c>
      <c r="J29" s="750"/>
      <c r="K29" s="750"/>
      <c r="L29" s="751"/>
    </row>
    <row r="30" spans="1:17" s="14" customFormat="1" ht="15" customHeight="1" x14ac:dyDescent="0.35">
      <c r="A30" s="712"/>
      <c r="B30" s="735"/>
      <c r="C30" s="736"/>
      <c r="D30" s="492">
        <f t="shared" ref="D30:L30" si="3">D5</f>
        <v>2012</v>
      </c>
      <c r="E30" s="492">
        <f t="shared" si="3"/>
        <v>2013</v>
      </c>
      <c r="F30" s="492">
        <f t="shared" si="3"/>
        <v>2014</v>
      </c>
      <c r="G30" s="492">
        <f t="shared" si="3"/>
        <v>2015</v>
      </c>
      <c r="H30" s="493">
        <f t="shared" si="3"/>
        <v>2016</v>
      </c>
      <c r="I30" s="494">
        <f t="shared" si="3"/>
        <v>2017</v>
      </c>
      <c r="J30" s="495">
        <f t="shared" si="3"/>
        <v>2018</v>
      </c>
      <c r="K30" s="492">
        <f t="shared" si="3"/>
        <v>2019</v>
      </c>
      <c r="L30" s="492">
        <f t="shared" si="3"/>
        <v>2020</v>
      </c>
    </row>
    <row r="31" spans="1:17" ht="15" customHeight="1" x14ac:dyDescent="0.25">
      <c r="A31" s="180" t="s">
        <v>75</v>
      </c>
      <c r="B31" s="181"/>
      <c r="C31" s="430" t="s">
        <v>388</v>
      </c>
      <c r="D31" s="295"/>
      <c r="E31" s="295"/>
      <c r="F31" s="295"/>
      <c r="G31" s="295"/>
      <c r="H31" s="296"/>
      <c r="I31" s="298"/>
      <c r="J31" s="297"/>
      <c r="K31" s="295"/>
      <c r="L31" s="295"/>
    </row>
    <row r="32" spans="1:17" ht="15" customHeight="1" x14ac:dyDescent="0.3">
      <c r="A32" s="180" t="s">
        <v>78</v>
      </c>
      <c r="B32" s="181"/>
      <c r="C32" s="431" t="s">
        <v>389</v>
      </c>
      <c r="D32" s="295"/>
      <c r="E32" s="295"/>
      <c r="F32" s="295"/>
      <c r="G32" s="295"/>
      <c r="H32" s="296"/>
      <c r="I32" s="298"/>
      <c r="J32" s="297"/>
      <c r="K32" s="295"/>
      <c r="L32" s="295"/>
    </row>
    <row r="33" spans="1:12" ht="15" customHeight="1" x14ac:dyDescent="0.25">
      <c r="A33" s="180" t="s">
        <v>79</v>
      </c>
      <c r="B33" s="181">
        <v>540500</v>
      </c>
      <c r="C33" s="429" t="s">
        <v>390</v>
      </c>
      <c r="D33" s="295">
        <v>2164.6799999999998</v>
      </c>
      <c r="E33" s="295">
        <v>2753.8</v>
      </c>
      <c r="F33" s="295">
        <v>5441.27</v>
      </c>
      <c r="G33" s="295">
        <v>5500</v>
      </c>
      <c r="H33" s="296"/>
      <c r="I33" s="298">
        <f>ROUND((G33*1.03),-1)</f>
        <v>5670</v>
      </c>
      <c r="J33" s="297">
        <f t="shared" ref="J33:K48" si="4">ROUND((I33*1.03),-1)</f>
        <v>5840</v>
      </c>
      <c r="K33" s="295">
        <f t="shared" si="4"/>
        <v>6020</v>
      </c>
      <c r="L33" s="295"/>
    </row>
    <row r="34" spans="1:12" ht="15" customHeight="1" x14ac:dyDescent="0.25">
      <c r="A34" s="180" t="s">
        <v>656</v>
      </c>
      <c r="B34" s="181">
        <v>541000</v>
      </c>
      <c r="C34" s="429" t="s">
        <v>391</v>
      </c>
      <c r="D34" s="295">
        <v>2179.9299999999998</v>
      </c>
      <c r="E34" s="295">
        <v>2397.4499999999998</v>
      </c>
      <c r="F34" s="295">
        <v>2813.31</v>
      </c>
      <c r="G34" s="295">
        <v>2800</v>
      </c>
      <c r="H34" s="296"/>
      <c r="I34" s="298">
        <f t="shared" ref="I34:I97" si="5">ROUND((G34*1.03),-1)</f>
        <v>2880</v>
      </c>
      <c r="J34" s="297">
        <f t="shared" si="4"/>
        <v>2970</v>
      </c>
      <c r="K34" s="295">
        <f t="shared" si="4"/>
        <v>3060</v>
      </c>
      <c r="L34" s="295"/>
    </row>
    <row r="35" spans="1:12" ht="15" customHeight="1" x14ac:dyDescent="0.25">
      <c r="A35" s="180" t="s">
        <v>657</v>
      </c>
      <c r="B35" s="181">
        <v>542000</v>
      </c>
      <c r="C35" s="429" t="s">
        <v>392</v>
      </c>
      <c r="D35" s="295">
        <v>0</v>
      </c>
      <c r="E35" s="295">
        <v>1358.92</v>
      </c>
      <c r="F35" s="295">
        <v>1871.63</v>
      </c>
      <c r="G35" s="295">
        <v>1000</v>
      </c>
      <c r="H35" s="296"/>
      <c r="I35" s="298">
        <f t="shared" si="5"/>
        <v>1030</v>
      </c>
      <c r="J35" s="297">
        <f t="shared" si="4"/>
        <v>1060</v>
      </c>
      <c r="K35" s="295">
        <f t="shared" si="4"/>
        <v>1090</v>
      </c>
      <c r="L35" s="295"/>
    </row>
    <row r="36" spans="1:12" ht="15" customHeight="1" x14ac:dyDescent="0.25">
      <c r="A36" s="180" t="s">
        <v>658</v>
      </c>
      <c r="B36" s="181">
        <v>544000</v>
      </c>
      <c r="C36" s="429" t="s">
        <v>393</v>
      </c>
      <c r="D36" s="295">
        <v>333.48</v>
      </c>
      <c r="E36" s="295">
        <v>339.84</v>
      </c>
      <c r="F36" s="295">
        <v>37.43</v>
      </c>
      <c r="G36" s="295">
        <v>250</v>
      </c>
      <c r="H36" s="296"/>
      <c r="I36" s="298">
        <f t="shared" si="5"/>
        <v>260</v>
      </c>
      <c r="J36" s="297">
        <f t="shared" si="4"/>
        <v>270</v>
      </c>
      <c r="K36" s="295">
        <f t="shared" si="4"/>
        <v>280</v>
      </c>
      <c r="L36" s="295"/>
    </row>
    <row r="37" spans="1:12" ht="15" customHeight="1" x14ac:dyDescent="0.25">
      <c r="A37" s="180" t="s">
        <v>682</v>
      </c>
      <c r="B37" s="181">
        <v>548000</v>
      </c>
      <c r="C37" s="429" t="s">
        <v>394</v>
      </c>
      <c r="D37" s="295">
        <v>368.75</v>
      </c>
      <c r="E37" s="295">
        <v>385.47</v>
      </c>
      <c r="F37" s="295">
        <v>817.26</v>
      </c>
      <c r="G37" s="295">
        <v>100</v>
      </c>
      <c r="H37" s="296"/>
      <c r="I37" s="298">
        <f t="shared" si="5"/>
        <v>100</v>
      </c>
      <c r="J37" s="297">
        <f t="shared" si="4"/>
        <v>100</v>
      </c>
      <c r="K37" s="295">
        <f t="shared" si="4"/>
        <v>100</v>
      </c>
      <c r="L37" s="295"/>
    </row>
    <row r="38" spans="1:12" ht="15" customHeight="1" x14ac:dyDescent="0.25">
      <c r="A38" s="180" t="s">
        <v>683</v>
      </c>
      <c r="B38" s="181">
        <v>585500</v>
      </c>
      <c r="C38" s="429" t="s">
        <v>395</v>
      </c>
      <c r="D38" s="295">
        <v>1198.33</v>
      </c>
      <c r="E38" s="295">
        <v>1728.36</v>
      </c>
      <c r="F38" s="295">
        <v>8266.4699999999993</v>
      </c>
      <c r="G38" s="295">
        <v>5000</v>
      </c>
      <c r="H38" s="296"/>
      <c r="I38" s="298">
        <v>10150</v>
      </c>
      <c r="J38" s="297">
        <f t="shared" si="4"/>
        <v>10450</v>
      </c>
      <c r="K38" s="295">
        <f t="shared" si="4"/>
        <v>10760</v>
      </c>
      <c r="L38" s="295"/>
    </row>
    <row r="39" spans="1:12" ht="15" customHeight="1" x14ac:dyDescent="0.25">
      <c r="A39" s="180" t="s">
        <v>684</v>
      </c>
      <c r="B39" s="181">
        <v>585510</v>
      </c>
      <c r="C39" s="429" t="s">
        <v>396</v>
      </c>
      <c r="D39" s="295">
        <v>9077.1299999999992</v>
      </c>
      <c r="E39" s="295">
        <v>10100.14</v>
      </c>
      <c r="F39" s="295">
        <v>10011.530000000001</v>
      </c>
      <c r="G39" s="295">
        <v>11000</v>
      </c>
      <c r="H39" s="296"/>
      <c r="I39" s="298">
        <v>20330</v>
      </c>
      <c r="J39" s="297">
        <f t="shared" si="4"/>
        <v>20940</v>
      </c>
      <c r="K39" s="295">
        <f t="shared" si="4"/>
        <v>21570</v>
      </c>
      <c r="L39" s="295"/>
    </row>
    <row r="40" spans="1:12" ht="15" customHeight="1" x14ac:dyDescent="0.25">
      <c r="A40" s="180" t="s">
        <v>685</v>
      </c>
      <c r="B40" s="181">
        <v>585540</v>
      </c>
      <c r="C40" s="429" t="s">
        <v>397</v>
      </c>
      <c r="D40" s="295">
        <v>4461.62</v>
      </c>
      <c r="E40" s="295">
        <v>5501.69</v>
      </c>
      <c r="F40" s="295">
        <v>15907.57</v>
      </c>
      <c r="G40" s="295">
        <v>15000</v>
      </c>
      <c r="H40" s="296"/>
      <c r="I40" s="298">
        <f t="shared" si="5"/>
        <v>15450</v>
      </c>
      <c r="J40" s="297">
        <f t="shared" si="4"/>
        <v>15910</v>
      </c>
      <c r="K40" s="295">
        <f t="shared" si="4"/>
        <v>16390</v>
      </c>
      <c r="L40" s="295"/>
    </row>
    <row r="41" spans="1:12" ht="15" customHeight="1" x14ac:dyDescent="0.25">
      <c r="A41" s="180" t="s">
        <v>686</v>
      </c>
      <c r="B41" s="181">
        <v>585550</v>
      </c>
      <c r="C41" s="429" t="s">
        <v>398</v>
      </c>
      <c r="D41" s="295">
        <v>4282.93</v>
      </c>
      <c r="E41" s="295">
        <v>2254.9299999999998</v>
      </c>
      <c r="F41" s="295">
        <v>2190.77</v>
      </c>
      <c r="G41" s="295">
        <v>2300</v>
      </c>
      <c r="H41" s="296"/>
      <c r="I41" s="298">
        <v>50370</v>
      </c>
      <c r="J41" s="297">
        <f t="shared" si="4"/>
        <v>51880</v>
      </c>
      <c r="K41" s="295">
        <f t="shared" si="4"/>
        <v>53440</v>
      </c>
      <c r="L41" s="295"/>
    </row>
    <row r="42" spans="1:12" ht="15" customHeight="1" x14ac:dyDescent="0.25">
      <c r="A42" s="180" t="s">
        <v>687</v>
      </c>
      <c r="B42" s="181">
        <v>585560</v>
      </c>
      <c r="C42" s="429" t="s">
        <v>399</v>
      </c>
      <c r="D42" s="295">
        <v>3129.57</v>
      </c>
      <c r="E42" s="295">
        <v>10231.17</v>
      </c>
      <c r="F42" s="295">
        <v>20880.900000000001</v>
      </c>
      <c r="G42" s="295">
        <v>30000</v>
      </c>
      <c r="H42" s="296"/>
      <c r="I42" s="298">
        <v>100000</v>
      </c>
      <c r="J42" s="297">
        <f t="shared" si="4"/>
        <v>103000</v>
      </c>
      <c r="K42" s="295">
        <f t="shared" si="4"/>
        <v>106090</v>
      </c>
      <c r="L42" s="295"/>
    </row>
    <row r="43" spans="1:12" ht="15" customHeight="1" x14ac:dyDescent="0.25">
      <c r="A43" s="180" t="s">
        <v>688</v>
      </c>
      <c r="B43" s="181">
        <v>585570</v>
      </c>
      <c r="C43" s="429" t="s">
        <v>400</v>
      </c>
      <c r="D43" s="295">
        <v>3360.93</v>
      </c>
      <c r="E43" s="295">
        <v>4310.8599999999997</v>
      </c>
      <c r="F43" s="295">
        <v>5471.1</v>
      </c>
      <c r="G43" s="295">
        <v>5000</v>
      </c>
      <c r="H43" s="296"/>
      <c r="I43" s="298">
        <f t="shared" si="5"/>
        <v>5150</v>
      </c>
      <c r="J43" s="297">
        <f t="shared" si="4"/>
        <v>5300</v>
      </c>
      <c r="K43" s="295">
        <f t="shared" si="4"/>
        <v>5460</v>
      </c>
      <c r="L43" s="295"/>
    </row>
    <row r="44" spans="1:12" ht="15" customHeight="1" x14ac:dyDescent="0.25">
      <c r="A44" s="180" t="s">
        <v>689</v>
      </c>
      <c r="B44" s="181">
        <v>585580</v>
      </c>
      <c r="C44" s="429" t="s">
        <v>401</v>
      </c>
      <c r="D44" s="295">
        <v>1293.4000000000001</v>
      </c>
      <c r="E44" s="295">
        <v>1221.96</v>
      </c>
      <c r="F44" s="295">
        <v>1444.34</v>
      </c>
      <c r="G44" s="295">
        <v>1500</v>
      </c>
      <c r="H44" s="296"/>
      <c r="I44" s="298">
        <f t="shared" si="5"/>
        <v>1550</v>
      </c>
      <c r="J44" s="297">
        <f t="shared" si="4"/>
        <v>1600</v>
      </c>
      <c r="K44" s="295">
        <f t="shared" si="4"/>
        <v>1650</v>
      </c>
      <c r="L44" s="295"/>
    </row>
    <row r="45" spans="1:12" ht="15" customHeight="1" x14ac:dyDescent="0.25">
      <c r="A45" s="180" t="s">
        <v>690</v>
      </c>
      <c r="B45" s="181">
        <v>586010</v>
      </c>
      <c r="C45" s="429" t="s">
        <v>402</v>
      </c>
      <c r="D45" s="295">
        <v>3737.58</v>
      </c>
      <c r="E45" s="295">
        <v>486.53</v>
      </c>
      <c r="F45" s="295">
        <v>193.57</v>
      </c>
      <c r="G45" s="295">
        <v>200</v>
      </c>
      <c r="H45" s="296"/>
      <c r="I45" s="298">
        <f t="shared" si="5"/>
        <v>210</v>
      </c>
      <c r="J45" s="297">
        <f t="shared" si="4"/>
        <v>220</v>
      </c>
      <c r="K45" s="295">
        <f t="shared" si="4"/>
        <v>230</v>
      </c>
      <c r="L45" s="295"/>
    </row>
    <row r="46" spans="1:12" ht="15" customHeight="1" x14ac:dyDescent="0.25">
      <c r="A46" s="180" t="s">
        <v>691</v>
      </c>
      <c r="B46" s="181">
        <v>586020</v>
      </c>
      <c r="C46" s="429" t="s">
        <v>403</v>
      </c>
      <c r="D46" s="295">
        <v>923.12</v>
      </c>
      <c r="E46" s="295">
        <v>1077.21</v>
      </c>
      <c r="F46" s="295">
        <v>1128.3900000000001</v>
      </c>
      <c r="G46" s="295">
        <v>1200</v>
      </c>
      <c r="H46" s="296"/>
      <c r="I46" s="298">
        <f t="shared" si="5"/>
        <v>1240</v>
      </c>
      <c r="J46" s="297">
        <f t="shared" si="4"/>
        <v>1280</v>
      </c>
      <c r="K46" s="295">
        <f t="shared" si="4"/>
        <v>1320</v>
      </c>
      <c r="L46" s="295"/>
    </row>
    <row r="47" spans="1:12" ht="15" customHeight="1" x14ac:dyDescent="0.25">
      <c r="A47" s="180" t="s">
        <v>692</v>
      </c>
      <c r="B47" s="181">
        <v>586030</v>
      </c>
      <c r="C47" s="429" t="s">
        <v>404</v>
      </c>
      <c r="D47" s="295">
        <v>1319.41</v>
      </c>
      <c r="E47" s="295">
        <v>1161.45</v>
      </c>
      <c r="F47" s="295">
        <v>16206.08</v>
      </c>
      <c r="G47" s="295">
        <v>17000</v>
      </c>
      <c r="H47" s="296"/>
      <c r="I47" s="298">
        <v>20000</v>
      </c>
      <c r="J47" s="297">
        <f t="shared" si="4"/>
        <v>20600</v>
      </c>
      <c r="K47" s="295">
        <f t="shared" si="4"/>
        <v>21220</v>
      </c>
      <c r="L47" s="295"/>
    </row>
    <row r="48" spans="1:12" ht="15" customHeight="1" x14ac:dyDescent="0.25">
      <c r="A48" s="180" t="s">
        <v>693</v>
      </c>
      <c r="B48" s="181">
        <v>586050</v>
      </c>
      <c r="C48" s="429" t="s">
        <v>405</v>
      </c>
      <c r="D48" s="295">
        <v>3576.47</v>
      </c>
      <c r="E48" s="295">
        <v>3820.83</v>
      </c>
      <c r="F48" s="295">
        <v>4710.8</v>
      </c>
      <c r="G48" s="295">
        <v>5000</v>
      </c>
      <c r="H48" s="296"/>
      <c r="I48" s="298">
        <f t="shared" si="5"/>
        <v>5150</v>
      </c>
      <c r="J48" s="297">
        <f t="shared" si="4"/>
        <v>5300</v>
      </c>
      <c r="K48" s="295">
        <f t="shared" si="4"/>
        <v>5460</v>
      </c>
      <c r="L48" s="295"/>
    </row>
    <row r="49" spans="1:12" ht="15" customHeight="1" x14ac:dyDescent="0.3">
      <c r="A49" s="180" t="s">
        <v>694</v>
      </c>
      <c r="B49" s="181"/>
      <c r="C49" s="431" t="s">
        <v>406</v>
      </c>
      <c r="D49" s="295"/>
      <c r="E49" s="295"/>
      <c r="F49" s="295"/>
      <c r="G49" s="295"/>
      <c r="H49" s="296"/>
      <c r="I49" s="298"/>
      <c r="J49" s="297"/>
      <c r="K49" s="295"/>
      <c r="L49" s="295"/>
    </row>
    <row r="50" spans="1:12" ht="15" customHeight="1" x14ac:dyDescent="0.25">
      <c r="A50" s="180" t="s">
        <v>695</v>
      </c>
      <c r="B50" s="181">
        <v>703000</v>
      </c>
      <c r="C50" s="429" t="s">
        <v>407</v>
      </c>
      <c r="D50" s="295">
        <v>-135041.98000000001</v>
      </c>
      <c r="E50" s="295">
        <v>-135392.31</v>
      </c>
      <c r="F50" s="295">
        <v>-133354</v>
      </c>
      <c r="G50" s="295">
        <v>-125000</v>
      </c>
      <c r="H50" s="296"/>
      <c r="I50" s="298">
        <v>-115000</v>
      </c>
      <c r="J50" s="297">
        <f>ROUND((I50*1.03),-1)</f>
        <v>-118450</v>
      </c>
      <c r="K50" s="295">
        <f>ROUND((J50*1.03),-1)</f>
        <v>-122000</v>
      </c>
      <c r="L50" s="295"/>
    </row>
    <row r="51" spans="1:12" ht="15" customHeight="1" x14ac:dyDescent="0.25">
      <c r="A51" s="180" t="s">
        <v>696</v>
      </c>
      <c r="B51" s="181">
        <v>713000</v>
      </c>
      <c r="C51" s="429" t="s">
        <v>408</v>
      </c>
      <c r="D51" s="295">
        <v>50637</v>
      </c>
      <c r="E51" s="295">
        <v>51189.05</v>
      </c>
      <c r="F51" s="295">
        <v>55289.77</v>
      </c>
      <c r="G51" s="295">
        <v>60000</v>
      </c>
      <c r="H51" s="296"/>
      <c r="I51" s="298">
        <f t="shared" si="5"/>
        <v>61800</v>
      </c>
      <c r="J51" s="297">
        <f>ROUND((I51*1.03),-1)</f>
        <v>63650</v>
      </c>
      <c r="K51" s="295">
        <f>ROUND((J51*1.03),-1)</f>
        <v>65560</v>
      </c>
      <c r="L51" s="295"/>
    </row>
    <row r="52" spans="1:12" ht="15" customHeight="1" x14ac:dyDescent="0.25">
      <c r="A52" s="180" t="s">
        <v>697</v>
      </c>
      <c r="B52" s="181"/>
      <c r="C52" s="430" t="s">
        <v>409</v>
      </c>
      <c r="D52" s="295"/>
      <c r="E52" s="295"/>
      <c r="F52" s="295"/>
      <c r="G52" s="295"/>
      <c r="H52" s="296"/>
      <c r="I52" s="298">
        <f t="shared" si="5"/>
        <v>0</v>
      </c>
      <c r="J52" s="297"/>
      <c r="K52" s="295"/>
      <c r="L52" s="295"/>
    </row>
    <row r="53" spans="1:12" ht="15" customHeight="1" x14ac:dyDescent="0.25">
      <c r="A53" s="180" t="s">
        <v>698</v>
      </c>
      <c r="B53" s="181">
        <v>550500</v>
      </c>
      <c r="C53" s="429" t="s">
        <v>410</v>
      </c>
      <c r="D53" s="295">
        <v>107406.73</v>
      </c>
      <c r="E53" s="295">
        <v>110942.49</v>
      </c>
      <c r="F53" s="295">
        <v>112966.28</v>
      </c>
      <c r="G53" s="295">
        <v>110000</v>
      </c>
      <c r="H53" s="296"/>
      <c r="I53" s="298">
        <f t="shared" si="5"/>
        <v>113300</v>
      </c>
      <c r="J53" s="297">
        <f>ROUND((I53*1.03),-1)</f>
        <v>116700</v>
      </c>
      <c r="K53" s="295">
        <f>ROUND((J53*1.03),-1)</f>
        <v>120200</v>
      </c>
      <c r="L53" s="295"/>
    </row>
    <row r="54" spans="1:12" ht="15" customHeight="1" x14ac:dyDescent="0.25">
      <c r="A54" s="180" t="s">
        <v>699</v>
      </c>
      <c r="B54" s="181">
        <v>551500</v>
      </c>
      <c r="C54" s="429" t="s">
        <v>411</v>
      </c>
      <c r="D54" s="295">
        <v>37438.39</v>
      </c>
      <c r="E54" s="295">
        <v>39690.160000000003</v>
      </c>
      <c r="F54" s="295">
        <v>43921.35</v>
      </c>
      <c r="G54" s="295">
        <v>44000</v>
      </c>
      <c r="H54" s="296"/>
      <c r="I54" s="298">
        <f t="shared" si="5"/>
        <v>45320</v>
      </c>
      <c r="J54" s="297">
        <f>ROUND((I54*1.03),-1)</f>
        <v>46680</v>
      </c>
      <c r="K54" s="295">
        <f>ROUND((J54*1.03),-1)</f>
        <v>48080</v>
      </c>
      <c r="L54" s="295"/>
    </row>
    <row r="55" spans="1:12" ht="15" customHeight="1" x14ac:dyDescent="0.25">
      <c r="A55" s="180" t="s">
        <v>700</v>
      </c>
      <c r="B55" s="181"/>
      <c r="C55" s="430" t="s">
        <v>412</v>
      </c>
      <c r="D55" s="295"/>
      <c r="E55" s="295"/>
      <c r="F55" s="295"/>
      <c r="G55" s="295"/>
      <c r="H55" s="296"/>
      <c r="I55" s="298"/>
      <c r="J55" s="297"/>
      <c r="K55" s="295"/>
      <c r="L55" s="295"/>
    </row>
    <row r="56" spans="1:12" ht="15" customHeight="1" x14ac:dyDescent="0.25">
      <c r="A56" s="180" t="s">
        <v>701</v>
      </c>
      <c r="B56" s="181">
        <v>560500</v>
      </c>
      <c r="C56" s="429" t="s">
        <v>413</v>
      </c>
      <c r="D56" s="295">
        <v>19469.5</v>
      </c>
      <c r="E56" s="295">
        <v>19488.89</v>
      </c>
      <c r="F56" s="295">
        <v>19545.05</v>
      </c>
      <c r="G56" s="295">
        <v>19800</v>
      </c>
      <c r="H56" s="296"/>
      <c r="I56" s="298">
        <f t="shared" si="5"/>
        <v>20390</v>
      </c>
      <c r="J56" s="297">
        <f t="shared" ref="J56:K58" si="6">ROUND((I56*1.03),-1)</f>
        <v>21000</v>
      </c>
      <c r="K56" s="295">
        <f t="shared" si="6"/>
        <v>21630</v>
      </c>
      <c r="L56" s="295"/>
    </row>
    <row r="57" spans="1:12" ht="15" customHeight="1" x14ac:dyDescent="0.25">
      <c r="A57" s="180" t="s">
        <v>702</v>
      </c>
      <c r="B57" s="181">
        <v>561500</v>
      </c>
      <c r="C57" s="429" t="s">
        <v>414</v>
      </c>
      <c r="D57" s="295">
        <v>6517.75</v>
      </c>
      <c r="E57" s="295">
        <v>6613.32</v>
      </c>
      <c r="F57" s="295">
        <v>7549.87</v>
      </c>
      <c r="G57" s="295">
        <v>7900</v>
      </c>
      <c r="H57" s="296"/>
      <c r="I57" s="298">
        <f t="shared" si="5"/>
        <v>8140</v>
      </c>
      <c r="J57" s="297">
        <f t="shared" si="6"/>
        <v>8380</v>
      </c>
      <c r="K57" s="295">
        <f t="shared" si="6"/>
        <v>8630</v>
      </c>
      <c r="L57" s="295"/>
    </row>
    <row r="58" spans="1:12" ht="15" customHeight="1" x14ac:dyDescent="0.25">
      <c r="A58" s="180" t="s">
        <v>703</v>
      </c>
      <c r="B58" s="181">
        <v>562500</v>
      </c>
      <c r="C58" s="429" t="s">
        <v>415</v>
      </c>
      <c r="D58" s="295">
        <v>1882.25</v>
      </c>
      <c r="E58" s="295">
        <v>2240.34</v>
      </c>
      <c r="F58" s="295">
        <v>2187.71</v>
      </c>
      <c r="G58" s="295">
        <v>1500</v>
      </c>
      <c r="H58" s="296"/>
      <c r="I58" s="298">
        <f t="shared" si="5"/>
        <v>1550</v>
      </c>
      <c r="J58" s="297">
        <f t="shared" si="6"/>
        <v>1600</v>
      </c>
      <c r="K58" s="295">
        <f t="shared" si="6"/>
        <v>1650</v>
      </c>
      <c r="L58" s="295"/>
    </row>
    <row r="59" spans="1:12" ht="15" customHeight="1" x14ac:dyDescent="0.25">
      <c r="A59" s="180" t="s">
        <v>704</v>
      </c>
      <c r="B59" s="181"/>
      <c r="C59" s="430" t="s">
        <v>416</v>
      </c>
      <c r="D59" s="295"/>
      <c r="E59" s="295"/>
      <c r="F59" s="295"/>
      <c r="G59" s="295"/>
      <c r="H59" s="296"/>
      <c r="I59" s="298"/>
      <c r="J59" s="297"/>
      <c r="K59" s="295"/>
      <c r="L59" s="295"/>
    </row>
    <row r="60" spans="1:12" ht="15" customHeight="1" x14ac:dyDescent="0.25">
      <c r="A60" s="180" t="s">
        <v>705</v>
      </c>
      <c r="B60" s="181">
        <v>560510</v>
      </c>
      <c r="C60" s="429" t="s">
        <v>417</v>
      </c>
      <c r="D60" s="295">
        <v>8566.3799999999992</v>
      </c>
      <c r="E60" s="295">
        <v>8810.1299999999992</v>
      </c>
      <c r="F60" s="295">
        <v>8971.84</v>
      </c>
      <c r="G60" s="295">
        <v>8800</v>
      </c>
      <c r="H60" s="296"/>
      <c r="I60" s="298">
        <f t="shared" si="5"/>
        <v>9060</v>
      </c>
      <c r="J60" s="297">
        <f t="shared" ref="J60:K62" si="7">ROUND((I60*1.03),-1)</f>
        <v>9330</v>
      </c>
      <c r="K60" s="295">
        <f t="shared" si="7"/>
        <v>9610</v>
      </c>
      <c r="L60" s="295"/>
    </row>
    <row r="61" spans="1:12" ht="15" customHeight="1" x14ac:dyDescent="0.25">
      <c r="A61" s="180" t="s">
        <v>706</v>
      </c>
      <c r="B61" s="181">
        <v>561510</v>
      </c>
      <c r="C61" s="429" t="s">
        <v>418</v>
      </c>
      <c r="D61" s="295">
        <v>2923.66</v>
      </c>
      <c r="E61" s="295">
        <v>3108.45</v>
      </c>
      <c r="F61" s="295">
        <v>3555.81</v>
      </c>
      <c r="G61" s="295">
        <v>3500</v>
      </c>
      <c r="H61" s="296"/>
      <c r="I61" s="298">
        <f t="shared" si="5"/>
        <v>3610</v>
      </c>
      <c r="J61" s="297">
        <f t="shared" si="7"/>
        <v>3720</v>
      </c>
      <c r="K61" s="295">
        <f t="shared" si="7"/>
        <v>3830</v>
      </c>
      <c r="L61" s="295"/>
    </row>
    <row r="62" spans="1:12" ht="15" customHeight="1" x14ac:dyDescent="0.25">
      <c r="A62" s="180" t="s">
        <v>707</v>
      </c>
      <c r="B62" s="181">
        <v>565000</v>
      </c>
      <c r="C62" s="429" t="s">
        <v>419</v>
      </c>
      <c r="D62" s="295">
        <v>90</v>
      </c>
      <c r="E62" s="295">
        <v>117.09</v>
      </c>
      <c r="F62" s="295">
        <v>104.28</v>
      </c>
      <c r="G62" s="295">
        <v>120</v>
      </c>
      <c r="H62" s="296"/>
      <c r="I62" s="298">
        <f t="shared" si="5"/>
        <v>120</v>
      </c>
      <c r="J62" s="297">
        <f t="shared" si="7"/>
        <v>120</v>
      </c>
      <c r="K62" s="295">
        <f t="shared" si="7"/>
        <v>120</v>
      </c>
      <c r="L62" s="295"/>
    </row>
    <row r="63" spans="1:12" ht="15" customHeight="1" x14ac:dyDescent="0.25">
      <c r="A63" s="180" t="s">
        <v>708</v>
      </c>
      <c r="B63" s="181"/>
      <c r="C63" s="430" t="s">
        <v>420</v>
      </c>
      <c r="D63" s="295"/>
      <c r="E63" s="295"/>
      <c r="F63" s="295"/>
      <c r="G63" s="295"/>
      <c r="H63" s="296"/>
      <c r="I63" s="298"/>
      <c r="J63" s="297"/>
      <c r="K63" s="295"/>
      <c r="L63" s="295"/>
    </row>
    <row r="64" spans="1:12" ht="15" customHeight="1" x14ac:dyDescent="0.25">
      <c r="A64" s="180" t="s">
        <v>709</v>
      </c>
      <c r="B64" s="181">
        <v>680020</v>
      </c>
      <c r="C64" s="429" t="s">
        <v>421</v>
      </c>
      <c r="D64" s="295">
        <v>271.66000000000003</v>
      </c>
      <c r="E64" s="295">
        <v>980.15</v>
      </c>
      <c r="F64" s="295">
        <v>907.84</v>
      </c>
      <c r="G64" s="295">
        <v>950</v>
      </c>
      <c r="H64" s="296"/>
      <c r="I64" s="298">
        <f t="shared" si="5"/>
        <v>980</v>
      </c>
      <c r="J64" s="297">
        <f>ROUND((I64*1.03),-1)</f>
        <v>1010</v>
      </c>
      <c r="K64" s="295">
        <f>ROUND((J64*1.03),-1)</f>
        <v>1040</v>
      </c>
      <c r="L64" s="295"/>
    </row>
    <row r="65" spans="1:12" ht="15" customHeight="1" x14ac:dyDescent="0.25">
      <c r="A65" s="180" t="s">
        <v>710</v>
      </c>
      <c r="B65" s="181">
        <v>681000</v>
      </c>
      <c r="C65" s="429" t="s">
        <v>422</v>
      </c>
      <c r="D65" s="295">
        <v>846.86</v>
      </c>
      <c r="E65" s="295">
        <v>1131.01</v>
      </c>
      <c r="F65" s="295">
        <v>1159.53</v>
      </c>
      <c r="G65" s="295">
        <v>1200</v>
      </c>
      <c r="H65" s="296"/>
      <c r="I65" s="298">
        <f t="shared" si="5"/>
        <v>1240</v>
      </c>
      <c r="J65" s="297">
        <f>ROUND((I65*1.03),-1)</f>
        <v>1280</v>
      </c>
      <c r="K65" s="295">
        <f>ROUND((J65*1.03),-1)</f>
        <v>1320</v>
      </c>
      <c r="L65" s="295"/>
    </row>
    <row r="66" spans="1:12" ht="15" customHeight="1" x14ac:dyDescent="0.3">
      <c r="A66" s="180" t="s">
        <v>711</v>
      </c>
      <c r="B66" s="181"/>
      <c r="C66" s="428" t="s">
        <v>423</v>
      </c>
      <c r="D66" s="295"/>
      <c r="E66" s="295"/>
      <c r="F66" s="295"/>
      <c r="G66" s="295"/>
      <c r="H66" s="296"/>
      <c r="I66" s="298"/>
      <c r="J66" s="297"/>
      <c r="K66" s="295"/>
      <c r="L66" s="295"/>
    </row>
    <row r="67" spans="1:12" ht="15" customHeight="1" x14ac:dyDescent="0.25">
      <c r="A67" s="180" t="s">
        <v>712</v>
      </c>
      <c r="B67" s="181">
        <v>590500</v>
      </c>
      <c r="C67" s="429" t="s">
        <v>424</v>
      </c>
      <c r="D67" s="295">
        <v>35150</v>
      </c>
      <c r="E67" s="295">
        <v>34330</v>
      </c>
      <c r="F67" s="295">
        <v>33327</v>
      </c>
      <c r="G67" s="295">
        <v>32000</v>
      </c>
      <c r="H67" s="296"/>
      <c r="I67" s="298">
        <f t="shared" si="5"/>
        <v>32960</v>
      </c>
      <c r="J67" s="297">
        <f>ROUND((I67*1.03),-1)</f>
        <v>33950</v>
      </c>
      <c r="K67" s="295">
        <f>ROUND((J67*1.03),-1)</f>
        <v>34970</v>
      </c>
      <c r="L67" s="295"/>
    </row>
    <row r="68" spans="1:12" ht="15" customHeight="1" x14ac:dyDescent="0.25">
      <c r="A68" s="180" t="s">
        <v>713</v>
      </c>
      <c r="B68" s="181"/>
      <c r="C68" s="430" t="s">
        <v>425</v>
      </c>
      <c r="D68" s="295"/>
      <c r="E68" s="295"/>
      <c r="F68" s="295"/>
      <c r="G68" s="295"/>
      <c r="H68" s="296"/>
      <c r="I68" s="298"/>
      <c r="J68" s="297"/>
      <c r="K68" s="295"/>
      <c r="L68" s="295"/>
    </row>
    <row r="69" spans="1:12" ht="15" customHeight="1" x14ac:dyDescent="0.25">
      <c r="A69" s="180" t="s">
        <v>714</v>
      </c>
      <c r="B69" s="181">
        <v>582000</v>
      </c>
      <c r="C69" s="429" t="s">
        <v>426</v>
      </c>
      <c r="D69" s="295">
        <v>0</v>
      </c>
      <c r="E69" s="295">
        <v>0</v>
      </c>
      <c r="F69" s="295">
        <v>0</v>
      </c>
      <c r="G69" s="295">
        <v>0</v>
      </c>
      <c r="H69" s="296"/>
      <c r="I69" s="298">
        <f t="shared" si="5"/>
        <v>0</v>
      </c>
      <c r="J69" s="297">
        <f t="shared" ref="J69:K94" si="8">ROUND((I69*1.03),-1)</f>
        <v>0</v>
      </c>
      <c r="K69" s="295">
        <f t="shared" si="8"/>
        <v>0</v>
      </c>
      <c r="L69" s="295"/>
    </row>
    <row r="70" spans="1:12" ht="15" customHeight="1" x14ac:dyDescent="0.25">
      <c r="A70" s="180" t="s">
        <v>715</v>
      </c>
      <c r="B70" s="181">
        <v>583000</v>
      </c>
      <c r="C70" s="429" t="s">
        <v>427</v>
      </c>
      <c r="D70" s="295">
        <v>363.23</v>
      </c>
      <c r="E70" s="295">
        <v>184.23</v>
      </c>
      <c r="F70" s="295">
        <v>0</v>
      </c>
      <c r="G70" s="295">
        <v>0</v>
      </c>
      <c r="H70" s="296"/>
      <c r="I70" s="298">
        <f t="shared" si="5"/>
        <v>0</v>
      </c>
      <c r="J70" s="297">
        <f t="shared" si="8"/>
        <v>0</v>
      </c>
      <c r="K70" s="295">
        <f t="shared" si="8"/>
        <v>0</v>
      </c>
      <c r="L70" s="295"/>
    </row>
    <row r="71" spans="1:12" ht="15" customHeight="1" x14ac:dyDescent="0.25">
      <c r="A71" s="180" t="s">
        <v>716</v>
      </c>
      <c r="B71" s="181">
        <v>583100</v>
      </c>
      <c r="C71" s="429" t="s">
        <v>427</v>
      </c>
      <c r="D71" s="295">
        <v>0</v>
      </c>
      <c r="E71" s="295">
        <v>0</v>
      </c>
      <c r="F71" s="295">
        <v>204.56</v>
      </c>
      <c r="G71" s="295">
        <v>200</v>
      </c>
      <c r="H71" s="296"/>
      <c r="I71" s="298">
        <f t="shared" si="5"/>
        <v>210</v>
      </c>
      <c r="J71" s="297">
        <f t="shared" si="8"/>
        <v>220</v>
      </c>
      <c r="K71" s="295">
        <f t="shared" si="8"/>
        <v>230</v>
      </c>
      <c r="L71" s="295"/>
    </row>
    <row r="72" spans="1:12" ht="15" customHeight="1" x14ac:dyDescent="0.25">
      <c r="A72" s="180" t="s">
        <v>717</v>
      </c>
      <c r="B72" s="181">
        <v>583500</v>
      </c>
      <c r="C72" s="429" t="s">
        <v>427</v>
      </c>
      <c r="D72" s="295">
        <v>144.03</v>
      </c>
      <c r="E72" s="295">
        <v>576.92999999999995</v>
      </c>
      <c r="F72" s="295">
        <v>14.32</v>
      </c>
      <c r="G72" s="295">
        <v>0</v>
      </c>
      <c r="H72" s="296"/>
      <c r="I72" s="298">
        <f t="shared" si="5"/>
        <v>0</v>
      </c>
      <c r="J72" s="297">
        <f t="shared" si="8"/>
        <v>0</v>
      </c>
      <c r="K72" s="295">
        <f t="shared" si="8"/>
        <v>0</v>
      </c>
      <c r="L72" s="295"/>
    </row>
    <row r="73" spans="1:12" ht="15" customHeight="1" x14ac:dyDescent="0.25">
      <c r="A73" s="180" t="s">
        <v>718</v>
      </c>
      <c r="B73" s="181">
        <v>585070</v>
      </c>
      <c r="C73" s="429" t="s">
        <v>428</v>
      </c>
      <c r="D73" s="295">
        <v>0</v>
      </c>
      <c r="E73" s="295">
        <v>33.270000000000003</v>
      </c>
      <c r="F73" s="295">
        <v>391.51</v>
      </c>
      <c r="G73" s="295">
        <v>0</v>
      </c>
      <c r="H73" s="296"/>
      <c r="I73" s="298">
        <f t="shared" si="5"/>
        <v>0</v>
      </c>
      <c r="J73" s="297">
        <f t="shared" si="8"/>
        <v>0</v>
      </c>
      <c r="K73" s="295">
        <f t="shared" si="8"/>
        <v>0</v>
      </c>
      <c r="L73" s="295"/>
    </row>
    <row r="74" spans="1:12" ht="15" customHeight="1" x14ac:dyDescent="0.25">
      <c r="A74" s="180" t="s">
        <v>719</v>
      </c>
      <c r="B74" s="181">
        <v>586060</v>
      </c>
      <c r="C74" s="429" t="s">
        <v>429</v>
      </c>
      <c r="D74" s="295">
        <v>145</v>
      </c>
      <c r="E74" s="295">
        <v>2586.4299999999998</v>
      </c>
      <c r="F74" s="295">
        <v>2480.3000000000002</v>
      </c>
      <c r="G74" s="295">
        <v>2500</v>
      </c>
      <c r="H74" s="296"/>
      <c r="I74" s="298">
        <f t="shared" si="5"/>
        <v>2580</v>
      </c>
      <c r="J74" s="297">
        <f t="shared" si="8"/>
        <v>2660</v>
      </c>
      <c r="K74" s="295">
        <f t="shared" si="8"/>
        <v>2740</v>
      </c>
      <c r="L74" s="295"/>
    </row>
    <row r="75" spans="1:12" ht="15" customHeight="1" x14ac:dyDescent="0.25">
      <c r="A75" s="180" t="s">
        <v>720</v>
      </c>
      <c r="B75" s="181">
        <v>586070</v>
      </c>
      <c r="C75" s="429" t="s">
        <v>430</v>
      </c>
      <c r="D75" s="295">
        <v>12307.69</v>
      </c>
      <c r="E75" s="295">
        <v>12401.83</v>
      </c>
      <c r="F75" s="295">
        <v>15444.24</v>
      </c>
      <c r="G75" s="295">
        <v>16000</v>
      </c>
      <c r="H75" s="296"/>
      <c r="I75" s="298">
        <f t="shared" si="5"/>
        <v>16480</v>
      </c>
      <c r="J75" s="297">
        <f t="shared" si="8"/>
        <v>16970</v>
      </c>
      <c r="K75" s="295">
        <f t="shared" si="8"/>
        <v>17480</v>
      </c>
      <c r="L75" s="295"/>
    </row>
    <row r="76" spans="1:12" ht="15" customHeight="1" x14ac:dyDescent="0.25">
      <c r="A76" s="180" t="s">
        <v>721</v>
      </c>
      <c r="B76" s="181">
        <v>586080</v>
      </c>
      <c r="C76" s="429" t="s">
        <v>431</v>
      </c>
      <c r="D76" s="295">
        <v>0</v>
      </c>
      <c r="E76" s="295">
        <v>23.53</v>
      </c>
      <c r="F76" s="295">
        <v>24.88</v>
      </c>
      <c r="G76" s="295">
        <v>50</v>
      </c>
      <c r="H76" s="296"/>
      <c r="I76" s="298">
        <f t="shared" si="5"/>
        <v>50</v>
      </c>
      <c r="J76" s="297">
        <f t="shared" si="8"/>
        <v>50</v>
      </c>
      <c r="K76" s="295">
        <f t="shared" si="8"/>
        <v>50</v>
      </c>
      <c r="L76" s="295"/>
    </row>
    <row r="77" spans="1:12" ht="15" customHeight="1" x14ac:dyDescent="0.25">
      <c r="A77" s="180" t="s">
        <v>722</v>
      </c>
      <c r="B77" s="181">
        <v>586090</v>
      </c>
      <c r="C77" s="429" t="s">
        <v>432</v>
      </c>
      <c r="D77" s="295">
        <v>1937.2</v>
      </c>
      <c r="E77" s="295">
        <v>6209.75</v>
      </c>
      <c r="F77" s="295">
        <v>572.95000000000005</v>
      </c>
      <c r="G77" s="295">
        <v>1000</v>
      </c>
      <c r="H77" s="296"/>
      <c r="I77" s="298">
        <f t="shared" si="5"/>
        <v>1030</v>
      </c>
      <c r="J77" s="297">
        <f t="shared" si="8"/>
        <v>1060</v>
      </c>
      <c r="K77" s="295">
        <f t="shared" si="8"/>
        <v>1090</v>
      </c>
      <c r="L77" s="295"/>
    </row>
    <row r="78" spans="1:12" ht="15" customHeight="1" x14ac:dyDescent="0.25">
      <c r="A78" s="180" t="s">
        <v>723</v>
      </c>
      <c r="B78" s="181">
        <v>586100</v>
      </c>
      <c r="C78" s="429" t="s">
        <v>433</v>
      </c>
      <c r="D78" s="295">
        <v>0</v>
      </c>
      <c r="E78" s="295">
        <v>595.53</v>
      </c>
      <c r="F78" s="295">
        <v>8261.84</v>
      </c>
      <c r="G78" s="295">
        <v>0</v>
      </c>
      <c r="H78" s="296"/>
      <c r="I78" s="298">
        <f t="shared" si="5"/>
        <v>0</v>
      </c>
      <c r="J78" s="297">
        <f t="shared" si="8"/>
        <v>0</v>
      </c>
      <c r="K78" s="295">
        <f t="shared" si="8"/>
        <v>0</v>
      </c>
      <c r="L78" s="295"/>
    </row>
    <row r="79" spans="1:12" ht="15" customHeight="1" x14ac:dyDescent="0.25">
      <c r="A79" s="180" t="s">
        <v>724</v>
      </c>
      <c r="B79" s="181">
        <v>586110</v>
      </c>
      <c r="C79" s="429" t="s">
        <v>433</v>
      </c>
      <c r="D79" s="295">
        <v>0</v>
      </c>
      <c r="E79" s="295">
        <v>81.45</v>
      </c>
      <c r="F79" s="295">
        <v>486.8</v>
      </c>
      <c r="G79" s="295">
        <v>0</v>
      </c>
      <c r="H79" s="296"/>
      <c r="I79" s="298">
        <f t="shared" si="5"/>
        <v>0</v>
      </c>
      <c r="J79" s="297">
        <f t="shared" si="8"/>
        <v>0</v>
      </c>
      <c r="K79" s="295">
        <f t="shared" si="8"/>
        <v>0</v>
      </c>
      <c r="L79" s="295"/>
    </row>
    <row r="80" spans="1:12" ht="15" customHeight="1" x14ac:dyDescent="0.25">
      <c r="A80" s="180" t="s">
        <v>725</v>
      </c>
      <c r="B80" s="181">
        <v>586120</v>
      </c>
      <c r="C80" s="429" t="s">
        <v>434</v>
      </c>
      <c r="D80" s="295">
        <v>1482.97</v>
      </c>
      <c r="E80" s="295">
        <v>2320.75</v>
      </c>
      <c r="F80" s="295">
        <v>719.26</v>
      </c>
      <c r="G80" s="295">
        <v>800</v>
      </c>
      <c r="H80" s="296"/>
      <c r="I80" s="298">
        <f t="shared" si="5"/>
        <v>820</v>
      </c>
      <c r="J80" s="297">
        <f t="shared" si="8"/>
        <v>840</v>
      </c>
      <c r="K80" s="295">
        <f t="shared" si="8"/>
        <v>870</v>
      </c>
      <c r="L80" s="295"/>
    </row>
    <row r="81" spans="1:12" ht="15" customHeight="1" x14ac:dyDescent="0.25">
      <c r="A81" s="180" t="s">
        <v>726</v>
      </c>
      <c r="B81" s="181">
        <v>586130</v>
      </c>
      <c r="C81" s="429" t="s">
        <v>435</v>
      </c>
      <c r="D81" s="295">
        <v>0</v>
      </c>
      <c r="E81" s="295">
        <v>0</v>
      </c>
      <c r="F81" s="295">
        <v>1343.26</v>
      </c>
      <c r="G81" s="295">
        <v>0</v>
      </c>
      <c r="H81" s="296"/>
      <c r="I81" s="298">
        <f t="shared" si="5"/>
        <v>0</v>
      </c>
      <c r="J81" s="297">
        <f t="shared" si="8"/>
        <v>0</v>
      </c>
      <c r="K81" s="295">
        <f t="shared" si="8"/>
        <v>0</v>
      </c>
      <c r="L81" s="295"/>
    </row>
    <row r="82" spans="1:12" ht="15" customHeight="1" x14ac:dyDescent="0.25">
      <c r="A82" s="180" t="s">
        <v>727</v>
      </c>
      <c r="B82" s="181">
        <v>591000</v>
      </c>
      <c r="C82" s="429" t="s">
        <v>436</v>
      </c>
      <c r="D82" s="295">
        <v>4038.69</v>
      </c>
      <c r="E82" s="295">
        <v>3301.57</v>
      </c>
      <c r="F82" s="295">
        <v>2844.6</v>
      </c>
      <c r="G82" s="295">
        <v>3000</v>
      </c>
      <c r="H82" s="296"/>
      <c r="I82" s="298">
        <f t="shared" si="5"/>
        <v>3090</v>
      </c>
      <c r="J82" s="297">
        <f t="shared" si="8"/>
        <v>3180</v>
      </c>
      <c r="K82" s="295">
        <f t="shared" si="8"/>
        <v>3280</v>
      </c>
      <c r="L82" s="295"/>
    </row>
    <row r="83" spans="1:12" ht="15" customHeight="1" x14ac:dyDescent="0.25">
      <c r="A83" s="180" t="s">
        <v>728</v>
      </c>
      <c r="B83" s="181">
        <v>592000</v>
      </c>
      <c r="C83" s="429" t="s">
        <v>437</v>
      </c>
      <c r="D83" s="295">
        <v>4827.03</v>
      </c>
      <c r="E83" s="295">
        <v>4125.9399999999996</v>
      </c>
      <c r="F83" s="295">
        <v>7549.43</v>
      </c>
      <c r="G83" s="295">
        <v>7700</v>
      </c>
      <c r="H83" s="296"/>
      <c r="I83" s="298">
        <f t="shared" si="5"/>
        <v>7930</v>
      </c>
      <c r="J83" s="297">
        <f t="shared" si="8"/>
        <v>8170</v>
      </c>
      <c r="K83" s="295">
        <f t="shared" si="8"/>
        <v>8420</v>
      </c>
      <c r="L83" s="295"/>
    </row>
    <row r="84" spans="1:12" ht="15" customHeight="1" x14ac:dyDescent="0.25">
      <c r="A84" s="180" t="s">
        <v>729</v>
      </c>
      <c r="B84" s="181">
        <v>593000</v>
      </c>
      <c r="C84" s="429" t="s">
        <v>438</v>
      </c>
      <c r="D84" s="295">
        <v>2912.32</v>
      </c>
      <c r="E84" s="295">
        <v>2241.87</v>
      </c>
      <c r="F84" s="295">
        <v>2467.58</v>
      </c>
      <c r="G84" s="295">
        <v>2500</v>
      </c>
      <c r="H84" s="296"/>
      <c r="I84" s="298">
        <f t="shared" si="5"/>
        <v>2580</v>
      </c>
      <c r="J84" s="297">
        <f t="shared" si="8"/>
        <v>2660</v>
      </c>
      <c r="K84" s="295">
        <f t="shared" si="8"/>
        <v>2740</v>
      </c>
      <c r="L84" s="295"/>
    </row>
    <row r="85" spans="1:12" ht="15" customHeight="1" x14ac:dyDescent="0.25">
      <c r="A85" s="180" t="s">
        <v>730</v>
      </c>
      <c r="B85" s="181">
        <v>594000</v>
      </c>
      <c r="C85" s="429" t="s">
        <v>439</v>
      </c>
      <c r="D85" s="295">
        <v>2083.4499999999998</v>
      </c>
      <c r="E85" s="295">
        <v>2079.87</v>
      </c>
      <c r="F85" s="295">
        <v>2851.58</v>
      </c>
      <c r="G85" s="295">
        <v>2900</v>
      </c>
      <c r="H85" s="296"/>
      <c r="I85" s="298">
        <f t="shared" si="5"/>
        <v>2990</v>
      </c>
      <c r="J85" s="297">
        <f t="shared" si="8"/>
        <v>3080</v>
      </c>
      <c r="K85" s="295">
        <f t="shared" si="8"/>
        <v>3170</v>
      </c>
      <c r="L85" s="295"/>
    </row>
    <row r="86" spans="1:12" ht="15" customHeight="1" x14ac:dyDescent="0.25">
      <c r="A86" s="180" t="s">
        <v>731</v>
      </c>
      <c r="B86" s="181">
        <v>595000</v>
      </c>
      <c r="C86" s="429" t="s">
        <v>440</v>
      </c>
      <c r="D86" s="295">
        <v>262.39999999999998</v>
      </c>
      <c r="E86" s="295">
        <v>1516.64</v>
      </c>
      <c r="F86" s="295">
        <v>1021.23</v>
      </c>
      <c r="G86" s="295">
        <v>1100</v>
      </c>
      <c r="H86" s="296"/>
      <c r="I86" s="298">
        <f t="shared" si="5"/>
        <v>1130</v>
      </c>
      <c r="J86" s="297">
        <f t="shared" si="8"/>
        <v>1160</v>
      </c>
      <c r="K86" s="295">
        <f t="shared" si="8"/>
        <v>1190</v>
      </c>
      <c r="L86" s="295"/>
    </row>
    <row r="87" spans="1:12" ht="15" customHeight="1" x14ac:dyDescent="0.25">
      <c r="A87" s="180" t="s">
        <v>732</v>
      </c>
      <c r="B87" s="181">
        <v>596000</v>
      </c>
      <c r="C87" s="429" t="s">
        <v>441</v>
      </c>
      <c r="D87" s="295">
        <v>0</v>
      </c>
      <c r="E87" s="295">
        <v>13.87</v>
      </c>
      <c r="F87" s="295">
        <v>30.02</v>
      </c>
      <c r="G87" s="295">
        <v>50</v>
      </c>
      <c r="H87" s="296"/>
      <c r="I87" s="298">
        <f t="shared" si="5"/>
        <v>50</v>
      </c>
      <c r="J87" s="297">
        <f t="shared" si="8"/>
        <v>50</v>
      </c>
      <c r="K87" s="295">
        <f t="shared" si="8"/>
        <v>50</v>
      </c>
      <c r="L87" s="295"/>
    </row>
    <row r="88" spans="1:12" ht="15" customHeight="1" x14ac:dyDescent="0.25">
      <c r="A88" s="180" t="s">
        <v>733</v>
      </c>
      <c r="B88" s="181">
        <v>596010</v>
      </c>
      <c r="C88" s="429" t="s">
        <v>442</v>
      </c>
      <c r="D88" s="295">
        <v>277.89999999999998</v>
      </c>
      <c r="E88" s="295">
        <v>17.2</v>
      </c>
      <c r="F88" s="295">
        <v>23.92</v>
      </c>
      <c r="G88" s="295">
        <v>50</v>
      </c>
      <c r="H88" s="296"/>
      <c r="I88" s="298">
        <f t="shared" si="5"/>
        <v>50</v>
      </c>
      <c r="J88" s="297">
        <f t="shared" si="8"/>
        <v>50</v>
      </c>
      <c r="K88" s="295">
        <f t="shared" si="8"/>
        <v>50</v>
      </c>
      <c r="L88" s="295"/>
    </row>
    <row r="89" spans="1:12" ht="15" customHeight="1" x14ac:dyDescent="0.25">
      <c r="A89" s="180" t="s">
        <v>734</v>
      </c>
      <c r="B89" s="181">
        <v>596030</v>
      </c>
      <c r="C89" s="429" t="s">
        <v>443</v>
      </c>
      <c r="D89" s="295">
        <v>0</v>
      </c>
      <c r="E89" s="295">
        <v>0</v>
      </c>
      <c r="F89" s="295">
        <v>154.77000000000001</v>
      </c>
      <c r="G89" s="295">
        <v>150</v>
      </c>
      <c r="H89" s="296"/>
      <c r="I89" s="298">
        <f t="shared" si="5"/>
        <v>150</v>
      </c>
      <c r="J89" s="297">
        <f t="shared" si="8"/>
        <v>150</v>
      </c>
      <c r="K89" s="295">
        <f t="shared" si="8"/>
        <v>150</v>
      </c>
      <c r="L89" s="295"/>
    </row>
    <row r="90" spans="1:12" ht="15" customHeight="1" x14ac:dyDescent="0.25">
      <c r="A90" s="180" t="s">
        <v>735</v>
      </c>
      <c r="B90" s="181">
        <v>597010</v>
      </c>
      <c r="C90" s="429" t="s">
        <v>444</v>
      </c>
      <c r="D90" s="295">
        <v>0</v>
      </c>
      <c r="E90" s="295">
        <v>1969.82</v>
      </c>
      <c r="F90" s="295">
        <v>3555.04</v>
      </c>
      <c r="G90" s="295">
        <v>3600</v>
      </c>
      <c r="H90" s="296"/>
      <c r="I90" s="298">
        <f t="shared" si="5"/>
        <v>3710</v>
      </c>
      <c r="J90" s="297">
        <f t="shared" si="8"/>
        <v>3820</v>
      </c>
      <c r="K90" s="295">
        <f t="shared" si="8"/>
        <v>3930</v>
      </c>
      <c r="L90" s="295"/>
    </row>
    <row r="91" spans="1:12" ht="15" customHeight="1" x14ac:dyDescent="0.25">
      <c r="A91" s="180" t="s">
        <v>736</v>
      </c>
      <c r="B91" s="181">
        <v>599000</v>
      </c>
      <c r="C91" s="429" t="s">
        <v>445</v>
      </c>
      <c r="D91" s="295">
        <v>0</v>
      </c>
      <c r="E91" s="295">
        <v>232.3</v>
      </c>
      <c r="F91" s="295">
        <v>112.53</v>
      </c>
      <c r="G91" s="295">
        <v>1100</v>
      </c>
      <c r="H91" s="296"/>
      <c r="I91" s="298">
        <f t="shared" si="5"/>
        <v>1130</v>
      </c>
      <c r="J91" s="297">
        <f t="shared" si="8"/>
        <v>1160</v>
      </c>
      <c r="K91" s="295">
        <f t="shared" si="8"/>
        <v>1190</v>
      </c>
      <c r="L91" s="295"/>
    </row>
    <row r="92" spans="1:12" ht="15" customHeight="1" x14ac:dyDescent="0.25">
      <c r="A92" s="180" t="s">
        <v>737</v>
      </c>
      <c r="B92" s="181">
        <v>599010</v>
      </c>
      <c r="C92" s="429" t="s">
        <v>446</v>
      </c>
      <c r="D92" s="295">
        <v>104.52</v>
      </c>
      <c r="E92" s="295">
        <v>374.97</v>
      </c>
      <c r="F92" s="295">
        <v>154.93</v>
      </c>
      <c r="G92" s="295">
        <v>170</v>
      </c>
      <c r="H92" s="296"/>
      <c r="I92" s="298">
        <f t="shared" si="5"/>
        <v>180</v>
      </c>
      <c r="J92" s="297">
        <f t="shared" si="8"/>
        <v>190</v>
      </c>
      <c r="K92" s="295">
        <f t="shared" si="8"/>
        <v>200</v>
      </c>
      <c r="L92" s="295"/>
    </row>
    <row r="93" spans="1:12" ht="15" customHeight="1" x14ac:dyDescent="0.25">
      <c r="A93" s="180" t="s">
        <v>738</v>
      </c>
      <c r="B93" s="181">
        <v>599100</v>
      </c>
      <c r="C93" s="429" t="s">
        <v>447</v>
      </c>
      <c r="D93" s="295">
        <v>3</v>
      </c>
      <c r="E93" s="295">
        <v>182.5</v>
      </c>
      <c r="F93" s="295">
        <v>217.05</v>
      </c>
      <c r="G93" s="295">
        <v>0</v>
      </c>
      <c r="H93" s="296"/>
      <c r="I93" s="298">
        <f t="shared" si="5"/>
        <v>0</v>
      </c>
      <c r="J93" s="297">
        <f t="shared" si="8"/>
        <v>0</v>
      </c>
      <c r="K93" s="295">
        <f t="shared" si="8"/>
        <v>0</v>
      </c>
      <c r="L93" s="295"/>
    </row>
    <row r="94" spans="1:12" ht="15" customHeight="1" x14ac:dyDescent="0.25">
      <c r="A94" s="180" t="s">
        <v>739</v>
      </c>
      <c r="B94" s="181">
        <v>599020</v>
      </c>
      <c r="C94" s="429" t="s">
        <v>448</v>
      </c>
      <c r="D94" s="295">
        <v>15253.05</v>
      </c>
      <c r="E94" s="295">
        <v>17161.97</v>
      </c>
      <c r="F94" s="295">
        <v>21955.72</v>
      </c>
      <c r="G94" s="295">
        <v>22500</v>
      </c>
      <c r="H94" s="296"/>
      <c r="I94" s="298">
        <f t="shared" si="5"/>
        <v>23180</v>
      </c>
      <c r="J94" s="297">
        <f t="shared" si="8"/>
        <v>23880</v>
      </c>
      <c r="K94" s="295">
        <f t="shared" si="8"/>
        <v>24600</v>
      </c>
      <c r="L94" s="295"/>
    </row>
    <row r="95" spans="1:12" ht="15" customHeight="1" x14ac:dyDescent="0.3">
      <c r="A95" s="180" t="s">
        <v>740</v>
      </c>
      <c r="B95" s="181"/>
      <c r="C95" s="431" t="s">
        <v>449</v>
      </c>
      <c r="D95" s="295"/>
      <c r="E95" s="295"/>
      <c r="F95" s="295"/>
      <c r="G95" s="295"/>
      <c r="H95" s="296"/>
      <c r="I95" s="298"/>
      <c r="J95" s="297"/>
      <c r="K95" s="295"/>
      <c r="L95" s="295"/>
    </row>
    <row r="96" spans="1:12" ht="15" customHeight="1" x14ac:dyDescent="0.25">
      <c r="A96" s="180" t="s">
        <v>741</v>
      </c>
      <c r="B96" s="181">
        <v>670000</v>
      </c>
      <c r="C96" s="429" t="s">
        <v>450</v>
      </c>
      <c r="D96" s="295">
        <v>-1642.74</v>
      </c>
      <c r="E96" s="295">
        <v>-1456.88</v>
      </c>
      <c r="F96" s="295">
        <v>0</v>
      </c>
      <c r="G96" s="295">
        <v>0</v>
      </c>
      <c r="H96" s="296"/>
      <c r="I96" s="298">
        <f t="shared" si="5"/>
        <v>0</v>
      </c>
      <c r="J96" s="297">
        <f>ROUND((I96*1.03),-1)</f>
        <v>0</v>
      </c>
      <c r="K96" s="295">
        <f>ROUND((J96*1.03),-1)</f>
        <v>0</v>
      </c>
      <c r="L96" s="295"/>
    </row>
    <row r="97" spans="1:12" ht="15" customHeight="1" x14ac:dyDescent="0.25">
      <c r="A97" s="180" t="s">
        <v>742</v>
      </c>
      <c r="B97" s="181">
        <v>670010</v>
      </c>
      <c r="C97" s="429" t="s">
        <v>451</v>
      </c>
      <c r="D97" s="295">
        <v>-377.3</v>
      </c>
      <c r="E97" s="295">
        <v>-829.15</v>
      </c>
      <c r="F97" s="295">
        <v>0</v>
      </c>
      <c r="G97" s="295">
        <v>0</v>
      </c>
      <c r="H97" s="296"/>
      <c r="I97" s="298">
        <f t="shared" si="5"/>
        <v>0</v>
      </c>
      <c r="J97" s="297">
        <f>ROUND((I97*1.03),-1)</f>
        <v>0</v>
      </c>
      <c r="K97" s="295">
        <f>ROUND((J97*1.03),-1)</f>
        <v>0</v>
      </c>
      <c r="L97" s="295"/>
    </row>
    <row r="98" spans="1:12" ht="15" customHeight="1" x14ac:dyDescent="0.25">
      <c r="A98" s="180" t="s">
        <v>743</v>
      </c>
      <c r="B98" s="181"/>
      <c r="C98" s="429"/>
      <c r="D98" s="295"/>
      <c r="E98" s="295"/>
      <c r="F98" s="295"/>
      <c r="G98" s="295"/>
      <c r="H98" s="296"/>
      <c r="I98" s="298"/>
      <c r="J98" s="297"/>
      <c r="K98" s="295"/>
      <c r="L98" s="295"/>
    </row>
    <row r="99" spans="1:12" ht="15" customHeight="1" x14ac:dyDescent="0.25">
      <c r="A99" s="180" t="s">
        <v>744</v>
      </c>
      <c r="B99" s="181"/>
      <c r="C99" s="429"/>
      <c r="D99" s="295"/>
      <c r="E99" s="295"/>
      <c r="F99" s="295"/>
      <c r="G99" s="295"/>
      <c r="H99" s="296"/>
      <c r="I99" s="298"/>
      <c r="J99" s="297"/>
      <c r="K99" s="295"/>
      <c r="L99" s="295"/>
    </row>
    <row r="100" spans="1:12" ht="18" customHeight="1" thickBot="1" x14ac:dyDescent="0.35">
      <c r="A100" s="283"/>
      <c r="B100" s="731" t="s">
        <v>76</v>
      </c>
      <c r="C100" s="732"/>
      <c r="D100" s="284">
        <f t="shared" ref="D100:L100" si="9">ROUND(SUM(D31:D99),2)</f>
        <v>221687.97</v>
      </c>
      <c r="E100" s="284">
        <f t="shared" si="9"/>
        <v>248325.57</v>
      </c>
      <c r="F100" s="284">
        <f t="shared" si="9"/>
        <v>326407.07</v>
      </c>
      <c r="G100" s="284">
        <f t="shared" si="9"/>
        <v>332990</v>
      </c>
      <c r="H100" s="286">
        <f t="shared" si="9"/>
        <v>0</v>
      </c>
      <c r="I100" s="288">
        <f t="shared" si="9"/>
        <v>490350</v>
      </c>
      <c r="J100" s="284">
        <f t="shared" si="9"/>
        <v>505040</v>
      </c>
      <c r="K100" s="284">
        <f t="shared" si="9"/>
        <v>520210</v>
      </c>
      <c r="L100" s="284">
        <f t="shared" si="9"/>
        <v>0</v>
      </c>
    </row>
    <row r="101" spans="1:12" s="291" customFormat="1" ht="15" hidden="1" customHeight="1" x14ac:dyDescent="0.25">
      <c r="A101" s="130"/>
      <c r="B101" s="730" t="s">
        <v>97</v>
      </c>
      <c r="C101" s="730"/>
      <c r="D101" s="290">
        <f t="shared" ref="D101:L101" si="10">D5</f>
        <v>2012</v>
      </c>
      <c r="E101" s="290">
        <f t="shared" si="10"/>
        <v>2013</v>
      </c>
      <c r="F101" s="290">
        <f t="shared" si="10"/>
        <v>2014</v>
      </c>
      <c r="G101" s="290">
        <f t="shared" si="10"/>
        <v>2015</v>
      </c>
      <c r="H101" s="290">
        <f t="shared" si="10"/>
        <v>2016</v>
      </c>
      <c r="I101" s="290">
        <f t="shared" si="10"/>
        <v>2017</v>
      </c>
      <c r="J101" s="290">
        <f t="shared" si="10"/>
        <v>2018</v>
      </c>
      <c r="K101" s="290">
        <f t="shared" si="10"/>
        <v>2019</v>
      </c>
      <c r="L101" s="290">
        <f t="shared" si="10"/>
        <v>2020</v>
      </c>
    </row>
    <row r="102" spans="1:12" s="291" customFormat="1" ht="15" hidden="1" customHeight="1" x14ac:dyDescent="0.3">
      <c r="A102" s="131" t="s">
        <v>28</v>
      </c>
      <c r="B102" s="729" t="s">
        <v>77</v>
      </c>
      <c r="C102" s="729"/>
      <c r="D102" s="292">
        <f t="shared" ref="D102:L102" si="11">D26</f>
        <v>67047.78</v>
      </c>
      <c r="E102" s="292">
        <f t="shared" si="11"/>
        <v>68327.58</v>
      </c>
      <c r="F102" s="292">
        <f t="shared" si="11"/>
        <v>70623.56</v>
      </c>
      <c r="G102" s="292">
        <f t="shared" si="11"/>
        <v>69950</v>
      </c>
      <c r="H102" s="292">
        <f t="shared" si="11"/>
        <v>0</v>
      </c>
      <c r="I102" s="292">
        <f t="shared" si="11"/>
        <v>71260</v>
      </c>
      <c r="J102" s="292">
        <f t="shared" si="11"/>
        <v>72610</v>
      </c>
      <c r="K102" s="292">
        <f t="shared" si="11"/>
        <v>74000</v>
      </c>
      <c r="L102" s="292">
        <f t="shared" si="11"/>
        <v>0</v>
      </c>
    </row>
    <row r="103" spans="1:12" s="291" customFormat="1" ht="15" hidden="1" customHeight="1" x14ac:dyDescent="0.3">
      <c r="A103" s="131" t="s">
        <v>29</v>
      </c>
      <c r="B103" s="729" t="s">
        <v>109</v>
      </c>
      <c r="C103" s="729"/>
      <c r="D103" s="292">
        <f t="shared" ref="D103:L103" si="12">D100</f>
        <v>221687.97</v>
      </c>
      <c r="E103" s="292">
        <f t="shared" si="12"/>
        <v>248325.57</v>
      </c>
      <c r="F103" s="292">
        <f t="shared" si="12"/>
        <v>326407.07</v>
      </c>
      <c r="G103" s="292">
        <f t="shared" si="12"/>
        <v>332990</v>
      </c>
      <c r="H103" s="292">
        <f t="shared" si="12"/>
        <v>0</v>
      </c>
      <c r="I103" s="292">
        <f t="shared" si="12"/>
        <v>490350</v>
      </c>
      <c r="J103" s="292">
        <f t="shared" si="12"/>
        <v>505040</v>
      </c>
      <c r="K103" s="292">
        <f t="shared" si="12"/>
        <v>520210</v>
      </c>
      <c r="L103" s="292">
        <f t="shared" si="12"/>
        <v>0</v>
      </c>
    </row>
    <row r="104" spans="1:12" s="293" customFormat="1" ht="15" hidden="1" customHeight="1" x14ac:dyDescent="0.25">
      <c r="A104" s="131" t="s">
        <v>30</v>
      </c>
      <c r="B104" s="293" t="s">
        <v>467</v>
      </c>
      <c r="D104" s="294">
        <f t="shared" ref="D104:L104" si="13">D103--D102</f>
        <v>288735.75</v>
      </c>
      <c r="E104" s="294">
        <f t="shared" si="13"/>
        <v>316653.15000000002</v>
      </c>
      <c r="F104" s="294">
        <f t="shared" si="13"/>
        <v>397030.63</v>
      </c>
      <c r="G104" s="294">
        <f t="shared" si="13"/>
        <v>402940</v>
      </c>
      <c r="H104" s="294">
        <f t="shared" si="13"/>
        <v>0</v>
      </c>
      <c r="I104" s="294">
        <f t="shared" si="13"/>
        <v>561610</v>
      </c>
      <c r="J104" s="294">
        <f t="shared" si="13"/>
        <v>577650</v>
      </c>
      <c r="K104" s="294">
        <f t="shared" si="13"/>
        <v>594210</v>
      </c>
      <c r="L104" s="294">
        <f t="shared" si="13"/>
        <v>0</v>
      </c>
    </row>
    <row r="105" spans="1:12" s="293" customFormat="1" ht="30.75" hidden="1" customHeight="1" x14ac:dyDescent="0.35">
      <c r="A105" s="131" t="s">
        <v>31</v>
      </c>
      <c r="B105" s="724" t="str">
        <f>"Zwischen Zeile "&amp;ROW(101:101)&amp;" und Zeile "&amp;ROW(106:106)&amp;" weder eine Zeile einfügen noch löschen!!!"</f>
        <v>Zwischen Zeile 101 und Zeile 106 weder eine Zeile einfügen noch löschen!!!</v>
      </c>
      <c r="C105" s="724"/>
      <c r="D105" s="294"/>
      <c r="E105" s="294"/>
      <c r="F105" s="294"/>
      <c r="G105" s="294"/>
      <c r="H105" s="294"/>
      <c r="I105" s="294"/>
      <c r="J105" s="294"/>
      <c r="K105" s="294"/>
      <c r="L105" s="294"/>
    </row>
    <row r="106" spans="1:12" s="293" customFormat="1" ht="15" hidden="1" customHeight="1" x14ac:dyDescent="0.25">
      <c r="A106" s="131" t="s">
        <v>32</v>
      </c>
    </row>
  </sheetData>
  <sheetProtection sheet="1" objects="1" scenarios="1"/>
  <mergeCells count="20">
    <mergeCell ref="I3:L3"/>
    <mergeCell ref="D4:H4"/>
    <mergeCell ref="I4:L4"/>
    <mergeCell ref="D29:H29"/>
    <mergeCell ref="I29:L29"/>
    <mergeCell ref="E28:H28"/>
    <mergeCell ref="I28:L28"/>
    <mergeCell ref="E3:H3"/>
    <mergeCell ref="B105:C105"/>
    <mergeCell ref="A1:C1"/>
    <mergeCell ref="A2:C2"/>
    <mergeCell ref="B103:C103"/>
    <mergeCell ref="B101:C101"/>
    <mergeCell ref="B100:C100"/>
    <mergeCell ref="B29:C30"/>
    <mergeCell ref="B102:C102"/>
    <mergeCell ref="A29:A30"/>
    <mergeCell ref="B4:C5"/>
    <mergeCell ref="A4:A5"/>
    <mergeCell ref="B26:C26"/>
  </mergeCells>
  <phoneticPr fontId="0" type="noConversion"/>
  <pageMargins left="0.78740157499999996" right="0.78740157499999996" top="0.984251969" bottom="0.984251969" header="0.4921259845" footer="0.4921259845"/>
  <pageSetup paperSize="9" orientation="landscape" horizontalDpi="4294967293" verticalDpi="4294967293"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CS341"/>
  <sheetViews>
    <sheetView zoomScaleNormal="100" zoomScaleSheetLayoutView="75" workbookViewId="0">
      <pane ySplit="4" topLeftCell="A5" activePane="bottomLeft" state="frozen"/>
      <selection pane="bottomLeft" activeCell="A5" sqref="A5"/>
    </sheetView>
  </sheetViews>
  <sheetFormatPr baseColWidth="10" defaultRowHeight="12.5" x14ac:dyDescent="0.25"/>
  <cols>
    <col min="1" max="1" width="10.36328125" customWidth="1"/>
    <col min="2" max="2" width="39.08984375" customWidth="1"/>
    <col min="3" max="3" width="12.6328125" customWidth="1"/>
    <col min="4" max="4" width="12.6328125" style="10" customWidth="1"/>
    <col min="5" max="5" width="13.90625" customWidth="1"/>
    <col min="6" max="6" width="11.54296875" bestFit="1" customWidth="1"/>
    <col min="7" max="7" width="7.36328125" customWidth="1"/>
    <col min="8" max="8" width="8.6328125" customWidth="1"/>
    <col min="9" max="9" width="7.6328125" customWidth="1"/>
    <col min="10" max="10" width="9.54296875" style="10" customWidth="1"/>
    <col min="11" max="11" width="8.6328125" customWidth="1"/>
    <col min="12" max="12" width="13" customWidth="1"/>
    <col min="13" max="13" width="12.6328125" customWidth="1"/>
    <col min="14" max="14" width="12.6328125" style="11" customWidth="1"/>
    <col min="15" max="15" width="13.453125" style="537" customWidth="1"/>
    <col min="16" max="16" width="13.453125" style="539" customWidth="1"/>
    <col min="17" max="18" width="12.6328125" style="11" customWidth="1"/>
    <col min="19" max="20" width="14.6328125" style="11" customWidth="1"/>
    <col min="21" max="21" width="14.36328125" style="11" bestFit="1" customWidth="1"/>
    <col min="22" max="22" width="12.6328125" customWidth="1"/>
    <col min="23" max="24" width="12.6328125" style="11" customWidth="1"/>
    <col min="25" max="25" width="13.54296875" style="11" bestFit="1" customWidth="1"/>
    <col min="26" max="27" width="12.6328125" style="11" customWidth="1"/>
    <col min="28" max="29" width="14.6328125" style="11" customWidth="1"/>
    <col min="30" max="30" width="14.36328125" style="11" bestFit="1" customWidth="1"/>
    <col min="31" max="31" width="12.6328125" customWidth="1"/>
    <col min="32" max="33" width="12.6328125" style="11" customWidth="1"/>
    <col min="34" max="34" width="13.54296875" style="11" bestFit="1" customWidth="1"/>
    <col min="35" max="36" width="12.6328125" style="11" customWidth="1"/>
    <col min="37" max="38" width="14.6328125" style="11" customWidth="1"/>
    <col min="39" max="39" width="14.36328125" style="11" bestFit="1" customWidth="1"/>
    <col min="40" max="40" width="12.6328125" customWidth="1"/>
    <col min="41" max="42" width="12.6328125" style="11" customWidth="1"/>
    <col min="43" max="43" width="13.54296875" style="11" bestFit="1" customWidth="1"/>
    <col min="44" max="45" width="12.6328125" style="11" customWidth="1"/>
    <col min="46" max="47" width="14.6328125" style="11" customWidth="1"/>
    <col min="48" max="48" width="14.36328125" style="11" bestFit="1" customWidth="1"/>
    <col min="49" max="49" width="12.6328125" customWidth="1"/>
    <col min="50" max="51" width="12.6328125" style="11" customWidth="1"/>
    <col min="52" max="52" width="13.54296875" style="11" bestFit="1" customWidth="1"/>
    <col min="53" max="54" width="12.6328125" style="11" customWidth="1"/>
    <col min="55" max="56" width="14.6328125" style="11" customWidth="1"/>
    <col min="57" max="57" width="14.36328125" style="11" bestFit="1" customWidth="1"/>
    <col min="58" max="58" width="12.6328125" customWidth="1"/>
    <col min="59" max="60" width="12.6328125" style="11" customWidth="1"/>
    <col min="61" max="61" width="13.54296875" style="11" bestFit="1" customWidth="1"/>
    <col min="62" max="63" width="12.6328125" style="11" customWidth="1"/>
    <col min="64" max="65" width="14.6328125" style="11" customWidth="1"/>
    <col min="66" max="66" width="14.36328125" style="11" bestFit="1" customWidth="1"/>
    <col min="67" max="67" width="12.6328125" customWidth="1"/>
    <col min="68" max="69" width="12.6328125" style="11" customWidth="1"/>
    <col min="70" max="70" width="13.54296875" style="11" bestFit="1" customWidth="1"/>
    <col min="71" max="72" width="12.6328125" style="11" customWidth="1"/>
    <col min="73" max="74" width="14.6328125" style="11" customWidth="1"/>
    <col min="75" max="75" width="14.36328125" style="11" bestFit="1" customWidth="1"/>
    <col min="76" max="76" width="12.6328125" customWidth="1"/>
    <col min="77" max="78" width="12.6328125" style="11" customWidth="1"/>
    <col min="79" max="79" width="13.54296875" style="11" bestFit="1" customWidth="1"/>
    <col min="80" max="81" width="12.6328125" style="11" customWidth="1"/>
    <col min="82" max="83" width="14.6328125" style="11" customWidth="1"/>
    <col min="84" max="84" width="14.36328125" style="11" bestFit="1" customWidth="1"/>
    <col min="85" max="85" width="12.6328125" customWidth="1"/>
    <col min="86" max="87" width="12.6328125" style="11" customWidth="1"/>
    <col min="88" max="88" width="13.54296875" style="11" bestFit="1" customWidth="1"/>
    <col min="89" max="90" width="12.6328125" style="11" customWidth="1"/>
    <col min="91" max="92" width="14.6328125" style="11" customWidth="1"/>
    <col min="93" max="93" width="14.36328125" style="11" bestFit="1" customWidth="1"/>
    <col min="94" max="94" width="12.6328125" customWidth="1"/>
    <col min="95" max="96" width="12.6328125" style="11" customWidth="1"/>
    <col min="97" max="97" width="13.54296875" style="11" bestFit="1" customWidth="1"/>
  </cols>
  <sheetData>
    <row r="1" spans="1:97" ht="30" customHeight="1" x14ac:dyDescent="0.25">
      <c r="A1" s="768" t="str">
        <f>Grunddaten!A2&amp; " - " &amp;Grunddaten!A1</f>
        <v>Wasserversorgungseinrichtung - Gemeinde A</v>
      </c>
      <c r="B1" s="768"/>
      <c r="C1" s="768"/>
      <c r="D1" s="768"/>
      <c r="E1" s="768"/>
      <c r="F1" s="768"/>
      <c r="G1" s="768"/>
      <c r="H1" s="768"/>
      <c r="I1" s="768"/>
      <c r="J1" s="769"/>
      <c r="K1" s="774" t="s">
        <v>155</v>
      </c>
      <c r="L1" s="775"/>
      <c r="M1" s="774" t="s">
        <v>593</v>
      </c>
      <c r="N1" s="783"/>
      <c r="O1" s="784"/>
      <c r="P1" s="764" t="s">
        <v>784</v>
      </c>
      <c r="Q1" s="772" t="str">
        <f>"Berechnungen für das Jahr "&amp;U4</f>
        <v>Berechnungen für das Jahr 2012</v>
      </c>
      <c r="R1" s="773"/>
      <c r="S1" s="773"/>
      <c r="T1" s="773"/>
      <c r="U1" s="773"/>
      <c r="V1" s="773"/>
      <c r="W1" s="773"/>
      <c r="X1" s="773"/>
      <c r="Y1" s="773"/>
      <c r="Z1" s="772" t="str">
        <f>"Berechnungen für das Jahr "&amp;AD4</f>
        <v>Berechnungen für das Jahr 2013</v>
      </c>
      <c r="AA1" s="773"/>
      <c r="AB1" s="773"/>
      <c r="AC1" s="773"/>
      <c r="AD1" s="773"/>
      <c r="AE1" s="773"/>
      <c r="AF1" s="773"/>
      <c r="AG1" s="773"/>
      <c r="AH1" s="773"/>
      <c r="AI1" s="772" t="str">
        <f>"Berechnungen für das Jahr "&amp;AM4</f>
        <v>Berechnungen für das Jahr 2014</v>
      </c>
      <c r="AJ1" s="773"/>
      <c r="AK1" s="773"/>
      <c r="AL1" s="773"/>
      <c r="AM1" s="773"/>
      <c r="AN1" s="773"/>
      <c r="AO1" s="773"/>
      <c r="AP1" s="773"/>
      <c r="AQ1" s="773"/>
      <c r="AR1" s="772" t="str">
        <f>"Berechnungen für das Jahr "&amp;AV4</f>
        <v>Berechnungen für das Jahr 2015</v>
      </c>
      <c r="AS1" s="773"/>
      <c r="AT1" s="773"/>
      <c r="AU1" s="773"/>
      <c r="AV1" s="773"/>
      <c r="AW1" s="773"/>
      <c r="AX1" s="773"/>
      <c r="AY1" s="773"/>
      <c r="AZ1" s="773"/>
      <c r="BA1" s="772" t="str">
        <f>"Berechnungen für das Jahr "&amp;BE4</f>
        <v>Berechnungen für das Jahr 2016</v>
      </c>
      <c r="BB1" s="773"/>
      <c r="BC1" s="773"/>
      <c r="BD1" s="773"/>
      <c r="BE1" s="773"/>
      <c r="BF1" s="773"/>
      <c r="BG1" s="773"/>
      <c r="BH1" s="773"/>
      <c r="BI1" s="773"/>
      <c r="BJ1" s="772" t="str">
        <f>"Berechnungen für das Jahr "&amp;BN4</f>
        <v>Berechnungen für das Jahr 2017</v>
      </c>
      <c r="BK1" s="773"/>
      <c r="BL1" s="773"/>
      <c r="BM1" s="773"/>
      <c r="BN1" s="773"/>
      <c r="BO1" s="773"/>
      <c r="BP1" s="773"/>
      <c r="BQ1" s="773"/>
      <c r="BR1" s="773"/>
      <c r="BS1" s="772" t="str">
        <f>"Berechnungen für das Jahr "&amp;BW4</f>
        <v>Berechnungen für das Jahr 2018</v>
      </c>
      <c r="BT1" s="773"/>
      <c r="BU1" s="773"/>
      <c r="BV1" s="773"/>
      <c r="BW1" s="773"/>
      <c r="BX1" s="773"/>
      <c r="BY1" s="773"/>
      <c r="BZ1" s="773"/>
      <c r="CA1" s="773"/>
      <c r="CB1" s="772" t="str">
        <f>"Berechnungen für das Jahr "&amp;CF4</f>
        <v>Berechnungen für das Jahr 2019</v>
      </c>
      <c r="CC1" s="773"/>
      <c r="CD1" s="773"/>
      <c r="CE1" s="773"/>
      <c r="CF1" s="773"/>
      <c r="CG1" s="773"/>
      <c r="CH1" s="773"/>
      <c r="CI1" s="773"/>
      <c r="CJ1" s="773"/>
      <c r="CK1" s="772" t="str">
        <f>"Berechnungen für das Jahr "&amp;CO4</f>
        <v>Berechnungen für das Jahr 2020</v>
      </c>
      <c r="CL1" s="773"/>
      <c r="CM1" s="773"/>
      <c r="CN1" s="773"/>
      <c r="CO1" s="773"/>
      <c r="CP1" s="773"/>
      <c r="CQ1" s="773"/>
      <c r="CR1" s="773"/>
      <c r="CS1" s="773"/>
    </row>
    <row r="2" spans="1:97" ht="45" customHeight="1" x14ac:dyDescent="0.25">
      <c r="A2" s="770" t="s">
        <v>779</v>
      </c>
      <c r="B2" s="770"/>
      <c r="C2" s="770"/>
      <c r="D2" s="770"/>
      <c r="E2" s="770"/>
      <c r="F2" s="770"/>
      <c r="G2" s="770"/>
      <c r="H2" s="770"/>
      <c r="I2" s="770"/>
      <c r="J2" s="771"/>
      <c r="K2" s="760" t="s">
        <v>152</v>
      </c>
      <c r="L2" s="778" t="s">
        <v>154</v>
      </c>
      <c r="M2" s="758" t="s">
        <v>592</v>
      </c>
      <c r="N2" s="780" t="s">
        <v>594</v>
      </c>
      <c r="O2" s="782" t="s">
        <v>595</v>
      </c>
      <c r="P2" s="765"/>
      <c r="Q2" s="776" t="s">
        <v>600</v>
      </c>
      <c r="R2" s="777"/>
      <c r="S2" s="777"/>
      <c r="T2" s="777"/>
      <c r="U2" s="777"/>
      <c r="V2" s="777"/>
      <c r="W2" s="777"/>
      <c r="X2" s="757" t="s">
        <v>601</v>
      </c>
      <c r="Y2" s="757"/>
      <c r="Z2" s="776" t="s">
        <v>600</v>
      </c>
      <c r="AA2" s="777"/>
      <c r="AB2" s="777"/>
      <c r="AC2" s="777"/>
      <c r="AD2" s="777"/>
      <c r="AE2" s="777"/>
      <c r="AF2" s="777"/>
      <c r="AG2" s="757" t="s">
        <v>601</v>
      </c>
      <c r="AH2" s="757"/>
      <c r="AI2" s="776" t="s">
        <v>600</v>
      </c>
      <c r="AJ2" s="777"/>
      <c r="AK2" s="777"/>
      <c r="AL2" s="777"/>
      <c r="AM2" s="777"/>
      <c r="AN2" s="777"/>
      <c r="AO2" s="777"/>
      <c r="AP2" s="757" t="s">
        <v>601</v>
      </c>
      <c r="AQ2" s="757"/>
      <c r="AR2" s="776" t="s">
        <v>600</v>
      </c>
      <c r="AS2" s="777"/>
      <c r="AT2" s="777"/>
      <c r="AU2" s="777"/>
      <c r="AV2" s="777"/>
      <c r="AW2" s="777"/>
      <c r="AX2" s="777"/>
      <c r="AY2" s="757" t="s">
        <v>601</v>
      </c>
      <c r="AZ2" s="757"/>
      <c r="BA2" s="776" t="s">
        <v>600</v>
      </c>
      <c r="BB2" s="777"/>
      <c r="BC2" s="777"/>
      <c r="BD2" s="777"/>
      <c r="BE2" s="777"/>
      <c r="BF2" s="777"/>
      <c r="BG2" s="777"/>
      <c r="BH2" s="757" t="s">
        <v>601</v>
      </c>
      <c r="BI2" s="757"/>
      <c r="BJ2" s="776" t="s">
        <v>600</v>
      </c>
      <c r="BK2" s="777"/>
      <c r="BL2" s="777"/>
      <c r="BM2" s="777"/>
      <c r="BN2" s="777"/>
      <c r="BO2" s="777"/>
      <c r="BP2" s="777"/>
      <c r="BQ2" s="757" t="s">
        <v>601</v>
      </c>
      <c r="BR2" s="757"/>
      <c r="BS2" s="776" t="s">
        <v>600</v>
      </c>
      <c r="BT2" s="777"/>
      <c r="BU2" s="777"/>
      <c r="BV2" s="777"/>
      <c r="BW2" s="777"/>
      <c r="BX2" s="777"/>
      <c r="BY2" s="777"/>
      <c r="BZ2" s="757" t="s">
        <v>601</v>
      </c>
      <c r="CA2" s="757"/>
      <c r="CB2" s="776" t="s">
        <v>600</v>
      </c>
      <c r="CC2" s="777"/>
      <c r="CD2" s="777"/>
      <c r="CE2" s="777"/>
      <c r="CF2" s="777"/>
      <c r="CG2" s="777"/>
      <c r="CH2" s="777"/>
      <c r="CI2" s="757" t="s">
        <v>601</v>
      </c>
      <c r="CJ2" s="757"/>
      <c r="CK2" s="776" t="s">
        <v>600</v>
      </c>
      <c r="CL2" s="777"/>
      <c r="CM2" s="777"/>
      <c r="CN2" s="777"/>
      <c r="CO2" s="777"/>
      <c r="CP2" s="777"/>
      <c r="CQ2" s="777"/>
      <c r="CR2" s="757" t="s">
        <v>601</v>
      </c>
      <c r="CS2" s="757"/>
    </row>
    <row r="3" spans="1:97" ht="68.25" customHeight="1" x14ac:dyDescent="0.25">
      <c r="A3" s="753" t="s">
        <v>82</v>
      </c>
      <c r="B3" s="753" t="s">
        <v>95</v>
      </c>
      <c r="C3" s="753" t="s">
        <v>26</v>
      </c>
      <c r="D3" s="755" t="s">
        <v>27</v>
      </c>
      <c r="E3" s="753" t="s">
        <v>590</v>
      </c>
      <c r="F3" s="785" t="s">
        <v>591</v>
      </c>
      <c r="G3" s="243" t="s">
        <v>174</v>
      </c>
      <c r="H3" s="243" t="s">
        <v>184</v>
      </c>
      <c r="I3" s="786" t="s">
        <v>526</v>
      </c>
      <c r="J3" s="762" t="s">
        <v>53</v>
      </c>
      <c r="K3" s="760"/>
      <c r="L3" s="778"/>
      <c r="M3" s="759"/>
      <c r="N3" s="781"/>
      <c r="O3" s="781"/>
      <c r="P3" s="766"/>
      <c r="Q3" s="395" t="s">
        <v>596</v>
      </c>
      <c r="R3" s="86" t="s">
        <v>597</v>
      </c>
      <c r="S3" s="83" t="s">
        <v>595</v>
      </c>
      <c r="T3" s="57" t="s">
        <v>672</v>
      </c>
      <c r="U3" s="86" t="s">
        <v>158</v>
      </c>
      <c r="V3" s="86" t="s">
        <v>159</v>
      </c>
      <c r="W3" s="86" t="s">
        <v>160</v>
      </c>
      <c r="X3" s="396" t="s">
        <v>598</v>
      </c>
      <c r="Y3" s="397" t="s">
        <v>599</v>
      </c>
      <c r="Z3" s="395" t="s">
        <v>596</v>
      </c>
      <c r="AA3" s="541" t="s">
        <v>597</v>
      </c>
      <c r="AB3" s="540" t="s">
        <v>595</v>
      </c>
      <c r="AC3" s="57" t="s">
        <v>672</v>
      </c>
      <c r="AD3" s="541" t="s">
        <v>158</v>
      </c>
      <c r="AE3" s="541" t="s">
        <v>159</v>
      </c>
      <c r="AF3" s="541" t="s">
        <v>160</v>
      </c>
      <c r="AG3" s="396" t="s">
        <v>598</v>
      </c>
      <c r="AH3" s="397" t="s">
        <v>599</v>
      </c>
      <c r="AI3" s="395" t="s">
        <v>596</v>
      </c>
      <c r="AJ3" s="541" t="s">
        <v>597</v>
      </c>
      <c r="AK3" s="540" t="s">
        <v>595</v>
      </c>
      <c r="AL3" s="57" t="s">
        <v>672</v>
      </c>
      <c r="AM3" s="541" t="s">
        <v>158</v>
      </c>
      <c r="AN3" s="541" t="s">
        <v>159</v>
      </c>
      <c r="AO3" s="541" t="s">
        <v>160</v>
      </c>
      <c r="AP3" s="396" t="s">
        <v>598</v>
      </c>
      <c r="AQ3" s="397" t="s">
        <v>599</v>
      </c>
      <c r="AR3" s="395" t="s">
        <v>596</v>
      </c>
      <c r="AS3" s="541" t="s">
        <v>597</v>
      </c>
      <c r="AT3" s="540" t="s">
        <v>595</v>
      </c>
      <c r="AU3" s="57" t="s">
        <v>672</v>
      </c>
      <c r="AV3" s="541" t="s">
        <v>158</v>
      </c>
      <c r="AW3" s="541" t="s">
        <v>159</v>
      </c>
      <c r="AX3" s="541" t="s">
        <v>160</v>
      </c>
      <c r="AY3" s="396" t="s">
        <v>598</v>
      </c>
      <c r="AZ3" s="397" t="s">
        <v>599</v>
      </c>
      <c r="BA3" s="395" t="s">
        <v>596</v>
      </c>
      <c r="BB3" s="541" t="s">
        <v>597</v>
      </c>
      <c r="BC3" s="540" t="s">
        <v>595</v>
      </c>
      <c r="BD3" s="57" t="s">
        <v>672</v>
      </c>
      <c r="BE3" s="541" t="s">
        <v>158</v>
      </c>
      <c r="BF3" s="541" t="s">
        <v>159</v>
      </c>
      <c r="BG3" s="541" t="s">
        <v>160</v>
      </c>
      <c r="BH3" s="396" t="s">
        <v>598</v>
      </c>
      <c r="BI3" s="397" t="s">
        <v>599</v>
      </c>
      <c r="BJ3" s="395" t="s">
        <v>596</v>
      </c>
      <c r="BK3" s="541" t="s">
        <v>597</v>
      </c>
      <c r="BL3" s="540" t="s">
        <v>595</v>
      </c>
      <c r="BM3" s="57" t="s">
        <v>672</v>
      </c>
      <c r="BN3" s="541" t="s">
        <v>158</v>
      </c>
      <c r="BO3" s="541" t="s">
        <v>159</v>
      </c>
      <c r="BP3" s="541" t="s">
        <v>160</v>
      </c>
      <c r="BQ3" s="396" t="s">
        <v>598</v>
      </c>
      <c r="BR3" s="397" t="s">
        <v>599</v>
      </c>
      <c r="BS3" s="395" t="s">
        <v>596</v>
      </c>
      <c r="BT3" s="541" t="s">
        <v>597</v>
      </c>
      <c r="BU3" s="540" t="s">
        <v>595</v>
      </c>
      <c r="BV3" s="57" t="s">
        <v>672</v>
      </c>
      <c r="BW3" s="541" t="s">
        <v>158</v>
      </c>
      <c r="BX3" s="541" t="s">
        <v>159</v>
      </c>
      <c r="BY3" s="541" t="s">
        <v>160</v>
      </c>
      <c r="BZ3" s="396" t="s">
        <v>598</v>
      </c>
      <c r="CA3" s="397" t="s">
        <v>599</v>
      </c>
      <c r="CB3" s="395" t="s">
        <v>596</v>
      </c>
      <c r="CC3" s="541" t="s">
        <v>597</v>
      </c>
      <c r="CD3" s="540" t="s">
        <v>595</v>
      </c>
      <c r="CE3" s="57" t="s">
        <v>672</v>
      </c>
      <c r="CF3" s="541" t="s">
        <v>158</v>
      </c>
      <c r="CG3" s="541" t="s">
        <v>159</v>
      </c>
      <c r="CH3" s="541" t="s">
        <v>160</v>
      </c>
      <c r="CI3" s="396" t="s">
        <v>598</v>
      </c>
      <c r="CJ3" s="397" t="s">
        <v>599</v>
      </c>
      <c r="CK3" s="395" t="s">
        <v>596</v>
      </c>
      <c r="CL3" s="541" t="s">
        <v>597</v>
      </c>
      <c r="CM3" s="540" t="s">
        <v>595</v>
      </c>
      <c r="CN3" s="57" t="s">
        <v>672</v>
      </c>
      <c r="CO3" s="541" t="s">
        <v>158</v>
      </c>
      <c r="CP3" s="541" t="s">
        <v>159</v>
      </c>
      <c r="CQ3" s="541" t="s">
        <v>160</v>
      </c>
      <c r="CR3" s="396" t="s">
        <v>598</v>
      </c>
      <c r="CS3" s="397" t="s">
        <v>599</v>
      </c>
    </row>
    <row r="4" spans="1:97" ht="13" x14ac:dyDescent="0.25">
      <c r="A4" s="754"/>
      <c r="B4" s="754"/>
      <c r="C4" s="754"/>
      <c r="D4" s="756"/>
      <c r="E4" s="754"/>
      <c r="F4" s="785"/>
      <c r="G4" s="242" t="s">
        <v>83</v>
      </c>
      <c r="H4" s="250" t="s">
        <v>173</v>
      </c>
      <c r="I4" s="787"/>
      <c r="J4" s="763"/>
      <c r="K4" s="761"/>
      <c r="L4" s="779"/>
      <c r="M4" s="89">
        <f>EOMONTH(Grunddaten!$H$6,-1)</f>
        <v>40908</v>
      </c>
      <c r="N4" s="7">
        <f>M4</f>
        <v>40908</v>
      </c>
      <c r="O4" s="547">
        <f>M4</f>
        <v>40908</v>
      </c>
      <c r="P4" s="7"/>
      <c r="Q4" s="87">
        <f>U4</f>
        <v>2012</v>
      </c>
      <c r="R4" s="65">
        <f>U4</f>
        <v>2012</v>
      </c>
      <c r="S4" s="65" t="str">
        <f>TEXT(V4,"TT.MM.JJJJ")</f>
        <v>31.12.2012</v>
      </c>
      <c r="T4" s="7" t="str">
        <f>S4</f>
        <v>31.12.2012</v>
      </c>
      <c r="U4" s="65">
        <f>YEAR(V4)</f>
        <v>2012</v>
      </c>
      <c r="V4" s="88">
        <f>EOMONTH(M4,12)</f>
        <v>41274</v>
      </c>
      <c r="W4" s="88">
        <f>V4</f>
        <v>41274</v>
      </c>
      <c r="X4" s="88">
        <f>V4</f>
        <v>41274</v>
      </c>
      <c r="Y4" s="88">
        <f>V4</f>
        <v>41274</v>
      </c>
      <c r="Z4" s="87">
        <f>AD4</f>
        <v>2013</v>
      </c>
      <c r="AA4" s="542">
        <f>AD4</f>
        <v>2013</v>
      </c>
      <c r="AB4" s="542" t="str">
        <f>TEXT(AE4,"TT.MM.JJJJ")</f>
        <v>31.12.2013</v>
      </c>
      <c r="AC4" s="7" t="str">
        <f>AB4</f>
        <v>31.12.2013</v>
      </c>
      <c r="AD4" s="542">
        <f>YEAR(AE4)</f>
        <v>2013</v>
      </c>
      <c r="AE4" s="88">
        <f>EOMONTH(V4,12)</f>
        <v>41639</v>
      </c>
      <c r="AF4" s="88">
        <f>AE4</f>
        <v>41639</v>
      </c>
      <c r="AG4" s="88">
        <f>AE4</f>
        <v>41639</v>
      </c>
      <c r="AH4" s="88">
        <f>AE4</f>
        <v>41639</v>
      </c>
      <c r="AI4" s="87">
        <f>AM4</f>
        <v>2014</v>
      </c>
      <c r="AJ4" s="542">
        <f>AM4</f>
        <v>2014</v>
      </c>
      <c r="AK4" s="542" t="str">
        <f>TEXT(AN4,"TT.MM.JJJJ")</f>
        <v>31.12.2014</v>
      </c>
      <c r="AL4" s="7" t="str">
        <f>AK4</f>
        <v>31.12.2014</v>
      </c>
      <c r="AM4" s="542">
        <f>YEAR(AN4)</f>
        <v>2014</v>
      </c>
      <c r="AN4" s="88">
        <f>EOMONTH(AE4,12)</f>
        <v>42004</v>
      </c>
      <c r="AO4" s="88">
        <f>AN4</f>
        <v>42004</v>
      </c>
      <c r="AP4" s="88">
        <f>AN4</f>
        <v>42004</v>
      </c>
      <c r="AQ4" s="88">
        <f>AN4</f>
        <v>42004</v>
      </c>
      <c r="AR4" s="87">
        <f>AV4</f>
        <v>2015</v>
      </c>
      <c r="AS4" s="542">
        <f>AV4</f>
        <v>2015</v>
      </c>
      <c r="AT4" s="542" t="str">
        <f>TEXT(AW4,"TT.MM.JJJJ")</f>
        <v>31.12.2015</v>
      </c>
      <c r="AU4" s="7" t="str">
        <f>AT4</f>
        <v>31.12.2015</v>
      </c>
      <c r="AV4" s="542">
        <f>YEAR(AW4)</f>
        <v>2015</v>
      </c>
      <c r="AW4" s="88">
        <f>EOMONTH(AN4,12)</f>
        <v>42369</v>
      </c>
      <c r="AX4" s="88">
        <f>AW4</f>
        <v>42369</v>
      </c>
      <c r="AY4" s="88">
        <f>AW4</f>
        <v>42369</v>
      </c>
      <c r="AZ4" s="88">
        <f>AW4</f>
        <v>42369</v>
      </c>
      <c r="BA4" s="87">
        <f>BE4</f>
        <v>2016</v>
      </c>
      <c r="BB4" s="542">
        <f>BE4</f>
        <v>2016</v>
      </c>
      <c r="BC4" s="542" t="str">
        <f>TEXT(BF4,"TT.MM.JJJJ")</f>
        <v>31.12.2016</v>
      </c>
      <c r="BD4" s="7" t="str">
        <f>BC4</f>
        <v>31.12.2016</v>
      </c>
      <c r="BE4" s="542">
        <f>YEAR(BF4)</f>
        <v>2016</v>
      </c>
      <c r="BF4" s="88">
        <f>EOMONTH(AW4,12)</f>
        <v>42735</v>
      </c>
      <c r="BG4" s="88">
        <f>BF4</f>
        <v>42735</v>
      </c>
      <c r="BH4" s="88">
        <f>BF4</f>
        <v>42735</v>
      </c>
      <c r="BI4" s="88">
        <f>BF4</f>
        <v>42735</v>
      </c>
      <c r="BJ4" s="87">
        <f>BN4</f>
        <v>2017</v>
      </c>
      <c r="BK4" s="542">
        <f>BN4</f>
        <v>2017</v>
      </c>
      <c r="BL4" s="542" t="str">
        <f>TEXT(BO4,"TT.MM.JJJJ")</f>
        <v>31.12.2017</v>
      </c>
      <c r="BM4" s="7" t="str">
        <f>BL4</f>
        <v>31.12.2017</v>
      </c>
      <c r="BN4" s="542">
        <f>YEAR(BO4)</f>
        <v>2017</v>
      </c>
      <c r="BO4" s="88">
        <f>EOMONTH(BF4,12)</f>
        <v>43100</v>
      </c>
      <c r="BP4" s="88">
        <f>BO4</f>
        <v>43100</v>
      </c>
      <c r="BQ4" s="88">
        <f>BO4</f>
        <v>43100</v>
      </c>
      <c r="BR4" s="88">
        <f>BO4</f>
        <v>43100</v>
      </c>
      <c r="BS4" s="87">
        <f>BW4</f>
        <v>2018</v>
      </c>
      <c r="BT4" s="542">
        <f>BW4</f>
        <v>2018</v>
      </c>
      <c r="BU4" s="542" t="str">
        <f>TEXT(BX4,"TT.MM.JJJJ")</f>
        <v>31.12.2018</v>
      </c>
      <c r="BV4" s="7" t="str">
        <f>BU4</f>
        <v>31.12.2018</v>
      </c>
      <c r="BW4" s="542">
        <f>YEAR(BX4)</f>
        <v>2018</v>
      </c>
      <c r="BX4" s="88">
        <f>EOMONTH(BO4,12)</f>
        <v>43465</v>
      </c>
      <c r="BY4" s="88">
        <f>BX4</f>
        <v>43465</v>
      </c>
      <c r="BZ4" s="88">
        <f>BX4</f>
        <v>43465</v>
      </c>
      <c r="CA4" s="88">
        <f>BX4</f>
        <v>43465</v>
      </c>
      <c r="CB4" s="87">
        <f>CF4</f>
        <v>2019</v>
      </c>
      <c r="CC4" s="542">
        <f>CF4</f>
        <v>2019</v>
      </c>
      <c r="CD4" s="542" t="str">
        <f>TEXT(CG4,"TT.MM.JJJJ")</f>
        <v>31.12.2019</v>
      </c>
      <c r="CE4" s="7" t="str">
        <f>CD4</f>
        <v>31.12.2019</v>
      </c>
      <c r="CF4" s="542">
        <f>YEAR(CG4)</f>
        <v>2019</v>
      </c>
      <c r="CG4" s="88">
        <f>EOMONTH(BX4,12)</f>
        <v>43830</v>
      </c>
      <c r="CH4" s="88">
        <f>CG4</f>
        <v>43830</v>
      </c>
      <c r="CI4" s="88">
        <f>CG4</f>
        <v>43830</v>
      </c>
      <c r="CJ4" s="88">
        <f>CG4</f>
        <v>43830</v>
      </c>
      <c r="CK4" s="87">
        <f>CO4</f>
        <v>2020</v>
      </c>
      <c r="CL4" s="542">
        <f>CO4</f>
        <v>2020</v>
      </c>
      <c r="CM4" s="542" t="str">
        <f>TEXT(CP4,"TT.MM.JJJJ")</f>
        <v>31.12.2020</v>
      </c>
      <c r="CN4" s="7" t="str">
        <f>CM4</f>
        <v>31.12.2020</v>
      </c>
      <c r="CO4" s="542">
        <f>YEAR(CP4)</f>
        <v>2020</v>
      </c>
      <c r="CP4" s="88">
        <f>EOMONTH(CG4,12)</f>
        <v>44196</v>
      </c>
      <c r="CQ4" s="88">
        <f>CP4</f>
        <v>44196</v>
      </c>
      <c r="CR4" s="88">
        <f>CP4</f>
        <v>44196</v>
      </c>
      <c r="CS4" s="88">
        <f>CP4</f>
        <v>44196</v>
      </c>
    </row>
    <row r="5" spans="1:97" ht="12.9" customHeight="1" x14ac:dyDescent="0.25">
      <c r="A5" s="185"/>
      <c r="B5" s="186" t="s">
        <v>642</v>
      </c>
      <c r="C5" s="179"/>
      <c r="D5" s="187"/>
      <c r="E5" s="188"/>
      <c r="F5" s="275"/>
      <c r="G5" s="189"/>
      <c r="H5" s="177"/>
      <c r="I5" s="190"/>
      <c r="J5" s="200"/>
      <c r="K5" s="93">
        <f t="shared" ref="K5:K68" si="0">IF(AND(G5&gt;0,G5&lt;=1,H5=0),1,IF(H5&gt;=1,1,IF(H5&gt;0,H5,IF(AND(G5&gt;0,OR(H5=0,H5="")),ROUND(1/G5,4),0))))</f>
        <v>0</v>
      </c>
      <c r="L5" s="94">
        <f t="shared" ref="L5:L68" si="1">IF(AND(E5&gt;0,F5&gt;0,K5&gt;0),ROUND((E5-I5)*K5,2),IF(AND(E5&lt;0,F5&gt;0,K5&gt;0),ROUND(E5*K5,2),0))</f>
        <v>0</v>
      </c>
      <c r="M5" s="91">
        <f t="shared" ref="M5:M68" si="2">IF(AND(E5-N5&gt;=0,F5&gt;0,YEAR(M$4)&gt;=YEAR(F5)),E5-N5,IF(AND(E5-N5&lt;0,F5&gt;0,YEAR(M$4)&gt;=YEAR(F5)),E5-N5,0))</f>
        <v>0</v>
      </c>
      <c r="N5" s="9">
        <f t="shared" ref="N5:N68" si="3">IF(AND(YEAR(F5)&lt;=YEAR(M$4),E5&lt;1000,E5&gt;-1000,F5&gt;0,K5=1),E5-I5,IF(AND(YEAR(F5)&lt;=YEAR(M$4),E5&gt;0,F5&gt;0,K5&gt;0,E5&gt;L5*(YEAR(M$4)-YEAR(F5))+ROUND((L5/12)*(13-MONTH(F5)),2)+I5),L5*(YEAR(M$4)-YEAR(F5))+ROUND((L5/12)*(13-MONTH(F5)),2),IF(AND(YEAR(F5)&lt;=YEAR(M$4),E5&gt;0,F5&gt;0,K5&gt;0,E5&lt;=(L5*(YEAR(M$4)-YEAR(F5)+ROUND((L5/12)*(13-MONTH(F5)),2)))+I5),E5-I5,IF(AND(YEAR(F5)&lt;=YEAR(M$4),E5&lt;0,F5&gt;0,K5&gt;0,E5&lt;L5*(YEAR(M$4)-YEAR(F5))+ROUND((L5/12)*(13-MONTH(F5)),2)+I5),L5*(YEAR(M$4)-YEAR(F5))+ROUND((L5/12)*(13-MONTH(F5)),2),IF(AND(YEAR(F5)&lt;=YEAR(M$4),E5&lt;0,F5&gt;0,K5&gt;0,E5&lt;=(L5*(YEAR(M$4)-YEAR(F5)+ROUND((L5/12)*(13-MONTH(F5)),2)))+I5),E5-I5,0)))))</f>
        <v>0</v>
      </c>
      <c r="O5" s="548">
        <f t="shared" ref="O5:O68" si="4">IF(AND(F5&gt;0,F5&lt;=M$4),E5,0)</f>
        <v>0</v>
      </c>
      <c r="P5" s="543"/>
      <c r="Q5" s="4">
        <f t="shared" ref="Q5:Q13" si="5">IF(YEAR($F5)=Q$4,$E5,0)</f>
        <v>0</v>
      </c>
      <c r="R5" s="9">
        <f t="shared" ref="R5:R65" si="6">IF(Q5&lt;&gt;0,ROUND(Q5*YEARFRAC($F5,S$4,0),2),0)</f>
        <v>0</v>
      </c>
      <c r="S5" s="9">
        <f>IF(AND($F5&gt;0,$F5&lt;=V$4),$E5,0)</f>
        <v>0</v>
      </c>
      <c r="T5" s="9">
        <f>IF(U5&lt;&gt;0,ROUND(U5/$L5*S5,2),0)</f>
        <v>0</v>
      </c>
      <c r="U5" s="9">
        <f t="shared" ref="U5:U68" si="7">IF(AND(YEAR($F5)=YEAR(V$4),$E5&lt;1000,$E5&gt;-1000,$F5&gt;0,$K5=1),$E5-$I5,IF(AND(YEAR($F5)=YEAR(V$4),$F5&gt;0,$K5&gt;0),ROUND(($L5/12)*(13-MONTH($F5)),2),IF(AND(YEAR($F5)&lt;YEAR(V$4),$E5&gt;0,$F5&gt;0,$K5&gt;0,M5&gt;$L5+$I5),$L5,IF(AND(YEAR($F5)&lt;YEAR(V$4),$E5&gt;0,$F5&gt;0,$K5&gt;0,M5&gt;0,M5&lt;=$L5+$I5),M5-$I5,IF(AND(YEAR($F5)&lt;YEAR(V$4),$E5&lt;0,$F5&gt;0,$K5&gt;0,M5&lt;0,M5&lt;=$L5),$L5,IF(AND(YEAR($F5)&lt;YEAR(V$4),$E5&lt;0,$F5&gt;0,$K5&gt;0,M5&lt;0,M5&gt;$L5),M5,0))))))</f>
        <v>0</v>
      </c>
      <c r="V5" s="9">
        <f t="shared" ref="V5:V68" si="8">IF(AND(YEAR(V$4)=YEAR($F5),$E5&gt;0,$F5&gt;0,$E5-U5&gt;=0),$E5-U5,IF(AND(YEAR(V$4)&gt;YEAR($F5),$E5&gt;0,$F5&gt;0,M5-U5&gt;=0),M5-U5,IF(AND(YEAR(V$4)=YEAR($F5),$E5&lt;0,$F5&gt;0,$E5-U5&lt;0),$E5-U5,IF(AND(YEAR(V$4)&gt;YEAR($F5),$E5&lt;0,$F5&gt;0,M5-U5&lt;=0),M5-U5,0))))</f>
        <v>0</v>
      </c>
      <c r="W5" s="9">
        <f t="shared" ref="W5:W68" si="9">N5+U5</f>
        <v>0</v>
      </c>
      <c r="X5" s="9">
        <f t="shared" ref="X5:X68" si="10">IF(AND(R5&lt;&gt;0,$J5="H",$L5=0),R5,IF(AND(YEAR(V$4)&gt;=YEAR($F5),$J5="H",$F5&gt;0,$L5=0),$E5,0))</f>
        <v>0</v>
      </c>
      <c r="Y5" s="9">
        <f t="shared" ref="Y5:Y68" si="11">IF(AND(YEAR(V$4)&gt;=YEAR($F5),$E5&gt;0,$F5&gt;0,U5&gt;0,$J5="H"),ROUND(U5/$L5*$E5,2),IF(AND(YEAR(V$4)&gt;=YEAR($F5),$E5&lt;0,$F5&gt;0,U5&lt;0,$J5="H"),ROUND(U5/$L5*$E5,2),0))</f>
        <v>0</v>
      </c>
      <c r="Z5" s="4">
        <f t="shared" ref="Z5:Z13" si="12">IF(YEAR($F5)=Z$4,$E5,0)</f>
        <v>0</v>
      </c>
      <c r="AA5" s="9">
        <f t="shared" ref="AA5:AA68" si="13">IF(Z5&lt;&gt;0,ROUND(Z5*YEARFRAC($F5,AB$4,0),2),0)</f>
        <v>0</v>
      </c>
      <c r="AB5" s="9">
        <f>IF(AND($F5&gt;0,$F5&lt;=AE$4),$E5,0)</f>
        <v>0</v>
      </c>
      <c r="AC5" s="9">
        <f>IF(AD5&lt;&gt;0,ROUND(AD5/$L5*AB5,2),0)</f>
        <v>0</v>
      </c>
      <c r="AD5" s="9">
        <f t="shared" ref="AD5:AD68" si="14">IF(AND(YEAR($F5)=YEAR(AE$4),$E5&lt;1000,$E5&gt;-1000,$F5&gt;0,$K5=1),$E5-$I5,IF(AND(YEAR($F5)=YEAR(AE$4),$F5&gt;0,$K5&gt;0),ROUND(($L5/12)*(13-MONTH($F5)),2),IF(AND(YEAR($F5)&lt;YEAR(AE$4),$E5&gt;0,$F5&gt;0,$K5&gt;0,V5&gt;$L5+$I5),$L5,IF(AND(YEAR($F5)&lt;YEAR(AE$4),$E5&gt;0,$F5&gt;0,$K5&gt;0,V5&gt;0,V5&lt;=$L5+$I5),V5-$I5,IF(AND(YEAR($F5)&lt;YEAR(AE$4),$E5&lt;0,$F5&gt;0,$K5&gt;0,V5&lt;0,V5&lt;=$L5),$L5,IF(AND(YEAR($F5)&lt;YEAR(AE$4),$E5&lt;0,$F5&gt;0,$K5&gt;0,V5&lt;0,V5&gt;$L5),V5,0))))))</f>
        <v>0</v>
      </c>
      <c r="AE5" s="9">
        <f t="shared" ref="AE5:AE68" si="15">IF(AND(YEAR(AE$4)=YEAR($F5),$E5&gt;0,$F5&gt;0,$E5-AD5&gt;=0),$E5-AD5,IF(AND(YEAR(AE$4)&gt;YEAR($F5),$E5&gt;0,$F5&gt;0,V5-AD5&gt;=0),V5-AD5,IF(AND(YEAR(AE$4)=YEAR($F5),$E5&lt;0,$F5&gt;0,$E5-AD5&lt;0),$E5-AD5,IF(AND(YEAR(AE$4)&gt;YEAR($F5),$E5&lt;0,$F5&gt;0,V5-AD5&lt;=0),V5-AD5,0))))</f>
        <v>0</v>
      </c>
      <c r="AF5" s="9">
        <f t="shared" ref="AF5:AF68" si="16">W5+AD5</f>
        <v>0</v>
      </c>
      <c r="AG5" s="9">
        <f t="shared" ref="AG5:AG68" si="17">IF(AND(AA5&lt;&gt;0,$J5="H",$L5=0),AA5,IF(AND(YEAR(AE$4)&gt;=YEAR($F5),$J5="H",$F5&gt;0,$L5=0),$E5,0))</f>
        <v>0</v>
      </c>
      <c r="AH5" s="9">
        <f t="shared" ref="AH5:AH68" si="18">IF(AND(YEAR(AE$4)&gt;=YEAR($F5),$E5&gt;0,$F5&gt;0,AD5&gt;0,$J5="H"),ROUND(AD5/$L5*$E5,2),IF(AND(YEAR(AE$4)&gt;=YEAR($F5),$E5&lt;0,$F5&gt;0,AD5&lt;0,$J5="H"),ROUND(AD5/$L5*$E5,2),0))</f>
        <v>0</v>
      </c>
      <c r="AI5" s="4">
        <f t="shared" ref="AI5:AI13" si="19">IF(YEAR($F5)=AI$4,$E5,0)</f>
        <v>0</v>
      </c>
      <c r="AJ5" s="9">
        <f t="shared" ref="AJ5:AJ68" si="20">IF(AI5&lt;&gt;0,ROUND(AI5*YEARFRAC($F5,AK$4,0),2),0)</f>
        <v>0</v>
      </c>
      <c r="AK5" s="9">
        <f>IF(AND($F5&gt;0,$F5&lt;=AN$4),$E5,0)</f>
        <v>0</v>
      </c>
      <c r="AL5" s="9">
        <f>IF(AM5&lt;&gt;0,ROUND(AM5/$L5*AK5,2),0)</f>
        <v>0</v>
      </c>
      <c r="AM5" s="9">
        <f t="shared" ref="AM5:AM68" si="21">IF(AND(YEAR($F5)=YEAR(AN$4),$E5&lt;1000,$E5&gt;-1000,$F5&gt;0,$K5=1),$E5-$I5,IF(AND(YEAR($F5)=YEAR(AN$4),$F5&gt;0,$K5&gt;0),ROUND(($L5/12)*(13-MONTH($F5)),2),IF(AND(YEAR($F5)&lt;YEAR(AN$4),$E5&gt;0,$F5&gt;0,$K5&gt;0,AE5&gt;$L5+$I5),$L5,IF(AND(YEAR($F5)&lt;YEAR(AN$4),$E5&gt;0,$F5&gt;0,$K5&gt;0,AE5&gt;0,AE5&lt;=$L5+$I5),AE5-$I5,IF(AND(YEAR($F5)&lt;YEAR(AN$4),$E5&lt;0,$F5&gt;0,$K5&gt;0,AE5&lt;0,AE5&lt;=$L5),$L5,IF(AND(YEAR($F5)&lt;YEAR(AN$4),$E5&lt;0,$F5&gt;0,$K5&gt;0,AE5&lt;0,AE5&gt;$L5),AE5,0))))))</f>
        <v>0</v>
      </c>
      <c r="AN5" s="9">
        <f t="shared" ref="AN5:AN68" si="22">IF(AND(YEAR(AN$4)=YEAR($F5),$E5&gt;0,$F5&gt;0,$E5-AM5&gt;=0),$E5-AM5,IF(AND(YEAR(AN$4)&gt;YEAR($F5),$E5&gt;0,$F5&gt;0,AE5-AM5&gt;=0),AE5-AM5,IF(AND(YEAR(AN$4)=YEAR($F5),$E5&lt;0,$F5&gt;0,$E5-AM5&lt;0),$E5-AM5,IF(AND(YEAR(AN$4)&gt;YEAR($F5),$E5&lt;0,$F5&gt;0,AE5-AM5&lt;=0),AE5-AM5,0))))</f>
        <v>0</v>
      </c>
      <c r="AO5" s="9">
        <f t="shared" ref="AO5:AO68" si="23">AF5+AM5</f>
        <v>0</v>
      </c>
      <c r="AP5" s="9">
        <f t="shared" ref="AP5:AP68" si="24">IF(AND(AJ5&lt;&gt;0,$J5="H",$L5=0),AJ5,IF(AND(YEAR(AN$4)&gt;=YEAR($F5),$J5="H",$F5&gt;0,$L5=0),$E5,0))</f>
        <v>0</v>
      </c>
      <c r="AQ5" s="9">
        <f t="shared" ref="AQ5:AQ68" si="25">IF(AND(YEAR(AN$4)&gt;=YEAR($F5),$E5&gt;0,$F5&gt;0,AM5&gt;0,$J5="H"),ROUND(AM5/$L5*$E5,2),IF(AND(YEAR(AN$4)&gt;=YEAR($F5),$E5&lt;0,$F5&gt;0,AM5&lt;0,$J5="H"),ROUND(AM5/$L5*$E5,2),0))</f>
        <v>0</v>
      </c>
      <c r="AR5" s="4">
        <f t="shared" ref="AR5:AR13" si="26">IF(YEAR($F5)=AR$4,$E5,0)</f>
        <v>0</v>
      </c>
      <c r="AS5" s="9">
        <f t="shared" ref="AS5:AS68" si="27">IF(AR5&lt;&gt;0,ROUND(AR5*YEARFRAC($F5,AT$4,0),2),0)</f>
        <v>0</v>
      </c>
      <c r="AT5" s="9">
        <f>IF(AND($F5&gt;0,$F5&lt;=AW$4),$E5,0)</f>
        <v>0</v>
      </c>
      <c r="AU5" s="9">
        <f>IF(AV5&lt;&gt;0,ROUND(AV5/$L5*AT5,2),0)</f>
        <v>0</v>
      </c>
      <c r="AV5" s="9">
        <f t="shared" ref="AV5:AV68" si="28">IF(AND(YEAR($F5)=YEAR(AW$4),$E5&lt;1000,$E5&gt;-1000,$F5&gt;0,$K5=1),$E5-$I5,IF(AND(YEAR($F5)=YEAR(AW$4),$F5&gt;0,$K5&gt;0),ROUND(($L5/12)*(13-MONTH($F5)),2),IF(AND(YEAR($F5)&lt;YEAR(AW$4),$E5&gt;0,$F5&gt;0,$K5&gt;0,AN5&gt;$L5+$I5),$L5,IF(AND(YEAR($F5)&lt;YEAR(AW$4),$E5&gt;0,$F5&gt;0,$K5&gt;0,AN5&gt;0,AN5&lt;=$L5+$I5),AN5-$I5,IF(AND(YEAR($F5)&lt;YEAR(AW$4),$E5&lt;0,$F5&gt;0,$K5&gt;0,AN5&lt;0,AN5&lt;=$L5),$L5,IF(AND(YEAR($F5)&lt;YEAR(AW$4),$E5&lt;0,$F5&gt;0,$K5&gt;0,AN5&lt;0,AN5&gt;$L5),AN5,0))))))</f>
        <v>0</v>
      </c>
      <c r="AW5" s="9">
        <f t="shared" ref="AW5:AW68" si="29">IF(AND(YEAR(AW$4)=YEAR($F5),$E5&gt;0,$F5&gt;0,$E5-AV5&gt;=0),$E5-AV5,IF(AND(YEAR(AW$4)&gt;YEAR($F5),$E5&gt;0,$F5&gt;0,AN5-AV5&gt;=0),AN5-AV5,IF(AND(YEAR(AW$4)=YEAR($F5),$E5&lt;0,$F5&gt;0,$E5-AV5&lt;0),$E5-AV5,IF(AND(YEAR(AW$4)&gt;YEAR($F5),$E5&lt;0,$F5&gt;0,AN5-AV5&lt;=0),AN5-AV5,0))))</f>
        <v>0</v>
      </c>
      <c r="AX5" s="9">
        <f t="shared" ref="AX5:AX68" si="30">AO5+AV5</f>
        <v>0</v>
      </c>
      <c r="AY5" s="9">
        <f t="shared" ref="AY5:AY68" si="31">IF(AND(AS5&lt;&gt;0,$J5="H",$L5=0),AS5,IF(AND(YEAR(AW$4)&gt;=YEAR($F5),$J5="H",$F5&gt;0,$L5=0),$E5,0))</f>
        <v>0</v>
      </c>
      <c r="AZ5" s="9">
        <f t="shared" ref="AZ5:AZ68" si="32">IF(AND(YEAR(AW$4)&gt;=YEAR($F5),$E5&gt;0,$F5&gt;0,AV5&gt;0,$J5="H"),ROUND(AV5/$L5*$E5,2),IF(AND(YEAR(AW$4)&gt;=YEAR($F5),$E5&lt;0,$F5&gt;0,AV5&lt;0,$J5="H"),ROUND(AV5/$L5*$E5,2),0))</f>
        <v>0</v>
      </c>
      <c r="BA5" s="4">
        <f t="shared" ref="BA5:BA13" si="33">IF(YEAR($F5)=BA$4,$E5,0)</f>
        <v>0</v>
      </c>
      <c r="BB5" s="9">
        <f t="shared" ref="BB5:BB68" si="34">IF(BA5&lt;&gt;0,ROUND(BA5*YEARFRAC($F5,BC$4,0),2),0)</f>
        <v>0</v>
      </c>
      <c r="BC5" s="9">
        <f>IF(AND($F5&gt;0,$F5&lt;=BF$4),$E5,0)</f>
        <v>0</v>
      </c>
      <c r="BD5" s="9">
        <f>IF(BE5&lt;&gt;0,ROUND(BE5/$L5*BC5,2),0)</f>
        <v>0</v>
      </c>
      <c r="BE5" s="9">
        <f t="shared" ref="BE5:BE68" si="35">IF(AND(YEAR($F5)=YEAR(BF$4),$E5&lt;1000,$E5&gt;-1000,$F5&gt;0,$K5=1),$E5-$I5,IF(AND(YEAR($F5)=YEAR(BF$4),$F5&gt;0,$K5&gt;0),ROUND(($L5/12)*(13-MONTH($F5)),2),IF(AND(YEAR($F5)&lt;YEAR(BF$4),$E5&gt;0,$F5&gt;0,$K5&gt;0,AW5&gt;$L5+$I5),$L5,IF(AND(YEAR($F5)&lt;YEAR(BF$4),$E5&gt;0,$F5&gt;0,$K5&gt;0,AW5&gt;0,AW5&lt;=$L5+$I5),AW5-$I5,IF(AND(YEAR($F5)&lt;YEAR(BF$4),$E5&lt;0,$F5&gt;0,$K5&gt;0,AW5&lt;0,AW5&lt;=$L5),$L5,IF(AND(YEAR($F5)&lt;YEAR(BF$4),$E5&lt;0,$F5&gt;0,$K5&gt;0,AW5&lt;0,AW5&gt;$L5),AW5,0))))))</f>
        <v>0</v>
      </c>
      <c r="BF5" s="9">
        <f t="shared" ref="BF5:BF68" si="36">IF(AND(YEAR(BF$4)=YEAR($F5),$E5&gt;0,$F5&gt;0,$E5-BE5&gt;=0),$E5-BE5,IF(AND(YEAR(BF$4)&gt;YEAR($F5),$E5&gt;0,$F5&gt;0,AW5-BE5&gt;=0),AW5-BE5,IF(AND(YEAR(BF$4)=YEAR($F5),$E5&lt;0,$F5&gt;0,$E5-BE5&lt;0),$E5-BE5,IF(AND(YEAR(BF$4)&gt;YEAR($F5),$E5&lt;0,$F5&gt;0,AW5-BE5&lt;=0),AW5-BE5,0))))</f>
        <v>0</v>
      </c>
      <c r="BG5" s="9">
        <f t="shared" ref="BG5:BG68" si="37">AX5+BE5</f>
        <v>0</v>
      </c>
      <c r="BH5" s="9">
        <f t="shared" ref="BH5:BH68" si="38">IF(AND(BB5&lt;&gt;0,$J5="H",$L5=0),BB5,IF(AND(YEAR(BF$4)&gt;=YEAR($F5),$J5="H",$F5&gt;0,$L5=0),$E5,0))</f>
        <v>0</v>
      </c>
      <c r="BI5" s="9">
        <f t="shared" ref="BI5:BI68" si="39">IF(AND(YEAR(BF$4)&gt;=YEAR($F5),$E5&gt;0,$F5&gt;0,BE5&gt;0,$J5="H"),ROUND(BE5/$L5*$E5,2),IF(AND(YEAR(BF$4)&gt;=YEAR($F5),$E5&lt;0,$F5&gt;0,BE5&lt;0,$J5="H"),ROUND(BE5/$L5*$E5,2),0))</f>
        <v>0</v>
      </c>
      <c r="BJ5" s="4">
        <f t="shared" ref="BJ5:BJ13" si="40">IF(YEAR($F5)=BJ$4,$E5,0)</f>
        <v>0</v>
      </c>
      <c r="BK5" s="9">
        <f t="shared" ref="BK5:BK68" si="41">IF(BJ5&lt;&gt;0,ROUND(BJ5*YEARFRAC($F5,BL$4,0),2),0)</f>
        <v>0</v>
      </c>
      <c r="BL5" s="9">
        <f>IF(AND($F5&gt;0,$F5&lt;=BO$4),$E5,0)</f>
        <v>0</v>
      </c>
      <c r="BM5" s="9">
        <f>IF(BN5&lt;&gt;0,ROUND(BN5/$L5*BL5,2),0)</f>
        <v>0</v>
      </c>
      <c r="BN5" s="9">
        <f t="shared" ref="BN5:BN68" si="42">IF(AND(YEAR($F5)=YEAR(BO$4),$E5&lt;1000,$E5&gt;-1000,$F5&gt;0,$K5=1),$E5-$I5,IF(AND(YEAR($F5)=YEAR(BO$4),$F5&gt;0,$K5&gt;0),ROUND(($L5/12)*(13-MONTH($F5)),2),IF(AND(YEAR($F5)&lt;YEAR(BO$4),$E5&gt;0,$F5&gt;0,$K5&gt;0,BF5&gt;$L5+$I5),$L5,IF(AND(YEAR($F5)&lt;YEAR(BO$4),$E5&gt;0,$F5&gt;0,$K5&gt;0,BF5&gt;0,BF5&lt;=$L5+$I5),BF5-$I5,IF(AND(YEAR($F5)&lt;YEAR(BO$4),$E5&lt;0,$F5&gt;0,$K5&gt;0,BF5&lt;0,BF5&lt;=$L5),$L5,IF(AND(YEAR($F5)&lt;YEAR(BO$4),$E5&lt;0,$F5&gt;0,$K5&gt;0,BF5&lt;0,BF5&gt;$L5),BF5,0))))))</f>
        <v>0</v>
      </c>
      <c r="BO5" s="9">
        <f t="shared" ref="BO5:BO68" si="43">IF(AND(YEAR(BO$4)=YEAR($F5),$E5&gt;0,$F5&gt;0,$E5-BN5&gt;=0),$E5-BN5,IF(AND(YEAR(BO$4)&gt;YEAR($F5),$E5&gt;0,$F5&gt;0,BF5-BN5&gt;=0),BF5-BN5,IF(AND(YEAR(BO$4)=YEAR($F5),$E5&lt;0,$F5&gt;0,$E5-BN5&lt;0),$E5-BN5,IF(AND(YEAR(BO$4)&gt;YEAR($F5),$E5&lt;0,$F5&gt;0,BF5-BN5&lt;=0),BF5-BN5,0))))</f>
        <v>0</v>
      </c>
      <c r="BP5" s="9">
        <f t="shared" ref="BP5:BP68" si="44">BG5+BN5</f>
        <v>0</v>
      </c>
      <c r="BQ5" s="9">
        <f t="shared" ref="BQ5:BQ68" si="45">IF(AND(BK5&lt;&gt;0,$J5="H",$L5=0),BK5,IF(AND(YEAR(BO$4)&gt;=YEAR($F5),$J5="H",$F5&gt;0,$L5=0),$E5,0))</f>
        <v>0</v>
      </c>
      <c r="BR5" s="9">
        <f t="shared" ref="BR5:BR68" si="46">IF(AND(YEAR(BO$4)&gt;=YEAR($F5),$E5&gt;0,$F5&gt;0,BN5&gt;0,$J5="H"),ROUND(BN5/$L5*$E5,2),IF(AND(YEAR(BO$4)&gt;=YEAR($F5),$E5&lt;0,$F5&gt;0,BN5&lt;0,$J5="H"),ROUND(BN5/$L5*$E5,2),0))</f>
        <v>0</v>
      </c>
      <c r="BS5" s="4">
        <f t="shared" ref="BS5:BS13" si="47">IF(YEAR($F5)=BS$4,$E5,0)</f>
        <v>0</v>
      </c>
      <c r="BT5" s="9">
        <f t="shared" ref="BT5:BT68" si="48">IF(BS5&lt;&gt;0,ROUND(BS5*YEARFRAC($F5,BU$4,0),2),0)</f>
        <v>0</v>
      </c>
      <c r="BU5" s="9">
        <f>IF(AND($F5&gt;0,$F5&lt;=BX$4),$E5,0)</f>
        <v>0</v>
      </c>
      <c r="BV5" s="9">
        <f>IF(BW5&lt;&gt;0,ROUND(BW5/$L5*BU5,2),0)</f>
        <v>0</v>
      </c>
      <c r="BW5" s="9">
        <f t="shared" ref="BW5:BW68" si="49">IF(AND(YEAR($F5)=YEAR(BX$4),$E5&lt;1000,$E5&gt;-1000,$F5&gt;0,$K5=1),$E5-$I5,IF(AND(YEAR($F5)=YEAR(BX$4),$F5&gt;0,$K5&gt;0),ROUND(($L5/12)*(13-MONTH($F5)),2),IF(AND(YEAR($F5)&lt;YEAR(BX$4),$E5&gt;0,$F5&gt;0,$K5&gt;0,BO5&gt;$L5+$I5),$L5,IF(AND(YEAR($F5)&lt;YEAR(BX$4),$E5&gt;0,$F5&gt;0,$K5&gt;0,BO5&gt;0,BO5&lt;=$L5+$I5),BO5-$I5,IF(AND(YEAR($F5)&lt;YEAR(BX$4),$E5&lt;0,$F5&gt;0,$K5&gt;0,BO5&lt;0,BO5&lt;=$L5),$L5,IF(AND(YEAR($F5)&lt;YEAR(BX$4),$E5&lt;0,$F5&gt;0,$K5&gt;0,BO5&lt;0,BO5&gt;$L5),BO5,0))))))</f>
        <v>0</v>
      </c>
      <c r="BX5" s="9">
        <f t="shared" ref="BX5:BX68" si="50">IF(AND(YEAR(BX$4)=YEAR($F5),$E5&gt;0,$F5&gt;0,$E5-BW5&gt;=0),$E5-BW5,IF(AND(YEAR(BX$4)&gt;YEAR($F5),$E5&gt;0,$F5&gt;0,BO5-BW5&gt;=0),BO5-BW5,IF(AND(YEAR(BX$4)=YEAR($F5),$E5&lt;0,$F5&gt;0,$E5-BW5&lt;0),$E5-BW5,IF(AND(YEAR(BX$4)&gt;YEAR($F5),$E5&lt;0,$F5&gt;0,BO5-BW5&lt;=0),BO5-BW5,0))))</f>
        <v>0</v>
      </c>
      <c r="BY5" s="9">
        <f t="shared" ref="BY5:BY68" si="51">BP5+BW5</f>
        <v>0</v>
      </c>
      <c r="BZ5" s="9">
        <f t="shared" ref="BZ5:BZ68" si="52">IF(AND(BT5&lt;&gt;0,$J5="H",$L5=0),BT5,IF(AND(YEAR(BX$4)&gt;=YEAR($F5),$J5="H",$F5&gt;0,$L5=0),$E5,0))</f>
        <v>0</v>
      </c>
      <c r="CA5" s="9">
        <f t="shared" ref="CA5:CA68" si="53">IF(AND(YEAR(BX$4)&gt;=YEAR($F5),$E5&gt;0,$F5&gt;0,BW5&gt;0,$J5="H"),ROUND(BW5/$L5*$E5,2),IF(AND(YEAR(BX$4)&gt;=YEAR($F5),$E5&lt;0,$F5&gt;0,BW5&lt;0,$J5="H"),ROUND(BW5/$L5*$E5,2),0))</f>
        <v>0</v>
      </c>
      <c r="CB5" s="4">
        <f t="shared" ref="CB5:CB13" si="54">IF(YEAR($F5)=CB$4,$E5,0)</f>
        <v>0</v>
      </c>
      <c r="CC5" s="9">
        <f t="shared" ref="CC5:CC68" si="55">IF(CB5&lt;&gt;0,ROUND(CB5*YEARFRAC($F5,CD$4,0),2),0)</f>
        <v>0</v>
      </c>
      <c r="CD5" s="9">
        <f>IF(AND($F5&gt;0,$F5&lt;=CG$4),$E5,0)</f>
        <v>0</v>
      </c>
      <c r="CE5" s="9">
        <f>IF(CF5&lt;&gt;0,ROUND(CF5/$L5*CD5,2),0)</f>
        <v>0</v>
      </c>
      <c r="CF5" s="9">
        <f t="shared" ref="CF5:CF68" si="56">IF(AND(YEAR($F5)=YEAR(CG$4),$E5&lt;1000,$E5&gt;-1000,$F5&gt;0,$K5=1),$E5-$I5,IF(AND(YEAR($F5)=YEAR(CG$4),$F5&gt;0,$K5&gt;0),ROUND(($L5/12)*(13-MONTH($F5)),2),IF(AND(YEAR($F5)&lt;YEAR(CG$4),$E5&gt;0,$F5&gt;0,$K5&gt;0,BX5&gt;$L5+$I5),$L5,IF(AND(YEAR($F5)&lt;YEAR(CG$4),$E5&gt;0,$F5&gt;0,$K5&gt;0,BX5&gt;0,BX5&lt;=$L5+$I5),BX5-$I5,IF(AND(YEAR($F5)&lt;YEAR(CG$4),$E5&lt;0,$F5&gt;0,$K5&gt;0,BX5&lt;0,BX5&lt;=$L5),$L5,IF(AND(YEAR($F5)&lt;YEAR(CG$4),$E5&lt;0,$F5&gt;0,$K5&gt;0,BX5&lt;0,BX5&gt;$L5),BX5,0))))))</f>
        <v>0</v>
      </c>
      <c r="CG5" s="9">
        <f t="shared" ref="CG5:CG68" si="57">IF(AND(YEAR(CG$4)=YEAR($F5),$E5&gt;0,$F5&gt;0,$E5-CF5&gt;=0),$E5-CF5,IF(AND(YEAR(CG$4)&gt;YEAR($F5),$E5&gt;0,$F5&gt;0,BX5-CF5&gt;=0),BX5-CF5,IF(AND(YEAR(CG$4)=YEAR($F5),$E5&lt;0,$F5&gt;0,$E5-CF5&lt;0),$E5-CF5,IF(AND(YEAR(CG$4)&gt;YEAR($F5),$E5&lt;0,$F5&gt;0,BX5-CF5&lt;=0),BX5-CF5,0))))</f>
        <v>0</v>
      </c>
      <c r="CH5" s="9">
        <f t="shared" ref="CH5:CH68" si="58">BY5+CF5</f>
        <v>0</v>
      </c>
      <c r="CI5" s="9">
        <f t="shared" ref="CI5:CI68" si="59">IF(AND(CC5&lt;&gt;0,$J5="H",$L5=0),CC5,IF(AND(YEAR(CG$4)&gt;=YEAR($F5),$J5="H",$F5&gt;0,$L5=0),$E5,0))</f>
        <v>0</v>
      </c>
      <c r="CJ5" s="9">
        <f t="shared" ref="CJ5:CJ68" si="60">IF(AND(YEAR(CG$4)&gt;=YEAR($F5),$E5&gt;0,$F5&gt;0,CF5&gt;0,$J5="H"),ROUND(CF5/$L5*$E5,2),IF(AND(YEAR(CG$4)&gt;=YEAR($F5),$E5&lt;0,$F5&gt;0,CF5&lt;0,$J5="H"),ROUND(CF5/$L5*$E5,2),0))</f>
        <v>0</v>
      </c>
      <c r="CK5" s="4">
        <f t="shared" ref="CK5:CK13" si="61">IF(YEAR($F5)=CK$4,$E5,0)</f>
        <v>0</v>
      </c>
      <c r="CL5" s="9">
        <f t="shared" ref="CL5:CL68" si="62">IF(CK5&lt;&gt;0,ROUND(CK5*YEARFRAC($F5,CM$4,0),2),0)</f>
        <v>0</v>
      </c>
      <c r="CM5" s="9">
        <f>IF(AND($F5&gt;0,$F5&lt;=CP$4),$E5,0)</f>
        <v>0</v>
      </c>
      <c r="CN5" s="9">
        <f>IF(CO5&lt;&gt;0,ROUND(CO5/$L5*CM5,2),0)</f>
        <v>0</v>
      </c>
      <c r="CO5" s="9">
        <f t="shared" ref="CO5:CO68" si="63">IF(AND(YEAR($F5)=YEAR(CP$4),$E5&lt;1000,$E5&gt;-1000,$F5&gt;0,$K5=1),$E5-$I5,IF(AND(YEAR($F5)=YEAR(CP$4),$F5&gt;0,$K5&gt;0),ROUND(($L5/12)*(13-MONTH($F5)),2),IF(AND(YEAR($F5)&lt;YEAR(CP$4),$E5&gt;0,$F5&gt;0,$K5&gt;0,CG5&gt;$L5+$I5),$L5,IF(AND(YEAR($F5)&lt;YEAR(CP$4),$E5&gt;0,$F5&gt;0,$K5&gt;0,CG5&gt;0,CG5&lt;=$L5+$I5),CG5-$I5,IF(AND(YEAR($F5)&lt;YEAR(CP$4),$E5&lt;0,$F5&gt;0,$K5&gt;0,CG5&lt;0,CG5&lt;=$L5),$L5,IF(AND(YEAR($F5)&lt;YEAR(CP$4),$E5&lt;0,$F5&gt;0,$K5&gt;0,CG5&lt;0,CG5&gt;$L5),CG5,0))))))</f>
        <v>0</v>
      </c>
      <c r="CP5" s="9">
        <f t="shared" ref="CP5:CP68" si="64">IF(AND(YEAR(CP$4)=YEAR($F5),$E5&gt;0,$F5&gt;0,$E5-CO5&gt;=0),$E5-CO5,IF(AND(YEAR(CP$4)&gt;YEAR($F5),$E5&gt;0,$F5&gt;0,CG5-CO5&gt;=0),CG5-CO5,IF(AND(YEAR(CP$4)=YEAR($F5),$E5&lt;0,$F5&gt;0,$E5-CO5&lt;0),$E5-CO5,IF(AND(YEAR(CP$4)&gt;YEAR($F5),$E5&lt;0,$F5&gt;0,CG5-CO5&lt;=0),CG5-CO5,0))))</f>
        <v>0</v>
      </c>
      <c r="CQ5" s="9">
        <f t="shared" ref="CQ5:CQ68" si="65">CH5+CO5</f>
        <v>0</v>
      </c>
      <c r="CR5" s="9">
        <f t="shared" ref="CR5:CR68" si="66">IF(AND(CL5&lt;&gt;0,$J5="H",$L5=0),CL5,IF(AND(YEAR(CP$4)&gt;=YEAR($F5),$J5="H",$F5&gt;0,$L5=0),$E5,0))</f>
        <v>0</v>
      </c>
      <c r="CS5" s="9">
        <f t="shared" ref="CS5:CS68" si="67">IF(AND(YEAR(CP$4)&gt;=YEAR($F5),$E5&gt;0,$F5&gt;0,CO5&gt;0,$J5="H"),ROUND(CO5/$L5*$E5,2),IF(AND(YEAR(CP$4)&gt;=YEAR($F5),$E5&lt;0,$F5&gt;0,CO5&lt;0,$J5="H"),ROUND(CO5/$L5*$E5,2),0))</f>
        <v>0</v>
      </c>
    </row>
    <row r="6" spans="1:97" ht="12.9" customHeight="1" x14ac:dyDescent="0.25">
      <c r="A6" s="185">
        <v>300</v>
      </c>
      <c r="B6" s="186" t="s">
        <v>186</v>
      </c>
      <c r="C6" s="192"/>
      <c r="D6" s="187"/>
      <c r="E6" s="274">
        <v>111172.62</v>
      </c>
      <c r="F6" s="275">
        <v>35796</v>
      </c>
      <c r="G6" s="189"/>
      <c r="H6" s="177"/>
      <c r="I6" s="190"/>
      <c r="J6" s="198" t="s">
        <v>463</v>
      </c>
      <c r="K6" s="93">
        <f t="shared" si="0"/>
        <v>0</v>
      </c>
      <c r="L6" s="94">
        <f t="shared" si="1"/>
        <v>0</v>
      </c>
      <c r="M6" s="91">
        <f t="shared" si="2"/>
        <v>111172.62</v>
      </c>
      <c r="N6" s="9">
        <f t="shared" si="3"/>
        <v>0</v>
      </c>
      <c r="O6" s="548">
        <f t="shared" si="4"/>
        <v>111172.62</v>
      </c>
      <c r="P6" s="543"/>
      <c r="Q6" s="4">
        <f t="shared" si="5"/>
        <v>0</v>
      </c>
      <c r="R6" s="9">
        <f t="shared" si="6"/>
        <v>0</v>
      </c>
      <c r="S6" s="9">
        <f>IF(AND($F6&gt;0,$F6&lt;=V$4),$E6,0)</f>
        <v>111172.62</v>
      </c>
      <c r="T6" s="9">
        <f t="shared" ref="T6:T66" si="68">IF(U6&lt;&gt;0,ROUND(U6/$L6*S6,2),0)</f>
        <v>0</v>
      </c>
      <c r="U6" s="9">
        <f t="shared" si="7"/>
        <v>0</v>
      </c>
      <c r="V6" s="9">
        <f t="shared" si="8"/>
        <v>111172.62</v>
      </c>
      <c r="W6" s="9">
        <f t="shared" si="9"/>
        <v>0</v>
      </c>
      <c r="X6" s="9">
        <f t="shared" si="10"/>
        <v>111172.62</v>
      </c>
      <c r="Y6" s="9">
        <f t="shared" si="11"/>
        <v>0</v>
      </c>
      <c r="Z6" s="4">
        <f t="shared" si="12"/>
        <v>0</v>
      </c>
      <c r="AA6" s="9">
        <f t="shared" si="13"/>
        <v>0</v>
      </c>
      <c r="AB6" s="9">
        <f>IF(AND($F6&gt;0,$F6&lt;=AE$4),$E6,0)</f>
        <v>111172.62</v>
      </c>
      <c r="AC6" s="9">
        <f t="shared" ref="AC6:AC69" si="69">IF(AD6&lt;&gt;0,ROUND(AD6/$L6*AB6,2),0)</f>
        <v>0</v>
      </c>
      <c r="AD6" s="9">
        <f t="shared" si="14"/>
        <v>0</v>
      </c>
      <c r="AE6" s="9">
        <f t="shared" si="15"/>
        <v>111172.62</v>
      </c>
      <c r="AF6" s="9">
        <f t="shared" si="16"/>
        <v>0</v>
      </c>
      <c r="AG6" s="9">
        <f t="shared" si="17"/>
        <v>111172.62</v>
      </c>
      <c r="AH6" s="9">
        <f t="shared" si="18"/>
        <v>0</v>
      </c>
      <c r="AI6" s="4">
        <f t="shared" si="19"/>
        <v>0</v>
      </c>
      <c r="AJ6" s="9">
        <f t="shared" si="20"/>
        <v>0</v>
      </c>
      <c r="AK6" s="9">
        <f>IF(AND($F6&gt;0,$F6&lt;=AN$4),$E6,0)</f>
        <v>111172.62</v>
      </c>
      <c r="AL6" s="9">
        <f t="shared" ref="AL6:AL69" si="70">IF(AM6&lt;&gt;0,ROUND(AM6/$L6*AK6,2),0)</f>
        <v>0</v>
      </c>
      <c r="AM6" s="9">
        <f t="shared" si="21"/>
        <v>0</v>
      </c>
      <c r="AN6" s="9">
        <f t="shared" si="22"/>
        <v>111172.62</v>
      </c>
      <c r="AO6" s="9">
        <f t="shared" si="23"/>
        <v>0</v>
      </c>
      <c r="AP6" s="9">
        <f t="shared" si="24"/>
        <v>111172.62</v>
      </c>
      <c r="AQ6" s="9">
        <f t="shared" si="25"/>
        <v>0</v>
      </c>
      <c r="AR6" s="4">
        <f t="shared" si="26"/>
        <v>0</v>
      </c>
      <c r="AS6" s="9">
        <f t="shared" si="27"/>
        <v>0</v>
      </c>
      <c r="AT6" s="9">
        <f>IF(AND($F6&gt;0,$F6&lt;=AW$4),$E6,0)</f>
        <v>111172.62</v>
      </c>
      <c r="AU6" s="9">
        <f t="shared" ref="AU6:AU69" si="71">IF(AV6&lt;&gt;0,ROUND(AV6/$L6*AT6,2),0)</f>
        <v>0</v>
      </c>
      <c r="AV6" s="9">
        <f t="shared" si="28"/>
        <v>0</v>
      </c>
      <c r="AW6" s="9">
        <f t="shared" si="29"/>
        <v>111172.62</v>
      </c>
      <c r="AX6" s="9">
        <f t="shared" si="30"/>
        <v>0</v>
      </c>
      <c r="AY6" s="9">
        <f t="shared" si="31"/>
        <v>111172.62</v>
      </c>
      <c r="AZ6" s="9">
        <f t="shared" si="32"/>
        <v>0</v>
      </c>
      <c r="BA6" s="4">
        <f t="shared" si="33"/>
        <v>0</v>
      </c>
      <c r="BB6" s="9">
        <f t="shared" si="34"/>
        <v>0</v>
      </c>
      <c r="BC6" s="9">
        <f>IF(AND($F6&gt;0,$F6&lt;=BF$4),$E6,0)</f>
        <v>111172.62</v>
      </c>
      <c r="BD6" s="9">
        <f t="shared" ref="BD6:BD69" si="72">IF(BE6&lt;&gt;0,ROUND(BE6/$L6*BC6,2),0)</f>
        <v>0</v>
      </c>
      <c r="BE6" s="9">
        <f t="shared" si="35"/>
        <v>0</v>
      </c>
      <c r="BF6" s="9">
        <f t="shared" si="36"/>
        <v>111172.62</v>
      </c>
      <c r="BG6" s="9">
        <f t="shared" si="37"/>
        <v>0</v>
      </c>
      <c r="BH6" s="9">
        <f t="shared" si="38"/>
        <v>111172.62</v>
      </c>
      <c r="BI6" s="9">
        <f t="shared" si="39"/>
        <v>0</v>
      </c>
      <c r="BJ6" s="4">
        <f t="shared" si="40"/>
        <v>0</v>
      </c>
      <c r="BK6" s="9">
        <f t="shared" si="41"/>
        <v>0</v>
      </c>
      <c r="BL6" s="9">
        <f>IF(AND($F6&gt;0,$F6&lt;=BO$4),$E6,0)</f>
        <v>111172.62</v>
      </c>
      <c r="BM6" s="9">
        <f t="shared" ref="BM6:BM69" si="73">IF(BN6&lt;&gt;0,ROUND(BN6/$L6*BL6,2),0)</f>
        <v>0</v>
      </c>
      <c r="BN6" s="9">
        <f t="shared" si="42"/>
        <v>0</v>
      </c>
      <c r="BO6" s="9">
        <f t="shared" si="43"/>
        <v>111172.62</v>
      </c>
      <c r="BP6" s="9">
        <f t="shared" si="44"/>
        <v>0</v>
      </c>
      <c r="BQ6" s="9">
        <f t="shared" si="45"/>
        <v>111172.62</v>
      </c>
      <c r="BR6" s="9">
        <f t="shared" si="46"/>
        <v>0</v>
      </c>
      <c r="BS6" s="4">
        <f t="shared" si="47"/>
        <v>0</v>
      </c>
      <c r="BT6" s="9">
        <f t="shared" si="48"/>
        <v>0</v>
      </c>
      <c r="BU6" s="9">
        <f>IF(AND($F6&gt;0,$F6&lt;=BX$4),$E6,0)</f>
        <v>111172.62</v>
      </c>
      <c r="BV6" s="9">
        <f t="shared" ref="BV6:BV69" si="74">IF(BW6&lt;&gt;0,ROUND(BW6/$L6*BU6,2),0)</f>
        <v>0</v>
      </c>
      <c r="BW6" s="9">
        <f t="shared" si="49"/>
        <v>0</v>
      </c>
      <c r="BX6" s="9">
        <f t="shared" si="50"/>
        <v>111172.62</v>
      </c>
      <c r="BY6" s="9">
        <f t="shared" si="51"/>
        <v>0</v>
      </c>
      <c r="BZ6" s="9">
        <f t="shared" si="52"/>
        <v>111172.62</v>
      </c>
      <c r="CA6" s="9">
        <f t="shared" si="53"/>
        <v>0</v>
      </c>
      <c r="CB6" s="4">
        <f t="shared" si="54"/>
        <v>0</v>
      </c>
      <c r="CC6" s="9">
        <f t="shared" si="55"/>
        <v>0</v>
      </c>
      <c r="CD6" s="9">
        <f>IF(AND($F6&gt;0,$F6&lt;=CG$4),$E6,0)</f>
        <v>111172.62</v>
      </c>
      <c r="CE6" s="9">
        <f t="shared" ref="CE6:CE69" si="75">IF(CF6&lt;&gt;0,ROUND(CF6/$L6*CD6,2),0)</f>
        <v>0</v>
      </c>
      <c r="CF6" s="9">
        <f t="shared" si="56"/>
        <v>0</v>
      </c>
      <c r="CG6" s="9">
        <f t="shared" si="57"/>
        <v>111172.62</v>
      </c>
      <c r="CH6" s="9">
        <f t="shared" si="58"/>
        <v>0</v>
      </c>
      <c r="CI6" s="9">
        <f t="shared" si="59"/>
        <v>111172.62</v>
      </c>
      <c r="CJ6" s="9">
        <f t="shared" si="60"/>
        <v>0</v>
      </c>
      <c r="CK6" s="4">
        <f t="shared" si="61"/>
        <v>0</v>
      </c>
      <c r="CL6" s="9">
        <f t="shared" si="62"/>
        <v>0</v>
      </c>
      <c r="CM6" s="9">
        <f>IF(AND($F6&gt;0,$F6&lt;=CP$4),$E6,0)</f>
        <v>111172.62</v>
      </c>
      <c r="CN6" s="9">
        <f t="shared" ref="CN6:CN69" si="76">IF(CO6&lt;&gt;0,ROUND(CO6/$L6*CM6,2),0)</f>
        <v>0</v>
      </c>
      <c r="CO6" s="9">
        <f t="shared" si="63"/>
        <v>0</v>
      </c>
      <c r="CP6" s="9">
        <f t="shared" si="64"/>
        <v>111172.62</v>
      </c>
      <c r="CQ6" s="9">
        <f t="shared" si="65"/>
        <v>0</v>
      </c>
      <c r="CR6" s="9">
        <f t="shared" si="66"/>
        <v>111172.62</v>
      </c>
      <c r="CS6" s="9">
        <f t="shared" si="67"/>
        <v>0</v>
      </c>
    </row>
    <row r="7" spans="1:97" ht="12.9" customHeight="1" x14ac:dyDescent="0.25">
      <c r="A7" s="185">
        <v>301</v>
      </c>
      <c r="B7" s="186" t="s">
        <v>186</v>
      </c>
      <c r="C7" s="192"/>
      <c r="D7" s="187"/>
      <c r="E7" s="274">
        <v>15134.24</v>
      </c>
      <c r="F7" s="275">
        <v>22647</v>
      </c>
      <c r="G7" s="189"/>
      <c r="H7" s="177"/>
      <c r="I7" s="190"/>
      <c r="J7" s="198" t="s">
        <v>463</v>
      </c>
      <c r="K7" s="93">
        <f t="shared" si="0"/>
        <v>0</v>
      </c>
      <c r="L7" s="94">
        <f t="shared" si="1"/>
        <v>0</v>
      </c>
      <c r="M7" s="91">
        <f t="shared" si="2"/>
        <v>15134.24</v>
      </c>
      <c r="N7" s="9">
        <f t="shared" si="3"/>
        <v>0</v>
      </c>
      <c r="O7" s="548">
        <f t="shared" si="4"/>
        <v>15134.24</v>
      </c>
      <c r="P7" s="543"/>
      <c r="Q7" s="4">
        <f t="shared" si="5"/>
        <v>0</v>
      </c>
      <c r="R7" s="9">
        <f t="shared" si="6"/>
        <v>0</v>
      </c>
      <c r="S7" s="9">
        <f t="shared" ref="S7:S99" si="77">IF(AND($F7&gt;0,$F7&lt;=V$4),$E7,0)</f>
        <v>15134.24</v>
      </c>
      <c r="T7" s="9">
        <f t="shared" si="68"/>
        <v>0</v>
      </c>
      <c r="U7" s="9">
        <f t="shared" si="7"/>
        <v>0</v>
      </c>
      <c r="V7" s="9">
        <f t="shared" si="8"/>
        <v>15134.24</v>
      </c>
      <c r="W7" s="9">
        <f t="shared" si="9"/>
        <v>0</v>
      </c>
      <c r="X7" s="9">
        <f t="shared" si="10"/>
        <v>15134.24</v>
      </c>
      <c r="Y7" s="9">
        <f t="shared" si="11"/>
        <v>0</v>
      </c>
      <c r="Z7" s="4">
        <f t="shared" si="12"/>
        <v>0</v>
      </c>
      <c r="AA7" s="9">
        <f t="shared" si="13"/>
        <v>0</v>
      </c>
      <c r="AB7" s="9">
        <f t="shared" ref="AB7" si="78">IF(AND($F7&gt;0,$F7&lt;=AE$4),$E7,0)</f>
        <v>15134.24</v>
      </c>
      <c r="AC7" s="9">
        <f t="shared" si="69"/>
        <v>0</v>
      </c>
      <c r="AD7" s="9">
        <f t="shared" si="14"/>
        <v>0</v>
      </c>
      <c r="AE7" s="9">
        <f t="shared" si="15"/>
        <v>15134.24</v>
      </c>
      <c r="AF7" s="9">
        <f t="shared" si="16"/>
        <v>0</v>
      </c>
      <c r="AG7" s="9">
        <f t="shared" si="17"/>
        <v>15134.24</v>
      </c>
      <c r="AH7" s="9">
        <f t="shared" si="18"/>
        <v>0</v>
      </c>
      <c r="AI7" s="4">
        <f t="shared" si="19"/>
        <v>0</v>
      </c>
      <c r="AJ7" s="9">
        <f t="shared" si="20"/>
        <v>0</v>
      </c>
      <c r="AK7" s="9">
        <f t="shared" ref="AK7" si="79">IF(AND($F7&gt;0,$F7&lt;=AN$4),$E7,0)</f>
        <v>15134.24</v>
      </c>
      <c r="AL7" s="9">
        <f t="shared" si="70"/>
        <v>0</v>
      </c>
      <c r="AM7" s="9">
        <f t="shared" si="21"/>
        <v>0</v>
      </c>
      <c r="AN7" s="9">
        <f t="shared" si="22"/>
        <v>15134.24</v>
      </c>
      <c r="AO7" s="9">
        <f t="shared" si="23"/>
        <v>0</v>
      </c>
      <c r="AP7" s="9">
        <f t="shared" si="24"/>
        <v>15134.24</v>
      </c>
      <c r="AQ7" s="9">
        <f t="shared" si="25"/>
        <v>0</v>
      </c>
      <c r="AR7" s="4">
        <f t="shared" si="26"/>
        <v>0</v>
      </c>
      <c r="AS7" s="9">
        <f t="shared" si="27"/>
        <v>0</v>
      </c>
      <c r="AT7" s="9">
        <f t="shared" ref="AT7" si="80">IF(AND($F7&gt;0,$F7&lt;=AW$4),$E7,0)</f>
        <v>15134.24</v>
      </c>
      <c r="AU7" s="9">
        <f t="shared" si="71"/>
        <v>0</v>
      </c>
      <c r="AV7" s="9">
        <f t="shared" si="28"/>
        <v>0</v>
      </c>
      <c r="AW7" s="9">
        <f t="shared" si="29"/>
        <v>15134.24</v>
      </c>
      <c r="AX7" s="9">
        <f t="shared" si="30"/>
        <v>0</v>
      </c>
      <c r="AY7" s="9">
        <f t="shared" si="31"/>
        <v>15134.24</v>
      </c>
      <c r="AZ7" s="9">
        <f t="shared" si="32"/>
        <v>0</v>
      </c>
      <c r="BA7" s="4">
        <f t="shared" si="33"/>
        <v>0</v>
      </c>
      <c r="BB7" s="9">
        <f t="shared" si="34"/>
        <v>0</v>
      </c>
      <c r="BC7" s="9">
        <f t="shared" ref="BC7" si="81">IF(AND($F7&gt;0,$F7&lt;=BF$4),$E7,0)</f>
        <v>15134.24</v>
      </c>
      <c r="BD7" s="9">
        <f t="shared" si="72"/>
        <v>0</v>
      </c>
      <c r="BE7" s="9">
        <f t="shared" si="35"/>
        <v>0</v>
      </c>
      <c r="BF7" s="9">
        <f t="shared" si="36"/>
        <v>15134.24</v>
      </c>
      <c r="BG7" s="9">
        <f t="shared" si="37"/>
        <v>0</v>
      </c>
      <c r="BH7" s="9">
        <f t="shared" si="38"/>
        <v>15134.24</v>
      </c>
      <c r="BI7" s="9">
        <f t="shared" si="39"/>
        <v>0</v>
      </c>
      <c r="BJ7" s="4">
        <f t="shared" si="40"/>
        <v>0</v>
      </c>
      <c r="BK7" s="9">
        <f t="shared" si="41"/>
        <v>0</v>
      </c>
      <c r="BL7" s="9">
        <f t="shared" ref="BL7" si="82">IF(AND($F7&gt;0,$F7&lt;=BO$4),$E7,0)</f>
        <v>15134.24</v>
      </c>
      <c r="BM7" s="9">
        <f t="shared" si="73"/>
        <v>0</v>
      </c>
      <c r="BN7" s="9">
        <f t="shared" si="42"/>
        <v>0</v>
      </c>
      <c r="BO7" s="9">
        <f t="shared" si="43"/>
        <v>15134.24</v>
      </c>
      <c r="BP7" s="9">
        <f t="shared" si="44"/>
        <v>0</v>
      </c>
      <c r="BQ7" s="9">
        <f t="shared" si="45"/>
        <v>15134.24</v>
      </c>
      <c r="BR7" s="9">
        <f t="shared" si="46"/>
        <v>0</v>
      </c>
      <c r="BS7" s="4">
        <f t="shared" si="47"/>
        <v>0</v>
      </c>
      <c r="BT7" s="9">
        <f t="shared" si="48"/>
        <v>0</v>
      </c>
      <c r="BU7" s="9">
        <f t="shared" ref="BU7" si="83">IF(AND($F7&gt;0,$F7&lt;=BX$4),$E7,0)</f>
        <v>15134.24</v>
      </c>
      <c r="BV7" s="9">
        <f t="shared" si="74"/>
        <v>0</v>
      </c>
      <c r="BW7" s="9">
        <f t="shared" si="49"/>
        <v>0</v>
      </c>
      <c r="BX7" s="9">
        <f t="shared" si="50"/>
        <v>15134.24</v>
      </c>
      <c r="BY7" s="9">
        <f t="shared" si="51"/>
        <v>0</v>
      </c>
      <c r="BZ7" s="9">
        <f t="shared" si="52"/>
        <v>15134.24</v>
      </c>
      <c r="CA7" s="9">
        <f t="shared" si="53"/>
        <v>0</v>
      </c>
      <c r="CB7" s="4">
        <f t="shared" si="54"/>
        <v>0</v>
      </c>
      <c r="CC7" s="9">
        <f t="shared" si="55"/>
        <v>0</v>
      </c>
      <c r="CD7" s="9">
        <f t="shared" ref="CD7" si="84">IF(AND($F7&gt;0,$F7&lt;=CG$4),$E7,0)</f>
        <v>15134.24</v>
      </c>
      <c r="CE7" s="9">
        <f t="shared" si="75"/>
        <v>0</v>
      </c>
      <c r="CF7" s="9">
        <f t="shared" si="56"/>
        <v>0</v>
      </c>
      <c r="CG7" s="9">
        <f t="shared" si="57"/>
        <v>15134.24</v>
      </c>
      <c r="CH7" s="9">
        <f t="shared" si="58"/>
        <v>0</v>
      </c>
      <c r="CI7" s="9">
        <f t="shared" si="59"/>
        <v>15134.24</v>
      </c>
      <c r="CJ7" s="9">
        <f t="shared" si="60"/>
        <v>0</v>
      </c>
      <c r="CK7" s="4">
        <f t="shared" si="61"/>
        <v>0</v>
      </c>
      <c r="CL7" s="9">
        <f t="shared" si="62"/>
        <v>0</v>
      </c>
      <c r="CM7" s="9">
        <f t="shared" ref="CM7" si="85">IF(AND($F7&gt;0,$F7&lt;=CP$4),$E7,0)</f>
        <v>15134.24</v>
      </c>
      <c r="CN7" s="9">
        <f t="shared" si="76"/>
        <v>0</v>
      </c>
      <c r="CO7" s="9">
        <f t="shared" si="63"/>
        <v>0</v>
      </c>
      <c r="CP7" s="9">
        <f t="shared" si="64"/>
        <v>15134.24</v>
      </c>
      <c r="CQ7" s="9">
        <f t="shared" si="65"/>
        <v>0</v>
      </c>
      <c r="CR7" s="9">
        <f t="shared" si="66"/>
        <v>15134.24</v>
      </c>
      <c r="CS7" s="9">
        <f t="shared" si="67"/>
        <v>0</v>
      </c>
    </row>
    <row r="8" spans="1:97" ht="12.9" customHeight="1" x14ac:dyDescent="0.25">
      <c r="A8" s="193">
        <v>302</v>
      </c>
      <c r="B8" s="186" t="s">
        <v>186</v>
      </c>
      <c r="C8" s="179"/>
      <c r="D8" s="194"/>
      <c r="E8" s="217">
        <v>13037.94</v>
      </c>
      <c r="F8" s="276">
        <v>23377</v>
      </c>
      <c r="G8" s="189"/>
      <c r="H8" s="177"/>
      <c r="I8" s="190"/>
      <c r="J8" s="198" t="s">
        <v>463</v>
      </c>
      <c r="K8" s="93">
        <f t="shared" si="0"/>
        <v>0</v>
      </c>
      <c r="L8" s="94">
        <f t="shared" si="1"/>
        <v>0</v>
      </c>
      <c r="M8" s="91">
        <f t="shared" si="2"/>
        <v>13037.94</v>
      </c>
      <c r="N8" s="9">
        <f t="shared" si="3"/>
        <v>0</v>
      </c>
      <c r="O8" s="548">
        <f t="shared" si="4"/>
        <v>13037.94</v>
      </c>
      <c r="P8" s="543"/>
      <c r="Q8" s="4">
        <f t="shared" si="5"/>
        <v>0</v>
      </c>
      <c r="R8" s="9">
        <f t="shared" si="6"/>
        <v>0</v>
      </c>
      <c r="S8" s="9">
        <f>IF(AND($F8&gt;0,$F8&lt;=V$4),$E8,0)</f>
        <v>13037.94</v>
      </c>
      <c r="T8" s="9">
        <f t="shared" si="68"/>
        <v>0</v>
      </c>
      <c r="U8" s="9">
        <f t="shared" si="7"/>
        <v>0</v>
      </c>
      <c r="V8" s="9">
        <f t="shared" si="8"/>
        <v>13037.94</v>
      </c>
      <c r="W8" s="9">
        <f t="shared" si="9"/>
        <v>0</v>
      </c>
      <c r="X8" s="9">
        <f t="shared" si="10"/>
        <v>13037.94</v>
      </c>
      <c r="Y8" s="9">
        <f t="shared" si="11"/>
        <v>0</v>
      </c>
      <c r="Z8" s="4">
        <f t="shared" si="12"/>
        <v>0</v>
      </c>
      <c r="AA8" s="9">
        <f t="shared" si="13"/>
        <v>0</v>
      </c>
      <c r="AB8" s="9">
        <f>IF(AND($F8&gt;0,$F8&lt;=AE$4),$E8,0)</f>
        <v>13037.94</v>
      </c>
      <c r="AC8" s="9">
        <f t="shared" si="69"/>
        <v>0</v>
      </c>
      <c r="AD8" s="9">
        <f t="shared" si="14"/>
        <v>0</v>
      </c>
      <c r="AE8" s="9">
        <f t="shared" si="15"/>
        <v>13037.94</v>
      </c>
      <c r="AF8" s="9">
        <f t="shared" si="16"/>
        <v>0</v>
      </c>
      <c r="AG8" s="9">
        <f t="shared" si="17"/>
        <v>13037.94</v>
      </c>
      <c r="AH8" s="9">
        <f t="shared" si="18"/>
        <v>0</v>
      </c>
      <c r="AI8" s="4">
        <f t="shared" si="19"/>
        <v>0</v>
      </c>
      <c r="AJ8" s="9">
        <f t="shared" si="20"/>
        <v>0</v>
      </c>
      <c r="AK8" s="9">
        <f>IF(AND($F8&gt;0,$F8&lt;=AN$4),$E8,0)</f>
        <v>13037.94</v>
      </c>
      <c r="AL8" s="9">
        <f t="shared" si="70"/>
        <v>0</v>
      </c>
      <c r="AM8" s="9">
        <f t="shared" si="21"/>
        <v>0</v>
      </c>
      <c r="AN8" s="9">
        <f t="shared" si="22"/>
        <v>13037.94</v>
      </c>
      <c r="AO8" s="9">
        <f t="shared" si="23"/>
        <v>0</v>
      </c>
      <c r="AP8" s="9">
        <f t="shared" si="24"/>
        <v>13037.94</v>
      </c>
      <c r="AQ8" s="9">
        <f t="shared" si="25"/>
        <v>0</v>
      </c>
      <c r="AR8" s="4">
        <f t="shared" si="26"/>
        <v>0</v>
      </c>
      <c r="AS8" s="9">
        <f t="shared" si="27"/>
        <v>0</v>
      </c>
      <c r="AT8" s="9">
        <f>IF(AND($F8&gt;0,$F8&lt;=AW$4),$E8,0)</f>
        <v>13037.94</v>
      </c>
      <c r="AU8" s="9">
        <f t="shared" si="71"/>
        <v>0</v>
      </c>
      <c r="AV8" s="9">
        <f t="shared" si="28"/>
        <v>0</v>
      </c>
      <c r="AW8" s="9">
        <f t="shared" si="29"/>
        <v>13037.94</v>
      </c>
      <c r="AX8" s="9">
        <f t="shared" si="30"/>
        <v>0</v>
      </c>
      <c r="AY8" s="9">
        <f t="shared" si="31"/>
        <v>13037.94</v>
      </c>
      <c r="AZ8" s="9">
        <f t="shared" si="32"/>
        <v>0</v>
      </c>
      <c r="BA8" s="4">
        <f t="shared" si="33"/>
        <v>0</v>
      </c>
      <c r="BB8" s="9">
        <f t="shared" si="34"/>
        <v>0</v>
      </c>
      <c r="BC8" s="9">
        <f>IF(AND($F8&gt;0,$F8&lt;=BF$4),$E8,0)</f>
        <v>13037.94</v>
      </c>
      <c r="BD8" s="9">
        <f t="shared" si="72"/>
        <v>0</v>
      </c>
      <c r="BE8" s="9">
        <f t="shared" si="35"/>
        <v>0</v>
      </c>
      <c r="BF8" s="9">
        <f t="shared" si="36"/>
        <v>13037.94</v>
      </c>
      <c r="BG8" s="9">
        <f t="shared" si="37"/>
        <v>0</v>
      </c>
      <c r="BH8" s="9">
        <f t="shared" si="38"/>
        <v>13037.94</v>
      </c>
      <c r="BI8" s="9">
        <f t="shared" si="39"/>
        <v>0</v>
      </c>
      <c r="BJ8" s="4">
        <f t="shared" si="40"/>
        <v>0</v>
      </c>
      <c r="BK8" s="9">
        <f t="shared" si="41"/>
        <v>0</v>
      </c>
      <c r="BL8" s="9">
        <f>IF(AND($F8&gt;0,$F8&lt;=BO$4),$E8,0)</f>
        <v>13037.94</v>
      </c>
      <c r="BM8" s="9">
        <f t="shared" si="73"/>
        <v>0</v>
      </c>
      <c r="BN8" s="9">
        <f t="shared" si="42"/>
        <v>0</v>
      </c>
      <c r="BO8" s="9">
        <f t="shared" si="43"/>
        <v>13037.94</v>
      </c>
      <c r="BP8" s="9">
        <f t="shared" si="44"/>
        <v>0</v>
      </c>
      <c r="BQ8" s="9">
        <f t="shared" si="45"/>
        <v>13037.94</v>
      </c>
      <c r="BR8" s="9">
        <f t="shared" si="46"/>
        <v>0</v>
      </c>
      <c r="BS8" s="4">
        <f t="shared" si="47"/>
        <v>0</v>
      </c>
      <c r="BT8" s="9">
        <f t="shared" si="48"/>
        <v>0</v>
      </c>
      <c r="BU8" s="9">
        <f>IF(AND($F8&gt;0,$F8&lt;=BX$4),$E8,0)</f>
        <v>13037.94</v>
      </c>
      <c r="BV8" s="9">
        <f t="shared" si="74"/>
        <v>0</v>
      </c>
      <c r="BW8" s="9">
        <f t="shared" si="49"/>
        <v>0</v>
      </c>
      <c r="BX8" s="9">
        <f t="shared" si="50"/>
        <v>13037.94</v>
      </c>
      <c r="BY8" s="9">
        <f t="shared" si="51"/>
        <v>0</v>
      </c>
      <c r="BZ8" s="9">
        <f t="shared" si="52"/>
        <v>13037.94</v>
      </c>
      <c r="CA8" s="9">
        <f t="shared" si="53"/>
        <v>0</v>
      </c>
      <c r="CB8" s="4">
        <f t="shared" si="54"/>
        <v>0</v>
      </c>
      <c r="CC8" s="9">
        <f t="shared" si="55"/>
        <v>0</v>
      </c>
      <c r="CD8" s="9">
        <f>IF(AND($F8&gt;0,$F8&lt;=CG$4),$E8,0)</f>
        <v>13037.94</v>
      </c>
      <c r="CE8" s="9">
        <f t="shared" si="75"/>
        <v>0</v>
      </c>
      <c r="CF8" s="9">
        <f t="shared" si="56"/>
        <v>0</v>
      </c>
      <c r="CG8" s="9">
        <f t="shared" si="57"/>
        <v>13037.94</v>
      </c>
      <c r="CH8" s="9">
        <f t="shared" si="58"/>
        <v>0</v>
      </c>
      <c r="CI8" s="9">
        <f t="shared" si="59"/>
        <v>13037.94</v>
      </c>
      <c r="CJ8" s="9">
        <f t="shared" si="60"/>
        <v>0</v>
      </c>
      <c r="CK8" s="4">
        <f t="shared" si="61"/>
        <v>0</v>
      </c>
      <c r="CL8" s="9">
        <f t="shared" si="62"/>
        <v>0</v>
      </c>
      <c r="CM8" s="9">
        <f>IF(AND($F8&gt;0,$F8&lt;=CP$4),$E8,0)</f>
        <v>13037.94</v>
      </c>
      <c r="CN8" s="9">
        <f t="shared" si="76"/>
        <v>0</v>
      </c>
      <c r="CO8" s="9">
        <f t="shared" si="63"/>
        <v>0</v>
      </c>
      <c r="CP8" s="9">
        <f t="shared" si="64"/>
        <v>13037.94</v>
      </c>
      <c r="CQ8" s="9">
        <f t="shared" si="65"/>
        <v>0</v>
      </c>
      <c r="CR8" s="9">
        <f t="shared" si="66"/>
        <v>13037.94</v>
      </c>
      <c r="CS8" s="9">
        <f t="shared" si="67"/>
        <v>0</v>
      </c>
    </row>
    <row r="9" spans="1:97" ht="12.9" customHeight="1" x14ac:dyDescent="0.25">
      <c r="A9" s="193">
        <v>303</v>
      </c>
      <c r="B9" s="186" t="s">
        <v>186</v>
      </c>
      <c r="C9" s="179"/>
      <c r="D9" s="194"/>
      <c r="E9" s="217">
        <v>1073.71</v>
      </c>
      <c r="F9" s="276">
        <v>28491</v>
      </c>
      <c r="G9" s="189"/>
      <c r="H9" s="177"/>
      <c r="I9" s="190"/>
      <c r="J9" s="198" t="s">
        <v>463</v>
      </c>
      <c r="K9" s="93">
        <f t="shared" si="0"/>
        <v>0</v>
      </c>
      <c r="L9" s="94">
        <f t="shared" si="1"/>
        <v>0</v>
      </c>
      <c r="M9" s="91">
        <f t="shared" si="2"/>
        <v>1073.71</v>
      </c>
      <c r="N9" s="9">
        <f t="shared" si="3"/>
        <v>0</v>
      </c>
      <c r="O9" s="548">
        <f t="shared" si="4"/>
        <v>1073.71</v>
      </c>
      <c r="P9" s="543"/>
      <c r="Q9" s="4">
        <f t="shared" si="5"/>
        <v>0</v>
      </c>
      <c r="R9" s="9">
        <f t="shared" si="6"/>
        <v>0</v>
      </c>
      <c r="S9" s="9">
        <f t="shared" si="77"/>
        <v>1073.71</v>
      </c>
      <c r="T9" s="9">
        <f t="shared" si="68"/>
        <v>0</v>
      </c>
      <c r="U9" s="9">
        <f t="shared" si="7"/>
        <v>0</v>
      </c>
      <c r="V9" s="9">
        <f t="shared" si="8"/>
        <v>1073.71</v>
      </c>
      <c r="W9" s="9">
        <f t="shared" si="9"/>
        <v>0</v>
      </c>
      <c r="X9" s="9">
        <f t="shared" si="10"/>
        <v>1073.71</v>
      </c>
      <c r="Y9" s="9">
        <f t="shared" si="11"/>
        <v>0</v>
      </c>
      <c r="Z9" s="4">
        <f t="shared" si="12"/>
        <v>0</v>
      </c>
      <c r="AA9" s="9">
        <f t="shared" si="13"/>
        <v>0</v>
      </c>
      <c r="AB9" s="9">
        <f t="shared" ref="AB9:AB13" si="86">IF(AND($F9&gt;0,$F9&lt;=AE$4),$E9,0)</f>
        <v>1073.71</v>
      </c>
      <c r="AC9" s="9">
        <f t="shared" si="69"/>
        <v>0</v>
      </c>
      <c r="AD9" s="9">
        <f t="shared" si="14"/>
        <v>0</v>
      </c>
      <c r="AE9" s="9">
        <f t="shared" si="15"/>
        <v>1073.71</v>
      </c>
      <c r="AF9" s="9">
        <f t="shared" si="16"/>
        <v>0</v>
      </c>
      <c r="AG9" s="9">
        <f t="shared" si="17"/>
        <v>1073.71</v>
      </c>
      <c r="AH9" s="9">
        <f t="shared" si="18"/>
        <v>0</v>
      </c>
      <c r="AI9" s="4">
        <f t="shared" si="19"/>
        <v>0</v>
      </c>
      <c r="AJ9" s="9">
        <f t="shared" si="20"/>
        <v>0</v>
      </c>
      <c r="AK9" s="9">
        <f t="shared" ref="AK9:AK13" si="87">IF(AND($F9&gt;0,$F9&lt;=AN$4),$E9,0)</f>
        <v>1073.71</v>
      </c>
      <c r="AL9" s="9">
        <f t="shared" si="70"/>
        <v>0</v>
      </c>
      <c r="AM9" s="9">
        <f t="shared" si="21"/>
        <v>0</v>
      </c>
      <c r="AN9" s="9">
        <f t="shared" si="22"/>
        <v>1073.71</v>
      </c>
      <c r="AO9" s="9">
        <f t="shared" si="23"/>
        <v>0</v>
      </c>
      <c r="AP9" s="9">
        <f t="shared" si="24"/>
        <v>1073.71</v>
      </c>
      <c r="AQ9" s="9">
        <f t="shared" si="25"/>
        <v>0</v>
      </c>
      <c r="AR9" s="4">
        <f t="shared" si="26"/>
        <v>0</v>
      </c>
      <c r="AS9" s="9">
        <f t="shared" si="27"/>
        <v>0</v>
      </c>
      <c r="AT9" s="9">
        <f t="shared" ref="AT9:AT13" si="88">IF(AND($F9&gt;0,$F9&lt;=AW$4),$E9,0)</f>
        <v>1073.71</v>
      </c>
      <c r="AU9" s="9">
        <f t="shared" si="71"/>
        <v>0</v>
      </c>
      <c r="AV9" s="9">
        <f t="shared" si="28"/>
        <v>0</v>
      </c>
      <c r="AW9" s="9">
        <f t="shared" si="29"/>
        <v>1073.71</v>
      </c>
      <c r="AX9" s="9">
        <f t="shared" si="30"/>
        <v>0</v>
      </c>
      <c r="AY9" s="9">
        <f t="shared" si="31"/>
        <v>1073.71</v>
      </c>
      <c r="AZ9" s="9">
        <f t="shared" si="32"/>
        <v>0</v>
      </c>
      <c r="BA9" s="4">
        <f t="shared" si="33"/>
        <v>0</v>
      </c>
      <c r="BB9" s="9">
        <f t="shared" si="34"/>
        <v>0</v>
      </c>
      <c r="BC9" s="9">
        <f t="shared" ref="BC9:BC13" si="89">IF(AND($F9&gt;0,$F9&lt;=BF$4),$E9,0)</f>
        <v>1073.71</v>
      </c>
      <c r="BD9" s="9">
        <f t="shared" si="72"/>
        <v>0</v>
      </c>
      <c r="BE9" s="9">
        <f t="shared" si="35"/>
        <v>0</v>
      </c>
      <c r="BF9" s="9">
        <f t="shared" si="36"/>
        <v>1073.71</v>
      </c>
      <c r="BG9" s="9">
        <f t="shared" si="37"/>
        <v>0</v>
      </c>
      <c r="BH9" s="9">
        <f t="shared" si="38"/>
        <v>1073.71</v>
      </c>
      <c r="BI9" s="9">
        <f t="shared" si="39"/>
        <v>0</v>
      </c>
      <c r="BJ9" s="4">
        <f t="shared" si="40"/>
        <v>0</v>
      </c>
      <c r="BK9" s="9">
        <f t="shared" si="41"/>
        <v>0</v>
      </c>
      <c r="BL9" s="9">
        <f t="shared" ref="BL9:BL13" si="90">IF(AND($F9&gt;0,$F9&lt;=BO$4),$E9,0)</f>
        <v>1073.71</v>
      </c>
      <c r="BM9" s="9">
        <f t="shared" si="73"/>
        <v>0</v>
      </c>
      <c r="BN9" s="9">
        <f t="shared" si="42"/>
        <v>0</v>
      </c>
      <c r="BO9" s="9">
        <f t="shared" si="43"/>
        <v>1073.71</v>
      </c>
      <c r="BP9" s="9">
        <f t="shared" si="44"/>
        <v>0</v>
      </c>
      <c r="BQ9" s="9">
        <f t="shared" si="45"/>
        <v>1073.71</v>
      </c>
      <c r="BR9" s="9">
        <f t="shared" si="46"/>
        <v>0</v>
      </c>
      <c r="BS9" s="4">
        <f t="shared" si="47"/>
        <v>0</v>
      </c>
      <c r="BT9" s="9">
        <f t="shared" si="48"/>
        <v>0</v>
      </c>
      <c r="BU9" s="9">
        <f t="shared" ref="BU9:BU13" si="91">IF(AND($F9&gt;0,$F9&lt;=BX$4),$E9,0)</f>
        <v>1073.71</v>
      </c>
      <c r="BV9" s="9">
        <f t="shared" si="74"/>
        <v>0</v>
      </c>
      <c r="BW9" s="9">
        <f t="shared" si="49"/>
        <v>0</v>
      </c>
      <c r="BX9" s="9">
        <f t="shared" si="50"/>
        <v>1073.71</v>
      </c>
      <c r="BY9" s="9">
        <f t="shared" si="51"/>
        <v>0</v>
      </c>
      <c r="BZ9" s="9">
        <f t="shared" si="52"/>
        <v>1073.71</v>
      </c>
      <c r="CA9" s="9">
        <f t="shared" si="53"/>
        <v>0</v>
      </c>
      <c r="CB9" s="4">
        <f t="shared" si="54"/>
        <v>0</v>
      </c>
      <c r="CC9" s="9">
        <f t="shared" si="55"/>
        <v>0</v>
      </c>
      <c r="CD9" s="9">
        <f t="shared" ref="CD9:CD13" si="92">IF(AND($F9&gt;0,$F9&lt;=CG$4),$E9,0)</f>
        <v>1073.71</v>
      </c>
      <c r="CE9" s="9">
        <f t="shared" si="75"/>
        <v>0</v>
      </c>
      <c r="CF9" s="9">
        <f t="shared" si="56"/>
        <v>0</v>
      </c>
      <c r="CG9" s="9">
        <f t="shared" si="57"/>
        <v>1073.71</v>
      </c>
      <c r="CH9" s="9">
        <f t="shared" si="58"/>
        <v>0</v>
      </c>
      <c r="CI9" s="9">
        <f t="shared" si="59"/>
        <v>1073.71</v>
      </c>
      <c r="CJ9" s="9">
        <f t="shared" si="60"/>
        <v>0</v>
      </c>
      <c r="CK9" s="4">
        <f t="shared" si="61"/>
        <v>0</v>
      </c>
      <c r="CL9" s="9">
        <f t="shared" si="62"/>
        <v>0</v>
      </c>
      <c r="CM9" s="9">
        <f t="shared" ref="CM9:CM13" si="93">IF(AND($F9&gt;0,$F9&lt;=CP$4),$E9,0)</f>
        <v>1073.71</v>
      </c>
      <c r="CN9" s="9">
        <f t="shared" si="76"/>
        <v>0</v>
      </c>
      <c r="CO9" s="9">
        <f t="shared" si="63"/>
        <v>0</v>
      </c>
      <c r="CP9" s="9">
        <f t="shared" si="64"/>
        <v>1073.71</v>
      </c>
      <c r="CQ9" s="9">
        <f t="shared" si="65"/>
        <v>0</v>
      </c>
      <c r="CR9" s="9">
        <f t="shared" si="66"/>
        <v>1073.71</v>
      </c>
      <c r="CS9" s="9">
        <f t="shared" si="67"/>
        <v>0</v>
      </c>
    </row>
    <row r="10" spans="1:97" ht="12.9" customHeight="1" x14ac:dyDescent="0.25">
      <c r="A10" s="193">
        <v>312</v>
      </c>
      <c r="B10" s="186" t="s">
        <v>189</v>
      </c>
      <c r="C10" s="179"/>
      <c r="D10" s="194"/>
      <c r="E10" s="217">
        <v>4689.87</v>
      </c>
      <c r="F10" s="276">
        <v>35247</v>
      </c>
      <c r="G10" s="189"/>
      <c r="H10" s="177"/>
      <c r="I10" s="190"/>
      <c r="J10" s="200" t="s">
        <v>463</v>
      </c>
      <c r="K10" s="93">
        <f t="shared" si="0"/>
        <v>0</v>
      </c>
      <c r="L10" s="94">
        <f t="shared" si="1"/>
        <v>0</v>
      </c>
      <c r="M10" s="91">
        <f t="shared" si="2"/>
        <v>4689.87</v>
      </c>
      <c r="N10" s="9">
        <f t="shared" si="3"/>
        <v>0</v>
      </c>
      <c r="O10" s="548">
        <f t="shared" si="4"/>
        <v>4689.87</v>
      </c>
      <c r="P10" s="543"/>
      <c r="Q10" s="4">
        <f t="shared" si="5"/>
        <v>0</v>
      </c>
      <c r="R10" s="9">
        <f t="shared" si="6"/>
        <v>0</v>
      </c>
      <c r="S10" s="9">
        <f t="shared" si="77"/>
        <v>4689.87</v>
      </c>
      <c r="T10" s="9">
        <f t="shared" si="68"/>
        <v>0</v>
      </c>
      <c r="U10" s="9">
        <f t="shared" si="7"/>
        <v>0</v>
      </c>
      <c r="V10" s="9">
        <f t="shared" si="8"/>
        <v>4689.87</v>
      </c>
      <c r="W10" s="9">
        <f t="shared" si="9"/>
        <v>0</v>
      </c>
      <c r="X10" s="9">
        <f t="shared" si="10"/>
        <v>4689.87</v>
      </c>
      <c r="Y10" s="9">
        <f t="shared" si="11"/>
        <v>0</v>
      </c>
      <c r="Z10" s="4">
        <f t="shared" si="12"/>
        <v>0</v>
      </c>
      <c r="AA10" s="9">
        <f t="shared" si="13"/>
        <v>0</v>
      </c>
      <c r="AB10" s="9">
        <f t="shared" si="86"/>
        <v>4689.87</v>
      </c>
      <c r="AC10" s="9">
        <f t="shared" si="69"/>
        <v>0</v>
      </c>
      <c r="AD10" s="9">
        <f t="shared" si="14"/>
        <v>0</v>
      </c>
      <c r="AE10" s="9">
        <f t="shared" si="15"/>
        <v>4689.87</v>
      </c>
      <c r="AF10" s="9">
        <f t="shared" si="16"/>
        <v>0</v>
      </c>
      <c r="AG10" s="9">
        <f t="shared" si="17"/>
        <v>4689.87</v>
      </c>
      <c r="AH10" s="9">
        <f t="shared" si="18"/>
        <v>0</v>
      </c>
      <c r="AI10" s="4">
        <f t="shared" si="19"/>
        <v>0</v>
      </c>
      <c r="AJ10" s="9">
        <f t="shared" si="20"/>
        <v>0</v>
      </c>
      <c r="AK10" s="9">
        <f t="shared" si="87"/>
        <v>4689.87</v>
      </c>
      <c r="AL10" s="9">
        <f t="shared" si="70"/>
        <v>0</v>
      </c>
      <c r="AM10" s="9">
        <f t="shared" si="21"/>
        <v>0</v>
      </c>
      <c r="AN10" s="9">
        <f t="shared" si="22"/>
        <v>4689.87</v>
      </c>
      <c r="AO10" s="9">
        <f t="shared" si="23"/>
        <v>0</v>
      </c>
      <c r="AP10" s="9">
        <f t="shared" si="24"/>
        <v>4689.87</v>
      </c>
      <c r="AQ10" s="9">
        <f t="shared" si="25"/>
        <v>0</v>
      </c>
      <c r="AR10" s="4">
        <f t="shared" si="26"/>
        <v>0</v>
      </c>
      <c r="AS10" s="9">
        <f t="shared" si="27"/>
        <v>0</v>
      </c>
      <c r="AT10" s="9">
        <f t="shared" si="88"/>
        <v>4689.87</v>
      </c>
      <c r="AU10" s="9">
        <f t="shared" si="71"/>
        <v>0</v>
      </c>
      <c r="AV10" s="9">
        <f t="shared" si="28"/>
        <v>0</v>
      </c>
      <c r="AW10" s="9">
        <f t="shared" si="29"/>
        <v>4689.87</v>
      </c>
      <c r="AX10" s="9">
        <f t="shared" si="30"/>
        <v>0</v>
      </c>
      <c r="AY10" s="9">
        <f t="shared" si="31"/>
        <v>4689.87</v>
      </c>
      <c r="AZ10" s="9">
        <f t="shared" si="32"/>
        <v>0</v>
      </c>
      <c r="BA10" s="4">
        <f t="shared" si="33"/>
        <v>0</v>
      </c>
      <c r="BB10" s="9">
        <f t="shared" si="34"/>
        <v>0</v>
      </c>
      <c r="BC10" s="9">
        <f t="shared" si="89"/>
        <v>4689.87</v>
      </c>
      <c r="BD10" s="9">
        <f t="shared" si="72"/>
        <v>0</v>
      </c>
      <c r="BE10" s="9">
        <f t="shared" si="35"/>
        <v>0</v>
      </c>
      <c r="BF10" s="9">
        <f t="shared" si="36"/>
        <v>4689.87</v>
      </c>
      <c r="BG10" s="9">
        <f t="shared" si="37"/>
        <v>0</v>
      </c>
      <c r="BH10" s="9">
        <f t="shared" si="38"/>
        <v>4689.87</v>
      </c>
      <c r="BI10" s="9">
        <f t="shared" si="39"/>
        <v>0</v>
      </c>
      <c r="BJ10" s="4">
        <f t="shared" si="40"/>
        <v>0</v>
      </c>
      <c r="BK10" s="9">
        <f t="shared" si="41"/>
        <v>0</v>
      </c>
      <c r="BL10" s="9">
        <f t="shared" si="90"/>
        <v>4689.87</v>
      </c>
      <c r="BM10" s="9">
        <f t="shared" si="73"/>
        <v>0</v>
      </c>
      <c r="BN10" s="9">
        <f t="shared" si="42"/>
        <v>0</v>
      </c>
      <c r="BO10" s="9">
        <f t="shared" si="43"/>
        <v>4689.87</v>
      </c>
      <c r="BP10" s="9">
        <f t="shared" si="44"/>
        <v>0</v>
      </c>
      <c r="BQ10" s="9">
        <f t="shared" si="45"/>
        <v>4689.87</v>
      </c>
      <c r="BR10" s="9">
        <f t="shared" si="46"/>
        <v>0</v>
      </c>
      <c r="BS10" s="4">
        <f t="shared" si="47"/>
        <v>0</v>
      </c>
      <c r="BT10" s="9">
        <f t="shared" si="48"/>
        <v>0</v>
      </c>
      <c r="BU10" s="9">
        <f t="shared" si="91"/>
        <v>4689.87</v>
      </c>
      <c r="BV10" s="9">
        <f t="shared" si="74"/>
        <v>0</v>
      </c>
      <c r="BW10" s="9">
        <f t="shared" si="49"/>
        <v>0</v>
      </c>
      <c r="BX10" s="9">
        <f t="shared" si="50"/>
        <v>4689.87</v>
      </c>
      <c r="BY10" s="9">
        <f t="shared" si="51"/>
        <v>0</v>
      </c>
      <c r="BZ10" s="9">
        <f t="shared" si="52"/>
        <v>4689.87</v>
      </c>
      <c r="CA10" s="9">
        <f t="shared" si="53"/>
        <v>0</v>
      </c>
      <c r="CB10" s="4">
        <f t="shared" si="54"/>
        <v>0</v>
      </c>
      <c r="CC10" s="9">
        <f t="shared" si="55"/>
        <v>0</v>
      </c>
      <c r="CD10" s="9">
        <f t="shared" si="92"/>
        <v>4689.87</v>
      </c>
      <c r="CE10" s="9">
        <f t="shared" si="75"/>
        <v>0</v>
      </c>
      <c r="CF10" s="9">
        <f t="shared" si="56"/>
        <v>0</v>
      </c>
      <c r="CG10" s="9">
        <f t="shared" si="57"/>
        <v>4689.87</v>
      </c>
      <c r="CH10" s="9">
        <f t="shared" si="58"/>
        <v>0</v>
      </c>
      <c r="CI10" s="9">
        <f t="shared" si="59"/>
        <v>4689.87</v>
      </c>
      <c r="CJ10" s="9">
        <f t="shared" si="60"/>
        <v>0</v>
      </c>
      <c r="CK10" s="4">
        <f t="shared" si="61"/>
        <v>0</v>
      </c>
      <c r="CL10" s="9">
        <f t="shared" si="62"/>
        <v>0</v>
      </c>
      <c r="CM10" s="9">
        <f t="shared" si="93"/>
        <v>4689.87</v>
      </c>
      <c r="CN10" s="9">
        <f t="shared" si="76"/>
        <v>0</v>
      </c>
      <c r="CO10" s="9">
        <f t="shared" si="63"/>
        <v>0</v>
      </c>
      <c r="CP10" s="9">
        <f t="shared" si="64"/>
        <v>4689.87</v>
      </c>
      <c r="CQ10" s="9">
        <f t="shared" si="65"/>
        <v>0</v>
      </c>
      <c r="CR10" s="9">
        <f t="shared" si="66"/>
        <v>4689.87</v>
      </c>
      <c r="CS10" s="9">
        <f t="shared" si="67"/>
        <v>0</v>
      </c>
    </row>
    <row r="11" spans="1:97" ht="12.9" customHeight="1" x14ac:dyDescent="0.25">
      <c r="A11" s="193">
        <v>320</v>
      </c>
      <c r="B11" s="186" t="s">
        <v>190</v>
      </c>
      <c r="C11" s="179"/>
      <c r="D11" s="194"/>
      <c r="E11" s="217">
        <v>162.59</v>
      </c>
      <c r="F11" s="276">
        <v>32509</v>
      </c>
      <c r="G11" s="189"/>
      <c r="H11" s="244"/>
      <c r="I11" s="190"/>
      <c r="J11" s="200" t="s">
        <v>463</v>
      </c>
      <c r="K11" s="93">
        <f t="shared" si="0"/>
        <v>0</v>
      </c>
      <c r="L11" s="94">
        <f t="shared" si="1"/>
        <v>0</v>
      </c>
      <c r="M11" s="91">
        <f t="shared" si="2"/>
        <v>162.59</v>
      </c>
      <c r="N11" s="9">
        <f t="shared" si="3"/>
        <v>0</v>
      </c>
      <c r="O11" s="548">
        <f t="shared" si="4"/>
        <v>162.59</v>
      </c>
      <c r="P11" s="543"/>
      <c r="Q11" s="4">
        <f t="shared" si="5"/>
        <v>0</v>
      </c>
      <c r="R11" s="9">
        <f t="shared" si="6"/>
        <v>0</v>
      </c>
      <c r="S11" s="9">
        <f t="shared" si="77"/>
        <v>162.59</v>
      </c>
      <c r="T11" s="9">
        <f t="shared" si="68"/>
        <v>0</v>
      </c>
      <c r="U11" s="9">
        <f t="shared" si="7"/>
        <v>0</v>
      </c>
      <c r="V11" s="9">
        <f t="shared" si="8"/>
        <v>162.59</v>
      </c>
      <c r="W11" s="9">
        <f t="shared" si="9"/>
        <v>0</v>
      </c>
      <c r="X11" s="9">
        <f t="shared" si="10"/>
        <v>162.59</v>
      </c>
      <c r="Y11" s="9">
        <f t="shared" si="11"/>
        <v>0</v>
      </c>
      <c r="Z11" s="4">
        <f t="shared" si="12"/>
        <v>0</v>
      </c>
      <c r="AA11" s="9">
        <f t="shared" si="13"/>
        <v>0</v>
      </c>
      <c r="AB11" s="9">
        <f t="shared" si="86"/>
        <v>162.59</v>
      </c>
      <c r="AC11" s="9">
        <f t="shared" si="69"/>
        <v>0</v>
      </c>
      <c r="AD11" s="9">
        <f t="shared" si="14"/>
        <v>0</v>
      </c>
      <c r="AE11" s="9">
        <f t="shared" si="15"/>
        <v>162.59</v>
      </c>
      <c r="AF11" s="9">
        <f t="shared" si="16"/>
        <v>0</v>
      </c>
      <c r="AG11" s="9">
        <f t="shared" si="17"/>
        <v>162.59</v>
      </c>
      <c r="AH11" s="9">
        <f t="shared" si="18"/>
        <v>0</v>
      </c>
      <c r="AI11" s="4">
        <f t="shared" si="19"/>
        <v>0</v>
      </c>
      <c r="AJ11" s="9">
        <f t="shared" si="20"/>
        <v>0</v>
      </c>
      <c r="AK11" s="9">
        <f t="shared" si="87"/>
        <v>162.59</v>
      </c>
      <c r="AL11" s="9">
        <f t="shared" si="70"/>
        <v>0</v>
      </c>
      <c r="AM11" s="9">
        <f t="shared" si="21"/>
        <v>0</v>
      </c>
      <c r="AN11" s="9">
        <f t="shared" si="22"/>
        <v>162.59</v>
      </c>
      <c r="AO11" s="9">
        <f t="shared" si="23"/>
        <v>0</v>
      </c>
      <c r="AP11" s="9">
        <f t="shared" si="24"/>
        <v>162.59</v>
      </c>
      <c r="AQ11" s="9">
        <f t="shared" si="25"/>
        <v>0</v>
      </c>
      <c r="AR11" s="4">
        <f t="shared" si="26"/>
        <v>0</v>
      </c>
      <c r="AS11" s="9">
        <f t="shared" si="27"/>
        <v>0</v>
      </c>
      <c r="AT11" s="9">
        <f t="shared" si="88"/>
        <v>162.59</v>
      </c>
      <c r="AU11" s="9">
        <f t="shared" si="71"/>
        <v>0</v>
      </c>
      <c r="AV11" s="9">
        <f t="shared" si="28"/>
        <v>0</v>
      </c>
      <c r="AW11" s="9">
        <f t="shared" si="29"/>
        <v>162.59</v>
      </c>
      <c r="AX11" s="9">
        <f t="shared" si="30"/>
        <v>0</v>
      </c>
      <c r="AY11" s="9">
        <f t="shared" si="31"/>
        <v>162.59</v>
      </c>
      <c r="AZ11" s="9">
        <f t="shared" si="32"/>
        <v>0</v>
      </c>
      <c r="BA11" s="4">
        <f t="shared" si="33"/>
        <v>0</v>
      </c>
      <c r="BB11" s="9">
        <f t="shared" si="34"/>
        <v>0</v>
      </c>
      <c r="BC11" s="9">
        <f t="shared" si="89"/>
        <v>162.59</v>
      </c>
      <c r="BD11" s="9">
        <f t="shared" si="72"/>
        <v>0</v>
      </c>
      <c r="BE11" s="9">
        <f t="shared" si="35"/>
        <v>0</v>
      </c>
      <c r="BF11" s="9">
        <f t="shared" si="36"/>
        <v>162.59</v>
      </c>
      <c r="BG11" s="9">
        <f t="shared" si="37"/>
        <v>0</v>
      </c>
      <c r="BH11" s="9">
        <f t="shared" si="38"/>
        <v>162.59</v>
      </c>
      <c r="BI11" s="9">
        <f t="shared" si="39"/>
        <v>0</v>
      </c>
      <c r="BJ11" s="4">
        <f t="shared" si="40"/>
        <v>0</v>
      </c>
      <c r="BK11" s="9">
        <f t="shared" si="41"/>
        <v>0</v>
      </c>
      <c r="BL11" s="9">
        <f t="shared" si="90"/>
        <v>162.59</v>
      </c>
      <c r="BM11" s="9">
        <f t="shared" si="73"/>
        <v>0</v>
      </c>
      <c r="BN11" s="9">
        <f t="shared" si="42"/>
        <v>0</v>
      </c>
      <c r="BO11" s="9">
        <f t="shared" si="43"/>
        <v>162.59</v>
      </c>
      <c r="BP11" s="9">
        <f t="shared" si="44"/>
        <v>0</v>
      </c>
      <c r="BQ11" s="9">
        <f t="shared" si="45"/>
        <v>162.59</v>
      </c>
      <c r="BR11" s="9">
        <f t="shared" si="46"/>
        <v>0</v>
      </c>
      <c r="BS11" s="4">
        <f t="shared" si="47"/>
        <v>0</v>
      </c>
      <c r="BT11" s="9">
        <f t="shared" si="48"/>
        <v>0</v>
      </c>
      <c r="BU11" s="9">
        <f t="shared" si="91"/>
        <v>162.59</v>
      </c>
      <c r="BV11" s="9">
        <f t="shared" si="74"/>
        <v>0</v>
      </c>
      <c r="BW11" s="9">
        <f t="shared" si="49"/>
        <v>0</v>
      </c>
      <c r="BX11" s="9">
        <f t="shared" si="50"/>
        <v>162.59</v>
      </c>
      <c r="BY11" s="9">
        <f t="shared" si="51"/>
        <v>0</v>
      </c>
      <c r="BZ11" s="9">
        <f t="shared" si="52"/>
        <v>162.59</v>
      </c>
      <c r="CA11" s="9">
        <f t="shared" si="53"/>
        <v>0</v>
      </c>
      <c r="CB11" s="4">
        <f t="shared" si="54"/>
        <v>0</v>
      </c>
      <c r="CC11" s="9">
        <f t="shared" si="55"/>
        <v>0</v>
      </c>
      <c r="CD11" s="9">
        <f t="shared" si="92"/>
        <v>162.59</v>
      </c>
      <c r="CE11" s="9">
        <f t="shared" si="75"/>
        <v>0</v>
      </c>
      <c r="CF11" s="9">
        <f t="shared" si="56"/>
        <v>0</v>
      </c>
      <c r="CG11" s="9">
        <f t="shared" si="57"/>
        <v>162.59</v>
      </c>
      <c r="CH11" s="9">
        <f t="shared" si="58"/>
        <v>0</v>
      </c>
      <c r="CI11" s="9">
        <f t="shared" si="59"/>
        <v>162.59</v>
      </c>
      <c r="CJ11" s="9">
        <f t="shared" si="60"/>
        <v>0</v>
      </c>
      <c r="CK11" s="4">
        <f t="shared" si="61"/>
        <v>0</v>
      </c>
      <c r="CL11" s="9">
        <f t="shared" si="62"/>
        <v>0</v>
      </c>
      <c r="CM11" s="9">
        <f t="shared" si="93"/>
        <v>162.59</v>
      </c>
      <c r="CN11" s="9">
        <f t="shared" si="76"/>
        <v>0</v>
      </c>
      <c r="CO11" s="9">
        <f t="shared" si="63"/>
        <v>0</v>
      </c>
      <c r="CP11" s="9">
        <f t="shared" si="64"/>
        <v>162.59</v>
      </c>
      <c r="CQ11" s="9">
        <f t="shared" si="65"/>
        <v>0</v>
      </c>
      <c r="CR11" s="9">
        <f t="shared" si="66"/>
        <v>162.59</v>
      </c>
      <c r="CS11" s="9">
        <f t="shared" si="67"/>
        <v>0</v>
      </c>
    </row>
    <row r="12" spans="1:97" ht="12.9" customHeight="1" x14ac:dyDescent="0.25">
      <c r="A12" s="193">
        <v>321</v>
      </c>
      <c r="B12" s="186" t="s">
        <v>191</v>
      </c>
      <c r="C12" s="179"/>
      <c r="D12" s="194"/>
      <c r="E12" s="217">
        <v>5520.93</v>
      </c>
      <c r="F12" s="276">
        <v>23012</v>
      </c>
      <c r="G12" s="189"/>
      <c r="H12" s="244"/>
      <c r="I12" s="190"/>
      <c r="J12" s="200" t="s">
        <v>463</v>
      </c>
      <c r="K12" s="93">
        <f t="shared" si="0"/>
        <v>0</v>
      </c>
      <c r="L12" s="94">
        <f t="shared" si="1"/>
        <v>0</v>
      </c>
      <c r="M12" s="91">
        <f t="shared" si="2"/>
        <v>5520.93</v>
      </c>
      <c r="N12" s="9">
        <f t="shared" si="3"/>
        <v>0</v>
      </c>
      <c r="O12" s="548">
        <f t="shared" si="4"/>
        <v>5520.93</v>
      </c>
      <c r="P12" s="543"/>
      <c r="Q12" s="4">
        <f t="shared" si="5"/>
        <v>0</v>
      </c>
      <c r="R12" s="9">
        <f t="shared" si="6"/>
        <v>0</v>
      </c>
      <c r="S12" s="9">
        <f t="shared" si="77"/>
        <v>5520.93</v>
      </c>
      <c r="T12" s="9">
        <f t="shared" si="68"/>
        <v>0</v>
      </c>
      <c r="U12" s="9">
        <f t="shared" si="7"/>
        <v>0</v>
      </c>
      <c r="V12" s="9">
        <f t="shared" si="8"/>
        <v>5520.93</v>
      </c>
      <c r="W12" s="9">
        <f t="shared" si="9"/>
        <v>0</v>
      </c>
      <c r="X12" s="9">
        <f t="shared" si="10"/>
        <v>5520.93</v>
      </c>
      <c r="Y12" s="9">
        <f t="shared" si="11"/>
        <v>0</v>
      </c>
      <c r="Z12" s="4">
        <f t="shared" si="12"/>
        <v>0</v>
      </c>
      <c r="AA12" s="9">
        <f t="shared" si="13"/>
        <v>0</v>
      </c>
      <c r="AB12" s="9">
        <f t="shared" si="86"/>
        <v>5520.93</v>
      </c>
      <c r="AC12" s="9">
        <f t="shared" si="69"/>
        <v>0</v>
      </c>
      <c r="AD12" s="9">
        <f t="shared" si="14"/>
        <v>0</v>
      </c>
      <c r="AE12" s="9">
        <f t="shared" si="15"/>
        <v>5520.93</v>
      </c>
      <c r="AF12" s="9">
        <f t="shared" si="16"/>
        <v>0</v>
      </c>
      <c r="AG12" s="9">
        <f t="shared" si="17"/>
        <v>5520.93</v>
      </c>
      <c r="AH12" s="9">
        <f t="shared" si="18"/>
        <v>0</v>
      </c>
      <c r="AI12" s="4">
        <f t="shared" si="19"/>
        <v>0</v>
      </c>
      <c r="AJ12" s="9">
        <f t="shared" si="20"/>
        <v>0</v>
      </c>
      <c r="AK12" s="9">
        <f t="shared" si="87"/>
        <v>5520.93</v>
      </c>
      <c r="AL12" s="9">
        <f t="shared" si="70"/>
        <v>0</v>
      </c>
      <c r="AM12" s="9">
        <f t="shared" si="21"/>
        <v>0</v>
      </c>
      <c r="AN12" s="9">
        <f t="shared" si="22"/>
        <v>5520.93</v>
      </c>
      <c r="AO12" s="9">
        <f t="shared" si="23"/>
        <v>0</v>
      </c>
      <c r="AP12" s="9">
        <f t="shared" si="24"/>
        <v>5520.93</v>
      </c>
      <c r="AQ12" s="9">
        <f t="shared" si="25"/>
        <v>0</v>
      </c>
      <c r="AR12" s="4">
        <f t="shared" si="26"/>
        <v>0</v>
      </c>
      <c r="AS12" s="9">
        <f t="shared" si="27"/>
        <v>0</v>
      </c>
      <c r="AT12" s="9">
        <f t="shared" si="88"/>
        <v>5520.93</v>
      </c>
      <c r="AU12" s="9">
        <f t="shared" si="71"/>
        <v>0</v>
      </c>
      <c r="AV12" s="9">
        <f t="shared" si="28"/>
        <v>0</v>
      </c>
      <c r="AW12" s="9">
        <f t="shared" si="29"/>
        <v>5520.93</v>
      </c>
      <c r="AX12" s="9">
        <f t="shared" si="30"/>
        <v>0</v>
      </c>
      <c r="AY12" s="9">
        <f t="shared" si="31"/>
        <v>5520.93</v>
      </c>
      <c r="AZ12" s="9">
        <f t="shared" si="32"/>
        <v>0</v>
      </c>
      <c r="BA12" s="4">
        <f t="shared" si="33"/>
        <v>0</v>
      </c>
      <c r="BB12" s="9">
        <f t="shared" si="34"/>
        <v>0</v>
      </c>
      <c r="BC12" s="9">
        <f t="shared" si="89"/>
        <v>5520.93</v>
      </c>
      <c r="BD12" s="9">
        <f t="shared" si="72"/>
        <v>0</v>
      </c>
      <c r="BE12" s="9">
        <f t="shared" si="35"/>
        <v>0</v>
      </c>
      <c r="BF12" s="9">
        <f t="shared" si="36"/>
        <v>5520.93</v>
      </c>
      <c r="BG12" s="9">
        <f t="shared" si="37"/>
        <v>0</v>
      </c>
      <c r="BH12" s="9">
        <f t="shared" si="38"/>
        <v>5520.93</v>
      </c>
      <c r="BI12" s="9">
        <f t="shared" si="39"/>
        <v>0</v>
      </c>
      <c r="BJ12" s="4">
        <f t="shared" si="40"/>
        <v>0</v>
      </c>
      <c r="BK12" s="9">
        <f t="shared" si="41"/>
        <v>0</v>
      </c>
      <c r="BL12" s="9">
        <f t="shared" si="90"/>
        <v>5520.93</v>
      </c>
      <c r="BM12" s="9">
        <f t="shared" si="73"/>
        <v>0</v>
      </c>
      <c r="BN12" s="9">
        <f t="shared" si="42"/>
        <v>0</v>
      </c>
      <c r="BO12" s="9">
        <f t="shared" si="43"/>
        <v>5520.93</v>
      </c>
      <c r="BP12" s="9">
        <f t="shared" si="44"/>
        <v>0</v>
      </c>
      <c r="BQ12" s="9">
        <f t="shared" si="45"/>
        <v>5520.93</v>
      </c>
      <c r="BR12" s="9">
        <f t="shared" si="46"/>
        <v>0</v>
      </c>
      <c r="BS12" s="4">
        <f t="shared" si="47"/>
        <v>0</v>
      </c>
      <c r="BT12" s="9">
        <f t="shared" si="48"/>
        <v>0</v>
      </c>
      <c r="BU12" s="9">
        <f t="shared" si="91"/>
        <v>5520.93</v>
      </c>
      <c r="BV12" s="9">
        <f t="shared" si="74"/>
        <v>0</v>
      </c>
      <c r="BW12" s="9">
        <f t="shared" si="49"/>
        <v>0</v>
      </c>
      <c r="BX12" s="9">
        <f t="shared" si="50"/>
        <v>5520.93</v>
      </c>
      <c r="BY12" s="9">
        <f t="shared" si="51"/>
        <v>0</v>
      </c>
      <c r="BZ12" s="9">
        <f t="shared" si="52"/>
        <v>5520.93</v>
      </c>
      <c r="CA12" s="9">
        <f t="shared" si="53"/>
        <v>0</v>
      </c>
      <c r="CB12" s="4">
        <f t="shared" si="54"/>
        <v>0</v>
      </c>
      <c r="CC12" s="9">
        <f t="shared" si="55"/>
        <v>0</v>
      </c>
      <c r="CD12" s="9">
        <f t="shared" si="92"/>
        <v>5520.93</v>
      </c>
      <c r="CE12" s="9">
        <f t="shared" si="75"/>
        <v>0</v>
      </c>
      <c r="CF12" s="9">
        <f t="shared" si="56"/>
        <v>0</v>
      </c>
      <c r="CG12" s="9">
        <f t="shared" si="57"/>
        <v>5520.93</v>
      </c>
      <c r="CH12" s="9">
        <f t="shared" si="58"/>
        <v>0</v>
      </c>
      <c r="CI12" s="9">
        <f t="shared" si="59"/>
        <v>5520.93</v>
      </c>
      <c r="CJ12" s="9">
        <f t="shared" si="60"/>
        <v>0</v>
      </c>
      <c r="CK12" s="4">
        <f t="shared" si="61"/>
        <v>0</v>
      </c>
      <c r="CL12" s="9">
        <f t="shared" si="62"/>
        <v>0</v>
      </c>
      <c r="CM12" s="9">
        <f t="shared" si="93"/>
        <v>5520.93</v>
      </c>
      <c r="CN12" s="9">
        <f t="shared" si="76"/>
        <v>0</v>
      </c>
      <c r="CO12" s="9">
        <f t="shared" si="63"/>
        <v>0</v>
      </c>
      <c r="CP12" s="9">
        <f t="shared" si="64"/>
        <v>5520.93</v>
      </c>
      <c r="CQ12" s="9">
        <f t="shared" si="65"/>
        <v>0</v>
      </c>
      <c r="CR12" s="9">
        <f t="shared" si="66"/>
        <v>5520.93</v>
      </c>
      <c r="CS12" s="9">
        <f t="shared" si="67"/>
        <v>0</v>
      </c>
    </row>
    <row r="13" spans="1:97" ht="12.9" customHeight="1" x14ac:dyDescent="0.25">
      <c r="A13" s="193">
        <v>322</v>
      </c>
      <c r="B13" s="186" t="s">
        <v>192</v>
      </c>
      <c r="C13" s="179"/>
      <c r="D13" s="194"/>
      <c r="E13" s="217">
        <v>3168.48</v>
      </c>
      <c r="F13" s="276">
        <v>23377</v>
      </c>
      <c r="G13" s="189"/>
      <c r="H13" s="244"/>
      <c r="I13" s="190"/>
      <c r="J13" s="200" t="s">
        <v>463</v>
      </c>
      <c r="K13" s="93">
        <f t="shared" si="0"/>
        <v>0</v>
      </c>
      <c r="L13" s="94">
        <f t="shared" si="1"/>
        <v>0</v>
      </c>
      <c r="M13" s="91">
        <f t="shared" si="2"/>
        <v>3168.48</v>
      </c>
      <c r="N13" s="9">
        <f t="shared" si="3"/>
        <v>0</v>
      </c>
      <c r="O13" s="548">
        <f t="shared" si="4"/>
        <v>3168.48</v>
      </c>
      <c r="P13" s="543"/>
      <c r="Q13" s="4">
        <f t="shared" si="5"/>
        <v>0</v>
      </c>
      <c r="R13" s="9">
        <f t="shared" si="6"/>
        <v>0</v>
      </c>
      <c r="S13" s="9">
        <f t="shared" si="77"/>
        <v>3168.48</v>
      </c>
      <c r="T13" s="9">
        <f t="shared" si="68"/>
        <v>0</v>
      </c>
      <c r="U13" s="9">
        <f t="shared" si="7"/>
        <v>0</v>
      </c>
      <c r="V13" s="9">
        <f t="shared" si="8"/>
        <v>3168.48</v>
      </c>
      <c r="W13" s="9">
        <f t="shared" si="9"/>
        <v>0</v>
      </c>
      <c r="X13" s="9">
        <f t="shared" si="10"/>
        <v>3168.48</v>
      </c>
      <c r="Y13" s="9">
        <f t="shared" si="11"/>
        <v>0</v>
      </c>
      <c r="Z13" s="4">
        <f t="shared" si="12"/>
        <v>0</v>
      </c>
      <c r="AA13" s="9">
        <f t="shared" si="13"/>
        <v>0</v>
      </c>
      <c r="AB13" s="9">
        <f t="shared" si="86"/>
        <v>3168.48</v>
      </c>
      <c r="AC13" s="9">
        <f t="shared" si="69"/>
        <v>0</v>
      </c>
      <c r="AD13" s="9">
        <f t="shared" si="14"/>
        <v>0</v>
      </c>
      <c r="AE13" s="9">
        <f t="shared" si="15"/>
        <v>3168.48</v>
      </c>
      <c r="AF13" s="9">
        <f t="shared" si="16"/>
        <v>0</v>
      </c>
      <c r="AG13" s="9">
        <f t="shared" si="17"/>
        <v>3168.48</v>
      </c>
      <c r="AH13" s="9">
        <f t="shared" si="18"/>
        <v>0</v>
      </c>
      <c r="AI13" s="4">
        <f t="shared" si="19"/>
        <v>0</v>
      </c>
      <c r="AJ13" s="9">
        <f t="shared" si="20"/>
        <v>0</v>
      </c>
      <c r="AK13" s="9">
        <f t="shared" si="87"/>
        <v>3168.48</v>
      </c>
      <c r="AL13" s="9">
        <f t="shared" si="70"/>
        <v>0</v>
      </c>
      <c r="AM13" s="9">
        <f t="shared" si="21"/>
        <v>0</v>
      </c>
      <c r="AN13" s="9">
        <f t="shared" si="22"/>
        <v>3168.48</v>
      </c>
      <c r="AO13" s="9">
        <f t="shared" si="23"/>
        <v>0</v>
      </c>
      <c r="AP13" s="9">
        <f t="shared" si="24"/>
        <v>3168.48</v>
      </c>
      <c r="AQ13" s="9">
        <f t="shared" si="25"/>
        <v>0</v>
      </c>
      <c r="AR13" s="4">
        <f t="shared" si="26"/>
        <v>0</v>
      </c>
      <c r="AS13" s="9">
        <f t="shared" si="27"/>
        <v>0</v>
      </c>
      <c r="AT13" s="9">
        <f t="shared" si="88"/>
        <v>3168.48</v>
      </c>
      <c r="AU13" s="9">
        <f t="shared" si="71"/>
        <v>0</v>
      </c>
      <c r="AV13" s="9">
        <f t="shared" si="28"/>
        <v>0</v>
      </c>
      <c r="AW13" s="9">
        <f t="shared" si="29"/>
        <v>3168.48</v>
      </c>
      <c r="AX13" s="9">
        <f t="shared" si="30"/>
        <v>0</v>
      </c>
      <c r="AY13" s="9">
        <f t="shared" si="31"/>
        <v>3168.48</v>
      </c>
      <c r="AZ13" s="9">
        <f t="shared" si="32"/>
        <v>0</v>
      </c>
      <c r="BA13" s="4">
        <f t="shared" si="33"/>
        <v>0</v>
      </c>
      <c r="BB13" s="9">
        <f t="shared" si="34"/>
        <v>0</v>
      </c>
      <c r="BC13" s="9">
        <f t="shared" si="89"/>
        <v>3168.48</v>
      </c>
      <c r="BD13" s="9">
        <f t="shared" si="72"/>
        <v>0</v>
      </c>
      <c r="BE13" s="9">
        <f t="shared" si="35"/>
        <v>0</v>
      </c>
      <c r="BF13" s="9">
        <f t="shared" si="36"/>
        <v>3168.48</v>
      </c>
      <c r="BG13" s="9">
        <f t="shared" si="37"/>
        <v>0</v>
      </c>
      <c r="BH13" s="9">
        <f t="shared" si="38"/>
        <v>3168.48</v>
      </c>
      <c r="BI13" s="9">
        <f t="shared" si="39"/>
        <v>0</v>
      </c>
      <c r="BJ13" s="4">
        <f t="shared" si="40"/>
        <v>0</v>
      </c>
      <c r="BK13" s="9">
        <f t="shared" si="41"/>
        <v>0</v>
      </c>
      <c r="BL13" s="9">
        <f t="shared" si="90"/>
        <v>3168.48</v>
      </c>
      <c r="BM13" s="9">
        <f t="shared" si="73"/>
        <v>0</v>
      </c>
      <c r="BN13" s="9">
        <f t="shared" si="42"/>
        <v>0</v>
      </c>
      <c r="BO13" s="9">
        <f t="shared" si="43"/>
        <v>3168.48</v>
      </c>
      <c r="BP13" s="9">
        <f t="shared" si="44"/>
        <v>0</v>
      </c>
      <c r="BQ13" s="9">
        <f t="shared" si="45"/>
        <v>3168.48</v>
      </c>
      <c r="BR13" s="9">
        <f t="shared" si="46"/>
        <v>0</v>
      </c>
      <c r="BS13" s="4">
        <f t="shared" si="47"/>
        <v>0</v>
      </c>
      <c r="BT13" s="9">
        <f t="shared" si="48"/>
        <v>0</v>
      </c>
      <c r="BU13" s="9">
        <f t="shared" si="91"/>
        <v>3168.48</v>
      </c>
      <c r="BV13" s="9">
        <f t="shared" si="74"/>
        <v>0</v>
      </c>
      <c r="BW13" s="9">
        <f t="shared" si="49"/>
        <v>0</v>
      </c>
      <c r="BX13" s="9">
        <f t="shared" si="50"/>
        <v>3168.48</v>
      </c>
      <c r="BY13" s="9">
        <f t="shared" si="51"/>
        <v>0</v>
      </c>
      <c r="BZ13" s="9">
        <f t="shared" si="52"/>
        <v>3168.48</v>
      </c>
      <c r="CA13" s="9">
        <f t="shared" si="53"/>
        <v>0</v>
      </c>
      <c r="CB13" s="4">
        <f t="shared" si="54"/>
        <v>0</v>
      </c>
      <c r="CC13" s="9">
        <f t="shared" si="55"/>
        <v>0</v>
      </c>
      <c r="CD13" s="9">
        <f t="shared" si="92"/>
        <v>3168.48</v>
      </c>
      <c r="CE13" s="9">
        <f t="shared" si="75"/>
        <v>0</v>
      </c>
      <c r="CF13" s="9">
        <f t="shared" si="56"/>
        <v>0</v>
      </c>
      <c r="CG13" s="9">
        <f t="shared" si="57"/>
        <v>3168.48</v>
      </c>
      <c r="CH13" s="9">
        <f t="shared" si="58"/>
        <v>0</v>
      </c>
      <c r="CI13" s="9">
        <f t="shared" si="59"/>
        <v>3168.48</v>
      </c>
      <c r="CJ13" s="9">
        <f t="shared" si="60"/>
        <v>0</v>
      </c>
      <c r="CK13" s="4">
        <f t="shared" si="61"/>
        <v>0</v>
      </c>
      <c r="CL13" s="9">
        <f t="shared" si="62"/>
        <v>0</v>
      </c>
      <c r="CM13" s="9">
        <f t="shared" si="93"/>
        <v>3168.48</v>
      </c>
      <c r="CN13" s="9">
        <f t="shared" si="76"/>
        <v>0</v>
      </c>
      <c r="CO13" s="9">
        <f t="shared" si="63"/>
        <v>0</v>
      </c>
      <c r="CP13" s="9">
        <f t="shared" si="64"/>
        <v>3168.48</v>
      </c>
      <c r="CQ13" s="9">
        <f t="shared" si="65"/>
        <v>0</v>
      </c>
      <c r="CR13" s="9">
        <f t="shared" si="66"/>
        <v>3168.48</v>
      </c>
      <c r="CS13" s="9">
        <f t="shared" si="67"/>
        <v>0</v>
      </c>
    </row>
    <row r="14" spans="1:97" ht="12.9" customHeight="1" x14ac:dyDescent="0.25">
      <c r="A14" s="193">
        <v>323</v>
      </c>
      <c r="B14" s="186" t="s">
        <v>193</v>
      </c>
      <c r="C14" s="179"/>
      <c r="D14" s="194"/>
      <c r="E14" s="217">
        <v>7805.89</v>
      </c>
      <c r="F14" s="276">
        <v>23377</v>
      </c>
      <c r="G14" s="189"/>
      <c r="H14" s="244"/>
      <c r="I14" s="190"/>
      <c r="J14" s="200" t="s">
        <v>463</v>
      </c>
      <c r="K14" s="93">
        <f t="shared" si="0"/>
        <v>0</v>
      </c>
      <c r="L14" s="94">
        <f t="shared" si="1"/>
        <v>0</v>
      </c>
      <c r="M14" s="91">
        <f t="shared" si="2"/>
        <v>7805.89</v>
      </c>
      <c r="N14" s="9">
        <f t="shared" si="3"/>
        <v>0</v>
      </c>
      <c r="O14" s="548">
        <f t="shared" si="4"/>
        <v>7805.89</v>
      </c>
      <c r="P14" s="543"/>
      <c r="Q14" s="4">
        <f>IF(YEAR($F14)=Q$4,$E14,0)</f>
        <v>0</v>
      </c>
      <c r="R14" s="9">
        <f t="shared" si="6"/>
        <v>0</v>
      </c>
      <c r="S14" s="9">
        <f>IF(AND($F14&gt;0,$F14&lt;=V$4),$E14,0)</f>
        <v>7805.89</v>
      </c>
      <c r="T14" s="9">
        <f t="shared" si="68"/>
        <v>0</v>
      </c>
      <c r="U14" s="9">
        <f t="shared" si="7"/>
        <v>0</v>
      </c>
      <c r="V14" s="9">
        <f t="shared" si="8"/>
        <v>7805.89</v>
      </c>
      <c r="W14" s="9">
        <f t="shared" si="9"/>
        <v>0</v>
      </c>
      <c r="X14" s="9">
        <f t="shared" si="10"/>
        <v>7805.89</v>
      </c>
      <c r="Y14" s="9">
        <f t="shared" si="11"/>
        <v>0</v>
      </c>
      <c r="Z14" s="4">
        <f>IF(YEAR($F14)=Z$4,$E14,0)</f>
        <v>0</v>
      </c>
      <c r="AA14" s="9">
        <f t="shared" si="13"/>
        <v>0</v>
      </c>
      <c r="AB14" s="9">
        <f>IF(AND($F14&gt;0,$F14&lt;=AE$4),$E14,0)</f>
        <v>7805.89</v>
      </c>
      <c r="AC14" s="9">
        <f t="shared" si="69"/>
        <v>0</v>
      </c>
      <c r="AD14" s="9">
        <f t="shared" si="14"/>
        <v>0</v>
      </c>
      <c r="AE14" s="9">
        <f t="shared" si="15"/>
        <v>7805.89</v>
      </c>
      <c r="AF14" s="9">
        <f t="shared" si="16"/>
        <v>0</v>
      </c>
      <c r="AG14" s="9">
        <f t="shared" si="17"/>
        <v>7805.89</v>
      </c>
      <c r="AH14" s="9">
        <f t="shared" si="18"/>
        <v>0</v>
      </c>
      <c r="AI14" s="4">
        <f>IF(YEAR($F14)=AI$4,$E14,0)</f>
        <v>0</v>
      </c>
      <c r="AJ14" s="9">
        <f t="shared" si="20"/>
        <v>0</v>
      </c>
      <c r="AK14" s="9">
        <f>IF(AND($F14&gt;0,$F14&lt;=AN$4),$E14,0)</f>
        <v>7805.89</v>
      </c>
      <c r="AL14" s="9">
        <f t="shared" si="70"/>
        <v>0</v>
      </c>
      <c r="AM14" s="9">
        <f t="shared" si="21"/>
        <v>0</v>
      </c>
      <c r="AN14" s="9">
        <f t="shared" si="22"/>
        <v>7805.89</v>
      </c>
      <c r="AO14" s="9">
        <f t="shared" si="23"/>
        <v>0</v>
      </c>
      <c r="AP14" s="9">
        <f t="shared" si="24"/>
        <v>7805.89</v>
      </c>
      <c r="AQ14" s="9">
        <f t="shared" si="25"/>
        <v>0</v>
      </c>
      <c r="AR14" s="4">
        <f>IF(YEAR($F14)=AR$4,$E14,0)</f>
        <v>0</v>
      </c>
      <c r="AS14" s="9">
        <f t="shared" si="27"/>
        <v>0</v>
      </c>
      <c r="AT14" s="9">
        <f>IF(AND($F14&gt;0,$F14&lt;=AW$4),$E14,0)</f>
        <v>7805.89</v>
      </c>
      <c r="AU14" s="9">
        <f t="shared" si="71"/>
        <v>0</v>
      </c>
      <c r="AV14" s="9">
        <f t="shared" si="28"/>
        <v>0</v>
      </c>
      <c r="AW14" s="9">
        <f t="shared" si="29"/>
        <v>7805.89</v>
      </c>
      <c r="AX14" s="9">
        <f t="shared" si="30"/>
        <v>0</v>
      </c>
      <c r="AY14" s="9">
        <f t="shared" si="31"/>
        <v>7805.89</v>
      </c>
      <c r="AZ14" s="9">
        <f t="shared" si="32"/>
        <v>0</v>
      </c>
      <c r="BA14" s="4">
        <f>IF(YEAR($F14)=BA$4,$E14,0)</f>
        <v>0</v>
      </c>
      <c r="BB14" s="9">
        <f t="shared" si="34"/>
        <v>0</v>
      </c>
      <c r="BC14" s="9">
        <f>IF(AND($F14&gt;0,$F14&lt;=BF$4),$E14,0)</f>
        <v>7805.89</v>
      </c>
      <c r="BD14" s="9">
        <f t="shared" si="72"/>
        <v>0</v>
      </c>
      <c r="BE14" s="9">
        <f t="shared" si="35"/>
        <v>0</v>
      </c>
      <c r="BF14" s="9">
        <f t="shared" si="36"/>
        <v>7805.89</v>
      </c>
      <c r="BG14" s="9">
        <f t="shared" si="37"/>
        <v>0</v>
      </c>
      <c r="BH14" s="9">
        <f t="shared" si="38"/>
        <v>7805.89</v>
      </c>
      <c r="BI14" s="9">
        <f t="shared" si="39"/>
        <v>0</v>
      </c>
      <c r="BJ14" s="4">
        <f>IF(YEAR($F14)=BJ$4,$E14,0)</f>
        <v>0</v>
      </c>
      <c r="BK14" s="9">
        <f t="shared" si="41"/>
        <v>0</v>
      </c>
      <c r="BL14" s="9">
        <f>IF(AND($F14&gt;0,$F14&lt;=BO$4),$E14,0)</f>
        <v>7805.89</v>
      </c>
      <c r="BM14" s="9">
        <f t="shared" si="73"/>
        <v>0</v>
      </c>
      <c r="BN14" s="9">
        <f t="shared" si="42"/>
        <v>0</v>
      </c>
      <c r="BO14" s="9">
        <f t="shared" si="43"/>
        <v>7805.89</v>
      </c>
      <c r="BP14" s="9">
        <f t="shared" si="44"/>
        <v>0</v>
      </c>
      <c r="BQ14" s="9">
        <f t="shared" si="45"/>
        <v>7805.89</v>
      </c>
      <c r="BR14" s="9">
        <f t="shared" si="46"/>
        <v>0</v>
      </c>
      <c r="BS14" s="4">
        <f>IF(YEAR($F14)=BS$4,$E14,0)</f>
        <v>0</v>
      </c>
      <c r="BT14" s="9">
        <f t="shared" si="48"/>
        <v>0</v>
      </c>
      <c r="BU14" s="9">
        <f>IF(AND($F14&gt;0,$F14&lt;=BX$4),$E14,0)</f>
        <v>7805.89</v>
      </c>
      <c r="BV14" s="9">
        <f t="shared" si="74"/>
        <v>0</v>
      </c>
      <c r="BW14" s="9">
        <f t="shared" si="49"/>
        <v>0</v>
      </c>
      <c r="BX14" s="9">
        <f t="shared" si="50"/>
        <v>7805.89</v>
      </c>
      <c r="BY14" s="9">
        <f t="shared" si="51"/>
        <v>0</v>
      </c>
      <c r="BZ14" s="9">
        <f t="shared" si="52"/>
        <v>7805.89</v>
      </c>
      <c r="CA14" s="9">
        <f t="shared" si="53"/>
        <v>0</v>
      </c>
      <c r="CB14" s="4">
        <f>IF(YEAR($F14)=CB$4,$E14,0)</f>
        <v>0</v>
      </c>
      <c r="CC14" s="9">
        <f t="shared" si="55"/>
        <v>0</v>
      </c>
      <c r="CD14" s="9">
        <f>IF(AND($F14&gt;0,$F14&lt;=CG$4),$E14,0)</f>
        <v>7805.89</v>
      </c>
      <c r="CE14" s="9">
        <f t="shared" si="75"/>
        <v>0</v>
      </c>
      <c r="CF14" s="9">
        <f t="shared" si="56"/>
        <v>0</v>
      </c>
      <c r="CG14" s="9">
        <f t="shared" si="57"/>
        <v>7805.89</v>
      </c>
      <c r="CH14" s="9">
        <f t="shared" si="58"/>
        <v>0</v>
      </c>
      <c r="CI14" s="9">
        <f t="shared" si="59"/>
        <v>7805.89</v>
      </c>
      <c r="CJ14" s="9">
        <f t="shared" si="60"/>
        <v>0</v>
      </c>
      <c r="CK14" s="4">
        <f>IF(YEAR($F14)=CK$4,$E14,0)</f>
        <v>0</v>
      </c>
      <c r="CL14" s="9">
        <f t="shared" si="62"/>
        <v>0</v>
      </c>
      <c r="CM14" s="9">
        <f>IF(AND($F14&gt;0,$F14&lt;=CP$4),$E14,0)</f>
        <v>7805.89</v>
      </c>
      <c r="CN14" s="9">
        <f t="shared" si="76"/>
        <v>0</v>
      </c>
      <c r="CO14" s="9">
        <f t="shared" si="63"/>
        <v>0</v>
      </c>
      <c r="CP14" s="9">
        <f t="shared" si="64"/>
        <v>7805.89</v>
      </c>
      <c r="CQ14" s="9">
        <f t="shared" si="65"/>
        <v>0</v>
      </c>
      <c r="CR14" s="9">
        <f t="shared" si="66"/>
        <v>7805.89</v>
      </c>
      <c r="CS14" s="9">
        <f t="shared" si="67"/>
        <v>0</v>
      </c>
    </row>
    <row r="15" spans="1:97" ht="12.9" customHeight="1" x14ac:dyDescent="0.25">
      <c r="A15" s="193">
        <v>324</v>
      </c>
      <c r="B15" s="186" t="s">
        <v>194</v>
      </c>
      <c r="C15" s="179"/>
      <c r="D15" s="194"/>
      <c r="E15" s="217">
        <v>47.04</v>
      </c>
      <c r="F15" s="276">
        <v>24473</v>
      </c>
      <c r="G15" s="189"/>
      <c r="H15" s="244"/>
      <c r="I15" s="190"/>
      <c r="J15" s="200" t="s">
        <v>463</v>
      </c>
      <c r="K15" s="93">
        <f t="shared" si="0"/>
        <v>0</v>
      </c>
      <c r="L15" s="94">
        <f t="shared" si="1"/>
        <v>0</v>
      </c>
      <c r="M15" s="91">
        <f t="shared" si="2"/>
        <v>47.04</v>
      </c>
      <c r="N15" s="9">
        <f t="shared" si="3"/>
        <v>0</v>
      </c>
      <c r="O15" s="548">
        <f t="shared" si="4"/>
        <v>47.04</v>
      </c>
      <c r="P15" s="543"/>
      <c r="Q15" s="4">
        <f t="shared" ref="Q15:Q99" si="94">IF(YEAR($F15)=Q$4,$E15,0)</f>
        <v>0</v>
      </c>
      <c r="R15" s="9">
        <f t="shared" si="6"/>
        <v>0</v>
      </c>
      <c r="S15" s="9">
        <f t="shared" si="77"/>
        <v>47.04</v>
      </c>
      <c r="T15" s="9">
        <f t="shared" si="68"/>
        <v>0</v>
      </c>
      <c r="U15" s="9">
        <f t="shared" si="7"/>
        <v>0</v>
      </c>
      <c r="V15" s="9">
        <f t="shared" si="8"/>
        <v>47.04</v>
      </c>
      <c r="W15" s="9">
        <f t="shared" si="9"/>
        <v>0</v>
      </c>
      <c r="X15" s="9">
        <f t="shared" si="10"/>
        <v>47.04</v>
      </c>
      <c r="Y15" s="9">
        <f t="shared" si="11"/>
        <v>0</v>
      </c>
      <c r="Z15" s="4">
        <f t="shared" ref="Z15:Z99" si="95">IF(YEAR($F15)=Z$4,$E15,0)</f>
        <v>0</v>
      </c>
      <c r="AA15" s="9">
        <f t="shared" si="13"/>
        <v>0</v>
      </c>
      <c r="AB15" s="9">
        <f t="shared" ref="AB15:AB30" si="96">IF(AND($F15&gt;0,$F15&lt;=AE$4),$E15,0)</f>
        <v>47.04</v>
      </c>
      <c r="AC15" s="9">
        <f t="shared" si="69"/>
        <v>0</v>
      </c>
      <c r="AD15" s="9">
        <f t="shared" si="14"/>
        <v>0</v>
      </c>
      <c r="AE15" s="9">
        <f t="shared" si="15"/>
        <v>47.04</v>
      </c>
      <c r="AF15" s="9">
        <f t="shared" si="16"/>
        <v>0</v>
      </c>
      <c r="AG15" s="9">
        <f t="shared" si="17"/>
        <v>47.04</v>
      </c>
      <c r="AH15" s="9">
        <f t="shared" si="18"/>
        <v>0</v>
      </c>
      <c r="AI15" s="4">
        <f t="shared" ref="AI15:AI99" si="97">IF(YEAR($F15)=AI$4,$E15,0)</f>
        <v>0</v>
      </c>
      <c r="AJ15" s="9">
        <f t="shared" si="20"/>
        <v>0</v>
      </c>
      <c r="AK15" s="9">
        <f t="shared" ref="AK15:AK30" si="98">IF(AND($F15&gt;0,$F15&lt;=AN$4),$E15,0)</f>
        <v>47.04</v>
      </c>
      <c r="AL15" s="9">
        <f t="shared" si="70"/>
        <v>0</v>
      </c>
      <c r="AM15" s="9">
        <f t="shared" si="21"/>
        <v>0</v>
      </c>
      <c r="AN15" s="9">
        <f t="shared" si="22"/>
        <v>47.04</v>
      </c>
      <c r="AO15" s="9">
        <f t="shared" si="23"/>
        <v>0</v>
      </c>
      <c r="AP15" s="9">
        <f t="shared" si="24"/>
        <v>47.04</v>
      </c>
      <c r="AQ15" s="9">
        <f t="shared" si="25"/>
        <v>0</v>
      </c>
      <c r="AR15" s="4">
        <f t="shared" ref="AR15:AR99" si="99">IF(YEAR($F15)=AR$4,$E15,0)</f>
        <v>0</v>
      </c>
      <c r="AS15" s="9">
        <f t="shared" si="27"/>
        <v>0</v>
      </c>
      <c r="AT15" s="9">
        <f t="shared" ref="AT15:AT30" si="100">IF(AND($F15&gt;0,$F15&lt;=AW$4),$E15,0)</f>
        <v>47.04</v>
      </c>
      <c r="AU15" s="9">
        <f t="shared" si="71"/>
        <v>0</v>
      </c>
      <c r="AV15" s="9">
        <f t="shared" si="28"/>
        <v>0</v>
      </c>
      <c r="AW15" s="9">
        <f t="shared" si="29"/>
        <v>47.04</v>
      </c>
      <c r="AX15" s="9">
        <f t="shared" si="30"/>
        <v>0</v>
      </c>
      <c r="AY15" s="9">
        <f t="shared" si="31"/>
        <v>47.04</v>
      </c>
      <c r="AZ15" s="9">
        <f t="shared" si="32"/>
        <v>0</v>
      </c>
      <c r="BA15" s="4">
        <f t="shared" ref="BA15:BA99" si="101">IF(YEAR($F15)=BA$4,$E15,0)</f>
        <v>0</v>
      </c>
      <c r="BB15" s="9">
        <f t="shared" si="34"/>
        <v>0</v>
      </c>
      <c r="BC15" s="9">
        <f t="shared" ref="BC15:BC30" si="102">IF(AND($F15&gt;0,$F15&lt;=BF$4),$E15,0)</f>
        <v>47.04</v>
      </c>
      <c r="BD15" s="9">
        <f t="shared" si="72"/>
        <v>0</v>
      </c>
      <c r="BE15" s="9">
        <f t="shared" si="35"/>
        <v>0</v>
      </c>
      <c r="BF15" s="9">
        <f t="shared" si="36"/>
        <v>47.04</v>
      </c>
      <c r="BG15" s="9">
        <f t="shared" si="37"/>
        <v>0</v>
      </c>
      <c r="BH15" s="9">
        <f t="shared" si="38"/>
        <v>47.04</v>
      </c>
      <c r="BI15" s="9">
        <f t="shared" si="39"/>
        <v>0</v>
      </c>
      <c r="BJ15" s="4">
        <f t="shared" ref="BJ15:BJ99" si="103">IF(YEAR($F15)=BJ$4,$E15,0)</f>
        <v>0</v>
      </c>
      <c r="BK15" s="9">
        <f t="shared" si="41"/>
        <v>0</v>
      </c>
      <c r="BL15" s="9">
        <f t="shared" ref="BL15:BL30" si="104">IF(AND($F15&gt;0,$F15&lt;=BO$4),$E15,0)</f>
        <v>47.04</v>
      </c>
      <c r="BM15" s="9">
        <f t="shared" si="73"/>
        <v>0</v>
      </c>
      <c r="BN15" s="9">
        <f t="shared" si="42"/>
        <v>0</v>
      </c>
      <c r="BO15" s="9">
        <f t="shared" si="43"/>
        <v>47.04</v>
      </c>
      <c r="BP15" s="9">
        <f t="shared" si="44"/>
        <v>0</v>
      </c>
      <c r="BQ15" s="9">
        <f t="shared" si="45"/>
        <v>47.04</v>
      </c>
      <c r="BR15" s="9">
        <f t="shared" si="46"/>
        <v>0</v>
      </c>
      <c r="BS15" s="4">
        <f t="shared" ref="BS15:BS99" si="105">IF(YEAR($F15)=BS$4,$E15,0)</f>
        <v>0</v>
      </c>
      <c r="BT15" s="9">
        <f t="shared" si="48"/>
        <v>0</v>
      </c>
      <c r="BU15" s="9">
        <f t="shared" ref="BU15:BU30" si="106">IF(AND($F15&gt;0,$F15&lt;=BX$4),$E15,0)</f>
        <v>47.04</v>
      </c>
      <c r="BV15" s="9">
        <f t="shared" si="74"/>
        <v>0</v>
      </c>
      <c r="BW15" s="9">
        <f t="shared" si="49"/>
        <v>0</v>
      </c>
      <c r="BX15" s="9">
        <f t="shared" si="50"/>
        <v>47.04</v>
      </c>
      <c r="BY15" s="9">
        <f t="shared" si="51"/>
        <v>0</v>
      </c>
      <c r="BZ15" s="9">
        <f t="shared" si="52"/>
        <v>47.04</v>
      </c>
      <c r="CA15" s="9">
        <f t="shared" si="53"/>
        <v>0</v>
      </c>
      <c r="CB15" s="4">
        <f t="shared" ref="CB15:CB99" si="107">IF(YEAR($F15)=CB$4,$E15,0)</f>
        <v>0</v>
      </c>
      <c r="CC15" s="9">
        <f t="shared" si="55"/>
        <v>0</v>
      </c>
      <c r="CD15" s="9">
        <f t="shared" ref="CD15:CD30" si="108">IF(AND($F15&gt;0,$F15&lt;=CG$4),$E15,0)</f>
        <v>47.04</v>
      </c>
      <c r="CE15" s="9">
        <f t="shared" si="75"/>
        <v>0</v>
      </c>
      <c r="CF15" s="9">
        <f t="shared" si="56"/>
        <v>0</v>
      </c>
      <c r="CG15" s="9">
        <f t="shared" si="57"/>
        <v>47.04</v>
      </c>
      <c r="CH15" s="9">
        <f t="shared" si="58"/>
        <v>0</v>
      </c>
      <c r="CI15" s="9">
        <f t="shared" si="59"/>
        <v>47.04</v>
      </c>
      <c r="CJ15" s="9">
        <f t="shared" si="60"/>
        <v>0</v>
      </c>
      <c r="CK15" s="4">
        <f t="shared" ref="CK15:CK99" si="109">IF(YEAR($F15)=CK$4,$E15,0)</f>
        <v>0</v>
      </c>
      <c r="CL15" s="9">
        <f t="shared" si="62"/>
        <v>0</v>
      </c>
      <c r="CM15" s="9">
        <f t="shared" ref="CM15:CM30" si="110">IF(AND($F15&gt;0,$F15&lt;=CP$4),$E15,0)</f>
        <v>47.04</v>
      </c>
      <c r="CN15" s="9">
        <f t="shared" si="76"/>
        <v>0</v>
      </c>
      <c r="CO15" s="9">
        <f t="shared" si="63"/>
        <v>0</v>
      </c>
      <c r="CP15" s="9">
        <f t="shared" si="64"/>
        <v>47.04</v>
      </c>
      <c r="CQ15" s="9">
        <f t="shared" si="65"/>
        <v>0</v>
      </c>
      <c r="CR15" s="9">
        <f t="shared" si="66"/>
        <v>47.04</v>
      </c>
      <c r="CS15" s="9">
        <f t="shared" si="67"/>
        <v>0</v>
      </c>
    </row>
    <row r="16" spans="1:97" ht="12.9" customHeight="1" x14ac:dyDescent="0.25">
      <c r="A16" s="193">
        <v>325</v>
      </c>
      <c r="B16" s="186" t="s">
        <v>195</v>
      </c>
      <c r="C16" s="179"/>
      <c r="D16" s="194"/>
      <c r="E16" s="217">
        <v>242.35</v>
      </c>
      <c r="F16" s="276">
        <v>25204</v>
      </c>
      <c r="G16" s="189"/>
      <c r="H16" s="244"/>
      <c r="I16" s="190"/>
      <c r="J16" s="200" t="s">
        <v>463</v>
      </c>
      <c r="K16" s="93">
        <f t="shared" si="0"/>
        <v>0</v>
      </c>
      <c r="L16" s="94">
        <f t="shared" si="1"/>
        <v>0</v>
      </c>
      <c r="M16" s="91">
        <f t="shared" si="2"/>
        <v>242.35</v>
      </c>
      <c r="N16" s="9">
        <f t="shared" si="3"/>
        <v>0</v>
      </c>
      <c r="O16" s="548">
        <f t="shared" si="4"/>
        <v>242.35</v>
      </c>
      <c r="P16" s="543"/>
      <c r="Q16" s="4">
        <f t="shared" si="94"/>
        <v>0</v>
      </c>
      <c r="R16" s="9">
        <f t="shared" si="6"/>
        <v>0</v>
      </c>
      <c r="S16" s="9">
        <f t="shared" si="77"/>
        <v>242.35</v>
      </c>
      <c r="T16" s="9">
        <f t="shared" si="68"/>
        <v>0</v>
      </c>
      <c r="U16" s="9">
        <f t="shared" si="7"/>
        <v>0</v>
      </c>
      <c r="V16" s="9">
        <f t="shared" si="8"/>
        <v>242.35</v>
      </c>
      <c r="W16" s="9">
        <f t="shared" si="9"/>
        <v>0</v>
      </c>
      <c r="X16" s="9">
        <f t="shared" si="10"/>
        <v>242.35</v>
      </c>
      <c r="Y16" s="9">
        <f t="shared" si="11"/>
        <v>0</v>
      </c>
      <c r="Z16" s="4">
        <f t="shared" si="95"/>
        <v>0</v>
      </c>
      <c r="AA16" s="9">
        <f t="shared" si="13"/>
        <v>0</v>
      </c>
      <c r="AB16" s="9">
        <f t="shared" si="96"/>
        <v>242.35</v>
      </c>
      <c r="AC16" s="9">
        <f t="shared" si="69"/>
        <v>0</v>
      </c>
      <c r="AD16" s="9">
        <f t="shared" si="14"/>
        <v>0</v>
      </c>
      <c r="AE16" s="9">
        <f t="shared" si="15"/>
        <v>242.35</v>
      </c>
      <c r="AF16" s="9">
        <f t="shared" si="16"/>
        <v>0</v>
      </c>
      <c r="AG16" s="9">
        <f t="shared" si="17"/>
        <v>242.35</v>
      </c>
      <c r="AH16" s="9">
        <f t="shared" si="18"/>
        <v>0</v>
      </c>
      <c r="AI16" s="4">
        <f t="shared" si="97"/>
        <v>0</v>
      </c>
      <c r="AJ16" s="9">
        <f t="shared" si="20"/>
        <v>0</v>
      </c>
      <c r="AK16" s="9">
        <f t="shared" si="98"/>
        <v>242.35</v>
      </c>
      <c r="AL16" s="9">
        <f t="shared" si="70"/>
        <v>0</v>
      </c>
      <c r="AM16" s="9">
        <f t="shared" si="21"/>
        <v>0</v>
      </c>
      <c r="AN16" s="9">
        <f t="shared" si="22"/>
        <v>242.35</v>
      </c>
      <c r="AO16" s="9">
        <f t="shared" si="23"/>
        <v>0</v>
      </c>
      <c r="AP16" s="9">
        <f t="shared" si="24"/>
        <v>242.35</v>
      </c>
      <c r="AQ16" s="9">
        <f t="shared" si="25"/>
        <v>0</v>
      </c>
      <c r="AR16" s="4">
        <f t="shared" si="99"/>
        <v>0</v>
      </c>
      <c r="AS16" s="9">
        <f t="shared" si="27"/>
        <v>0</v>
      </c>
      <c r="AT16" s="9">
        <f t="shared" si="100"/>
        <v>242.35</v>
      </c>
      <c r="AU16" s="9">
        <f t="shared" si="71"/>
        <v>0</v>
      </c>
      <c r="AV16" s="9">
        <f t="shared" si="28"/>
        <v>0</v>
      </c>
      <c r="AW16" s="9">
        <f t="shared" si="29"/>
        <v>242.35</v>
      </c>
      <c r="AX16" s="9">
        <f t="shared" si="30"/>
        <v>0</v>
      </c>
      <c r="AY16" s="9">
        <f t="shared" si="31"/>
        <v>242.35</v>
      </c>
      <c r="AZ16" s="9">
        <f t="shared" si="32"/>
        <v>0</v>
      </c>
      <c r="BA16" s="4">
        <f t="shared" si="101"/>
        <v>0</v>
      </c>
      <c r="BB16" s="9">
        <f t="shared" si="34"/>
        <v>0</v>
      </c>
      <c r="BC16" s="9">
        <f t="shared" si="102"/>
        <v>242.35</v>
      </c>
      <c r="BD16" s="9">
        <f t="shared" si="72"/>
        <v>0</v>
      </c>
      <c r="BE16" s="9">
        <f t="shared" si="35"/>
        <v>0</v>
      </c>
      <c r="BF16" s="9">
        <f t="shared" si="36"/>
        <v>242.35</v>
      </c>
      <c r="BG16" s="9">
        <f t="shared" si="37"/>
        <v>0</v>
      </c>
      <c r="BH16" s="9">
        <f t="shared" si="38"/>
        <v>242.35</v>
      </c>
      <c r="BI16" s="9">
        <f t="shared" si="39"/>
        <v>0</v>
      </c>
      <c r="BJ16" s="4">
        <f t="shared" si="103"/>
        <v>0</v>
      </c>
      <c r="BK16" s="9">
        <f t="shared" si="41"/>
        <v>0</v>
      </c>
      <c r="BL16" s="9">
        <f t="shared" si="104"/>
        <v>242.35</v>
      </c>
      <c r="BM16" s="9">
        <f t="shared" si="73"/>
        <v>0</v>
      </c>
      <c r="BN16" s="9">
        <f t="shared" si="42"/>
        <v>0</v>
      </c>
      <c r="BO16" s="9">
        <f t="shared" si="43"/>
        <v>242.35</v>
      </c>
      <c r="BP16" s="9">
        <f t="shared" si="44"/>
        <v>0</v>
      </c>
      <c r="BQ16" s="9">
        <f t="shared" si="45"/>
        <v>242.35</v>
      </c>
      <c r="BR16" s="9">
        <f t="shared" si="46"/>
        <v>0</v>
      </c>
      <c r="BS16" s="4">
        <f t="shared" si="105"/>
        <v>0</v>
      </c>
      <c r="BT16" s="9">
        <f t="shared" si="48"/>
        <v>0</v>
      </c>
      <c r="BU16" s="9">
        <f t="shared" si="106"/>
        <v>242.35</v>
      </c>
      <c r="BV16" s="9">
        <f t="shared" si="74"/>
        <v>0</v>
      </c>
      <c r="BW16" s="9">
        <f t="shared" si="49"/>
        <v>0</v>
      </c>
      <c r="BX16" s="9">
        <f t="shared" si="50"/>
        <v>242.35</v>
      </c>
      <c r="BY16" s="9">
        <f t="shared" si="51"/>
        <v>0</v>
      </c>
      <c r="BZ16" s="9">
        <f t="shared" si="52"/>
        <v>242.35</v>
      </c>
      <c r="CA16" s="9">
        <f t="shared" si="53"/>
        <v>0</v>
      </c>
      <c r="CB16" s="4">
        <f t="shared" si="107"/>
        <v>0</v>
      </c>
      <c r="CC16" s="9">
        <f t="shared" si="55"/>
        <v>0</v>
      </c>
      <c r="CD16" s="9">
        <f t="shared" si="108"/>
        <v>242.35</v>
      </c>
      <c r="CE16" s="9">
        <f t="shared" si="75"/>
        <v>0</v>
      </c>
      <c r="CF16" s="9">
        <f t="shared" si="56"/>
        <v>0</v>
      </c>
      <c r="CG16" s="9">
        <f t="shared" si="57"/>
        <v>242.35</v>
      </c>
      <c r="CH16" s="9">
        <f t="shared" si="58"/>
        <v>0</v>
      </c>
      <c r="CI16" s="9">
        <f t="shared" si="59"/>
        <v>242.35</v>
      </c>
      <c r="CJ16" s="9">
        <f t="shared" si="60"/>
        <v>0</v>
      </c>
      <c r="CK16" s="4">
        <f t="shared" si="109"/>
        <v>0</v>
      </c>
      <c r="CL16" s="9">
        <f t="shared" si="62"/>
        <v>0</v>
      </c>
      <c r="CM16" s="9">
        <f t="shared" si="110"/>
        <v>242.35</v>
      </c>
      <c r="CN16" s="9">
        <f t="shared" si="76"/>
        <v>0</v>
      </c>
      <c r="CO16" s="9">
        <f t="shared" si="63"/>
        <v>0</v>
      </c>
      <c r="CP16" s="9">
        <f t="shared" si="64"/>
        <v>242.35</v>
      </c>
      <c r="CQ16" s="9">
        <f t="shared" si="65"/>
        <v>0</v>
      </c>
      <c r="CR16" s="9">
        <f t="shared" si="66"/>
        <v>242.35</v>
      </c>
      <c r="CS16" s="9">
        <f t="shared" si="67"/>
        <v>0</v>
      </c>
    </row>
    <row r="17" spans="1:97" ht="12.9" customHeight="1" x14ac:dyDescent="0.25">
      <c r="A17" s="193">
        <v>326</v>
      </c>
      <c r="B17" s="186" t="s">
        <v>196</v>
      </c>
      <c r="C17" s="179"/>
      <c r="D17" s="194"/>
      <c r="E17" s="217">
        <v>27698.73</v>
      </c>
      <c r="F17" s="276">
        <v>27030</v>
      </c>
      <c r="G17" s="189"/>
      <c r="H17" s="244"/>
      <c r="I17" s="190"/>
      <c r="J17" s="200" t="s">
        <v>463</v>
      </c>
      <c r="K17" s="93">
        <f t="shared" si="0"/>
        <v>0</v>
      </c>
      <c r="L17" s="94">
        <f t="shared" si="1"/>
        <v>0</v>
      </c>
      <c r="M17" s="91">
        <f t="shared" si="2"/>
        <v>27698.73</v>
      </c>
      <c r="N17" s="9">
        <f t="shared" si="3"/>
        <v>0</v>
      </c>
      <c r="O17" s="548">
        <f t="shared" si="4"/>
        <v>27698.73</v>
      </c>
      <c r="P17" s="543"/>
      <c r="Q17" s="4">
        <f t="shared" si="94"/>
        <v>0</v>
      </c>
      <c r="R17" s="9">
        <f t="shared" si="6"/>
        <v>0</v>
      </c>
      <c r="S17" s="9">
        <f t="shared" si="77"/>
        <v>27698.73</v>
      </c>
      <c r="T17" s="9">
        <f t="shared" si="68"/>
        <v>0</v>
      </c>
      <c r="U17" s="9">
        <f t="shared" si="7"/>
        <v>0</v>
      </c>
      <c r="V17" s="9">
        <f t="shared" si="8"/>
        <v>27698.73</v>
      </c>
      <c r="W17" s="9">
        <f t="shared" si="9"/>
        <v>0</v>
      </c>
      <c r="X17" s="9">
        <f t="shared" si="10"/>
        <v>27698.73</v>
      </c>
      <c r="Y17" s="9">
        <f t="shared" si="11"/>
        <v>0</v>
      </c>
      <c r="Z17" s="4">
        <f t="shared" si="95"/>
        <v>0</v>
      </c>
      <c r="AA17" s="9">
        <f t="shared" si="13"/>
        <v>0</v>
      </c>
      <c r="AB17" s="9">
        <f t="shared" si="96"/>
        <v>27698.73</v>
      </c>
      <c r="AC17" s="9">
        <f t="shared" si="69"/>
        <v>0</v>
      </c>
      <c r="AD17" s="9">
        <f t="shared" si="14"/>
        <v>0</v>
      </c>
      <c r="AE17" s="9">
        <f t="shared" si="15"/>
        <v>27698.73</v>
      </c>
      <c r="AF17" s="9">
        <f t="shared" si="16"/>
        <v>0</v>
      </c>
      <c r="AG17" s="9">
        <f t="shared" si="17"/>
        <v>27698.73</v>
      </c>
      <c r="AH17" s="9">
        <f t="shared" si="18"/>
        <v>0</v>
      </c>
      <c r="AI17" s="4">
        <f t="shared" si="97"/>
        <v>0</v>
      </c>
      <c r="AJ17" s="9">
        <f t="shared" si="20"/>
        <v>0</v>
      </c>
      <c r="AK17" s="9">
        <f t="shared" si="98"/>
        <v>27698.73</v>
      </c>
      <c r="AL17" s="9">
        <f t="shared" si="70"/>
        <v>0</v>
      </c>
      <c r="AM17" s="9">
        <f t="shared" si="21"/>
        <v>0</v>
      </c>
      <c r="AN17" s="9">
        <f t="shared" si="22"/>
        <v>27698.73</v>
      </c>
      <c r="AO17" s="9">
        <f t="shared" si="23"/>
        <v>0</v>
      </c>
      <c r="AP17" s="9">
        <f t="shared" si="24"/>
        <v>27698.73</v>
      </c>
      <c r="AQ17" s="9">
        <f t="shared" si="25"/>
        <v>0</v>
      </c>
      <c r="AR17" s="4">
        <f t="shared" si="99"/>
        <v>0</v>
      </c>
      <c r="AS17" s="9">
        <f t="shared" si="27"/>
        <v>0</v>
      </c>
      <c r="AT17" s="9">
        <f t="shared" si="100"/>
        <v>27698.73</v>
      </c>
      <c r="AU17" s="9">
        <f t="shared" si="71"/>
        <v>0</v>
      </c>
      <c r="AV17" s="9">
        <f t="shared" si="28"/>
        <v>0</v>
      </c>
      <c r="AW17" s="9">
        <f t="shared" si="29"/>
        <v>27698.73</v>
      </c>
      <c r="AX17" s="9">
        <f t="shared" si="30"/>
        <v>0</v>
      </c>
      <c r="AY17" s="9">
        <f t="shared" si="31"/>
        <v>27698.73</v>
      </c>
      <c r="AZ17" s="9">
        <f t="shared" si="32"/>
        <v>0</v>
      </c>
      <c r="BA17" s="4">
        <f t="shared" si="101"/>
        <v>0</v>
      </c>
      <c r="BB17" s="9">
        <f t="shared" si="34"/>
        <v>0</v>
      </c>
      <c r="BC17" s="9">
        <f t="shared" si="102"/>
        <v>27698.73</v>
      </c>
      <c r="BD17" s="9">
        <f t="shared" si="72"/>
        <v>0</v>
      </c>
      <c r="BE17" s="9">
        <f t="shared" si="35"/>
        <v>0</v>
      </c>
      <c r="BF17" s="9">
        <f t="shared" si="36"/>
        <v>27698.73</v>
      </c>
      <c r="BG17" s="9">
        <f t="shared" si="37"/>
        <v>0</v>
      </c>
      <c r="BH17" s="9">
        <f t="shared" si="38"/>
        <v>27698.73</v>
      </c>
      <c r="BI17" s="9">
        <f t="shared" si="39"/>
        <v>0</v>
      </c>
      <c r="BJ17" s="4">
        <f t="shared" si="103"/>
        <v>0</v>
      </c>
      <c r="BK17" s="9">
        <f t="shared" si="41"/>
        <v>0</v>
      </c>
      <c r="BL17" s="9">
        <f t="shared" si="104"/>
        <v>27698.73</v>
      </c>
      <c r="BM17" s="9">
        <f t="shared" si="73"/>
        <v>0</v>
      </c>
      <c r="BN17" s="9">
        <f t="shared" si="42"/>
        <v>0</v>
      </c>
      <c r="BO17" s="9">
        <f t="shared" si="43"/>
        <v>27698.73</v>
      </c>
      <c r="BP17" s="9">
        <f t="shared" si="44"/>
        <v>0</v>
      </c>
      <c r="BQ17" s="9">
        <f t="shared" si="45"/>
        <v>27698.73</v>
      </c>
      <c r="BR17" s="9">
        <f t="shared" si="46"/>
        <v>0</v>
      </c>
      <c r="BS17" s="4">
        <f t="shared" si="105"/>
        <v>0</v>
      </c>
      <c r="BT17" s="9">
        <f t="shared" si="48"/>
        <v>0</v>
      </c>
      <c r="BU17" s="9">
        <f t="shared" si="106"/>
        <v>27698.73</v>
      </c>
      <c r="BV17" s="9">
        <f t="shared" si="74"/>
        <v>0</v>
      </c>
      <c r="BW17" s="9">
        <f t="shared" si="49"/>
        <v>0</v>
      </c>
      <c r="BX17" s="9">
        <f t="shared" si="50"/>
        <v>27698.73</v>
      </c>
      <c r="BY17" s="9">
        <f t="shared" si="51"/>
        <v>0</v>
      </c>
      <c r="BZ17" s="9">
        <f t="shared" si="52"/>
        <v>27698.73</v>
      </c>
      <c r="CA17" s="9">
        <f t="shared" si="53"/>
        <v>0</v>
      </c>
      <c r="CB17" s="4">
        <f t="shared" si="107"/>
        <v>0</v>
      </c>
      <c r="CC17" s="9">
        <f t="shared" si="55"/>
        <v>0</v>
      </c>
      <c r="CD17" s="9">
        <f t="shared" si="108"/>
        <v>27698.73</v>
      </c>
      <c r="CE17" s="9">
        <f t="shared" si="75"/>
        <v>0</v>
      </c>
      <c r="CF17" s="9">
        <f t="shared" si="56"/>
        <v>0</v>
      </c>
      <c r="CG17" s="9">
        <f t="shared" si="57"/>
        <v>27698.73</v>
      </c>
      <c r="CH17" s="9">
        <f t="shared" si="58"/>
        <v>0</v>
      </c>
      <c r="CI17" s="9">
        <f t="shared" si="59"/>
        <v>27698.73</v>
      </c>
      <c r="CJ17" s="9">
        <f t="shared" si="60"/>
        <v>0</v>
      </c>
      <c r="CK17" s="4">
        <f t="shared" si="109"/>
        <v>0</v>
      </c>
      <c r="CL17" s="9">
        <f t="shared" si="62"/>
        <v>0</v>
      </c>
      <c r="CM17" s="9">
        <f t="shared" si="110"/>
        <v>27698.73</v>
      </c>
      <c r="CN17" s="9">
        <f t="shared" si="76"/>
        <v>0</v>
      </c>
      <c r="CO17" s="9">
        <f t="shared" si="63"/>
        <v>0</v>
      </c>
      <c r="CP17" s="9">
        <f t="shared" si="64"/>
        <v>27698.73</v>
      </c>
      <c r="CQ17" s="9">
        <f t="shared" si="65"/>
        <v>0</v>
      </c>
      <c r="CR17" s="9">
        <f t="shared" si="66"/>
        <v>27698.73</v>
      </c>
      <c r="CS17" s="9">
        <f t="shared" si="67"/>
        <v>0</v>
      </c>
    </row>
    <row r="18" spans="1:97" ht="12.9" customHeight="1" x14ac:dyDescent="0.25">
      <c r="A18" s="193">
        <v>327</v>
      </c>
      <c r="B18" s="186" t="s">
        <v>190</v>
      </c>
      <c r="C18" s="179"/>
      <c r="D18" s="194"/>
      <c r="E18" s="217">
        <v>8667.93</v>
      </c>
      <c r="F18" s="276">
        <v>28126</v>
      </c>
      <c r="G18" s="189"/>
      <c r="H18" s="244"/>
      <c r="I18" s="190"/>
      <c r="J18" s="200" t="s">
        <v>463</v>
      </c>
      <c r="K18" s="93">
        <f t="shared" si="0"/>
        <v>0</v>
      </c>
      <c r="L18" s="94">
        <f t="shared" si="1"/>
        <v>0</v>
      </c>
      <c r="M18" s="91">
        <f t="shared" si="2"/>
        <v>8667.93</v>
      </c>
      <c r="N18" s="9">
        <f t="shared" si="3"/>
        <v>0</v>
      </c>
      <c r="O18" s="548">
        <f t="shared" si="4"/>
        <v>8667.93</v>
      </c>
      <c r="P18" s="543"/>
      <c r="Q18" s="4">
        <f t="shared" si="94"/>
        <v>0</v>
      </c>
      <c r="R18" s="9">
        <f t="shared" si="6"/>
        <v>0</v>
      </c>
      <c r="S18" s="9">
        <f t="shared" si="77"/>
        <v>8667.93</v>
      </c>
      <c r="T18" s="9">
        <f t="shared" si="68"/>
        <v>0</v>
      </c>
      <c r="U18" s="9">
        <f t="shared" si="7"/>
        <v>0</v>
      </c>
      <c r="V18" s="9">
        <f t="shared" si="8"/>
        <v>8667.93</v>
      </c>
      <c r="W18" s="9">
        <f t="shared" si="9"/>
        <v>0</v>
      </c>
      <c r="X18" s="9">
        <f t="shared" si="10"/>
        <v>8667.93</v>
      </c>
      <c r="Y18" s="9">
        <f t="shared" si="11"/>
        <v>0</v>
      </c>
      <c r="Z18" s="4">
        <f t="shared" si="95"/>
        <v>0</v>
      </c>
      <c r="AA18" s="9">
        <f t="shared" si="13"/>
        <v>0</v>
      </c>
      <c r="AB18" s="9">
        <f t="shared" si="96"/>
        <v>8667.93</v>
      </c>
      <c r="AC18" s="9">
        <f t="shared" si="69"/>
        <v>0</v>
      </c>
      <c r="AD18" s="9">
        <f t="shared" si="14"/>
        <v>0</v>
      </c>
      <c r="AE18" s="9">
        <f t="shared" si="15"/>
        <v>8667.93</v>
      </c>
      <c r="AF18" s="9">
        <f t="shared" si="16"/>
        <v>0</v>
      </c>
      <c r="AG18" s="9">
        <f t="shared" si="17"/>
        <v>8667.93</v>
      </c>
      <c r="AH18" s="9">
        <f t="shared" si="18"/>
        <v>0</v>
      </c>
      <c r="AI18" s="4">
        <f t="shared" si="97"/>
        <v>0</v>
      </c>
      <c r="AJ18" s="9">
        <f t="shared" si="20"/>
        <v>0</v>
      </c>
      <c r="AK18" s="9">
        <f t="shared" si="98"/>
        <v>8667.93</v>
      </c>
      <c r="AL18" s="9">
        <f t="shared" si="70"/>
        <v>0</v>
      </c>
      <c r="AM18" s="9">
        <f t="shared" si="21"/>
        <v>0</v>
      </c>
      <c r="AN18" s="9">
        <f t="shared" si="22"/>
        <v>8667.93</v>
      </c>
      <c r="AO18" s="9">
        <f t="shared" si="23"/>
        <v>0</v>
      </c>
      <c r="AP18" s="9">
        <f t="shared" si="24"/>
        <v>8667.93</v>
      </c>
      <c r="AQ18" s="9">
        <f t="shared" si="25"/>
        <v>0</v>
      </c>
      <c r="AR18" s="4">
        <f t="shared" si="99"/>
        <v>0</v>
      </c>
      <c r="AS18" s="9">
        <f t="shared" si="27"/>
        <v>0</v>
      </c>
      <c r="AT18" s="9">
        <f t="shared" si="100"/>
        <v>8667.93</v>
      </c>
      <c r="AU18" s="9">
        <f t="shared" si="71"/>
        <v>0</v>
      </c>
      <c r="AV18" s="9">
        <f t="shared" si="28"/>
        <v>0</v>
      </c>
      <c r="AW18" s="9">
        <f t="shared" si="29"/>
        <v>8667.93</v>
      </c>
      <c r="AX18" s="9">
        <f t="shared" si="30"/>
        <v>0</v>
      </c>
      <c r="AY18" s="9">
        <f t="shared" si="31"/>
        <v>8667.93</v>
      </c>
      <c r="AZ18" s="9">
        <f t="shared" si="32"/>
        <v>0</v>
      </c>
      <c r="BA18" s="4">
        <f t="shared" si="101"/>
        <v>0</v>
      </c>
      <c r="BB18" s="9">
        <f t="shared" si="34"/>
        <v>0</v>
      </c>
      <c r="BC18" s="9">
        <f t="shared" si="102"/>
        <v>8667.93</v>
      </c>
      <c r="BD18" s="9">
        <f t="shared" si="72"/>
        <v>0</v>
      </c>
      <c r="BE18" s="9">
        <f t="shared" si="35"/>
        <v>0</v>
      </c>
      <c r="BF18" s="9">
        <f t="shared" si="36"/>
        <v>8667.93</v>
      </c>
      <c r="BG18" s="9">
        <f t="shared" si="37"/>
        <v>0</v>
      </c>
      <c r="BH18" s="9">
        <f t="shared" si="38"/>
        <v>8667.93</v>
      </c>
      <c r="BI18" s="9">
        <f t="shared" si="39"/>
        <v>0</v>
      </c>
      <c r="BJ18" s="4">
        <f t="shared" si="103"/>
        <v>0</v>
      </c>
      <c r="BK18" s="9">
        <f t="shared" si="41"/>
        <v>0</v>
      </c>
      <c r="BL18" s="9">
        <f t="shared" si="104"/>
        <v>8667.93</v>
      </c>
      <c r="BM18" s="9">
        <f t="shared" si="73"/>
        <v>0</v>
      </c>
      <c r="BN18" s="9">
        <f t="shared" si="42"/>
        <v>0</v>
      </c>
      <c r="BO18" s="9">
        <f t="shared" si="43"/>
        <v>8667.93</v>
      </c>
      <c r="BP18" s="9">
        <f t="shared" si="44"/>
        <v>0</v>
      </c>
      <c r="BQ18" s="9">
        <f t="shared" si="45"/>
        <v>8667.93</v>
      </c>
      <c r="BR18" s="9">
        <f t="shared" si="46"/>
        <v>0</v>
      </c>
      <c r="BS18" s="4">
        <f t="shared" si="105"/>
        <v>0</v>
      </c>
      <c r="BT18" s="9">
        <f t="shared" si="48"/>
        <v>0</v>
      </c>
      <c r="BU18" s="9">
        <f t="shared" si="106"/>
        <v>8667.93</v>
      </c>
      <c r="BV18" s="9">
        <f t="shared" si="74"/>
        <v>0</v>
      </c>
      <c r="BW18" s="9">
        <f t="shared" si="49"/>
        <v>0</v>
      </c>
      <c r="BX18" s="9">
        <f t="shared" si="50"/>
        <v>8667.93</v>
      </c>
      <c r="BY18" s="9">
        <f t="shared" si="51"/>
        <v>0</v>
      </c>
      <c r="BZ18" s="9">
        <f t="shared" si="52"/>
        <v>8667.93</v>
      </c>
      <c r="CA18" s="9">
        <f t="shared" si="53"/>
        <v>0</v>
      </c>
      <c r="CB18" s="4">
        <f t="shared" si="107"/>
        <v>0</v>
      </c>
      <c r="CC18" s="9">
        <f t="shared" si="55"/>
        <v>0</v>
      </c>
      <c r="CD18" s="9">
        <f t="shared" si="108"/>
        <v>8667.93</v>
      </c>
      <c r="CE18" s="9">
        <f t="shared" si="75"/>
        <v>0</v>
      </c>
      <c r="CF18" s="9">
        <f t="shared" si="56"/>
        <v>0</v>
      </c>
      <c r="CG18" s="9">
        <f t="shared" si="57"/>
        <v>8667.93</v>
      </c>
      <c r="CH18" s="9">
        <f t="shared" si="58"/>
        <v>0</v>
      </c>
      <c r="CI18" s="9">
        <f t="shared" si="59"/>
        <v>8667.93</v>
      </c>
      <c r="CJ18" s="9">
        <f t="shared" si="60"/>
        <v>0</v>
      </c>
      <c r="CK18" s="4">
        <f t="shared" si="109"/>
        <v>0</v>
      </c>
      <c r="CL18" s="9">
        <f t="shared" si="62"/>
        <v>0</v>
      </c>
      <c r="CM18" s="9">
        <f t="shared" si="110"/>
        <v>8667.93</v>
      </c>
      <c r="CN18" s="9">
        <f t="shared" si="76"/>
        <v>0</v>
      </c>
      <c r="CO18" s="9">
        <f t="shared" si="63"/>
        <v>0</v>
      </c>
      <c r="CP18" s="9">
        <f t="shared" si="64"/>
        <v>8667.93</v>
      </c>
      <c r="CQ18" s="9">
        <f t="shared" si="65"/>
        <v>0</v>
      </c>
      <c r="CR18" s="9">
        <f t="shared" si="66"/>
        <v>8667.93</v>
      </c>
      <c r="CS18" s="9">
        <f t="shared" si="67"/>
        <v>0</v>
      </c>
    </row>
    <row r="19" spans="1:97" ht="12.9" customHeight="1" x14ac:dyDescent="0.25">
      <c r="A19" s="193">
        <v>328</v>
      </c>
      <c r="B19" s="186" t="s">
        <v>197</v>
      </c>
      <c r="C19" s="179"/>
      <c r="D19" s="194"/>
      <c r="E19" s="217">
        <v>4652.76</v>
      </c>
      <c r="F19" s="276">
        <v>28491</v>
      </c>
      <c r="G19" s="189"/>
      <c r="H19" s="244"/>
      <c r="I19" s="190"/>
      <c r="J19" s="200" t="s">
        <v>463</v>
      </c>
      <c r="K19" s="93">
        <f t="shared" si="0"/>
        <v>0</v>
      </c>
      <c r="L19" s="94">
        <f t="shared" si="1"/>
        <v>0</v>
      </c>
      <c r="M19" s="91">
        <f t="shared" si="2"/>
        <v>4652.76</v>
      </c>
      <c r="N19" s="9">
        <f t="shared" si="3"/>
        <v>0</v>
      </c>
      <c r="O19" s="548">
        <f t="shared" si="4"/>
        <v>4652.76</v>
      </c>
      <c r="P19" s="543"/>
      <c r="Q19" s="4">
        <f t="shared" si="94"/>
        <v>0</v>
      </c>
      <c r="R19" s="9">
        <f t="shared" si="6"/>
        <v>0</v>
      </c>
      <c r="S19" s="9">
        <f t="shared" si="77"/>
        <v>4652.76</v>
      </c>
      <c r="T19" s="9">
        <f t="shared" si="68"/>
        <v>0</v>
      </c>
      <c r="U19" s="9">
        <f t="shared" si="7"/>
        <v>0</v>
      </c>
      <c r="V19" s="9">
        <f t="shared" si="8"/>
        <v>4652.76</v>
      </c>
      <c r="W19" s="9">
        <f t="shared" si="9"/>
        <v>0</v>
      </c>
      <c r="X19" s="9">
        <f t="shared" si="10"/>
        <v>4652.76</v>
      </c>
      <c r="Y19" s="9">
        <f t="shared" si="11"/>
        <v>0</v>
      </c>
      <c r="Z19" s="4">
        <f t="shared" si="95"/>
        <v>0</v>
      </c>
      <c r="AA19" s="9">
        <f t="shared" si="13"/>
        <v>0</v>
      </c>
      <c r="AB19" s="9">
        <f t="shared" si="96"/>
        <v>4652.76</v>
      </c>
      <c r="AC19" s="9">
        <f t="shared" si="69"/>
        <v>0</v>
      </c>
      <c r="AD19" s="9">
        <f t="shared" si="14"/>
        <v>0</v>
      </c>
      <c r="AE19" s="9">
        <f t="shared" si="15"/>
        <v>4652.76</v>
      </c>
      <c r="AF19" s="9">
        <f t="shared" si="16"/>
        <v>0</v>
      </c>
      <c r="AG19" s="9">
        <f t="shared" si="17"/>
        <v>4652.76</v>
      </c>
      <c r="AH19" s="9">
        <f t="shared" si="18"/>
        <v>0</v>
      </c>
      <c r="AI19" s="4">
        <f t="shared" si="97"/>
        <v>0</v>
      </c>
      <c r="AJ19" s="9">
        <f t="shared" si="20"/>
        <v>0</v>
      </c>
      <c r="AK19" s="9">
        <f t="shared" si="98"/>
        <v>4652.76</v>
      </c>
      <c r="AL19" s="9">
        <f t="shared" si="70"/>
        <v>0</v>
      </c>
      <c r="AM19" s="9">
        <f t="shared" si="21"/>
        <v>0</v>
      </c>
      <c r="AN19" s="9">
        <f t="shared" si="22"/>
        <v>4652.76</v>
      </c>
      <c r="AO19" s="9">
        <f t="shared" si="23"/>
        <v>0</v>
      </c>
      <c r="AP19" s="9">
        <f t="shared" si="24"/>
        <v>4652.76</v>
      </c>
      <c r="AQ19" s="9">
        <f t="shared" si="25"/>
        <v>0</v>
      </c>
      <c r="AR19" s="4">
        <f t="shared" si="99"/>
        <v>0</v>
      </c>
      <c r="AS19" s="9">
        <f t="shared" si="27"/>
        <v>0</v>
      </c>
      <c r="AT19" s="9">
        <f t="shared" si="100"/>
        <v>4652.76</v>
      </c>
      <c r="AU19" s="9">
        <f t="shared" si="71"/>
        <v>0</v>
      </c>
      <c r="AV19" s="9">
        <f t="shared" si="28"/>
        <v>0</v>
      </c>
      <c r="AW19" s="9">
        <f t="shared" si="29"/>
        <v>4652.76</v>
      </c>
      <c r="AX19" s="9">
        <f t="shared" si="30"/>
        <v>0</v>
      </c>
      <c r="AY19" s="9">
        <f t="shared" si="31"/>
        <v>4652.76</v>
      </c>
      <c r="AZ19" s="9">
        <f t="shared" si="32"/>
        <v>0</v>
      </c>
      <c r="BA19" s="4">
        <f t="shared" si="101"/>
        <v>0</v>
      </c>
      <c r="BB19" s="9">
        <f t="shared" si="34"/>
        <v>0</v>
      </c>
      <c r="BC19" s="9">
        <f t="shared" si="102"/>
        <v>4652.76</v>
      </c>
      <c r="BD19" s="9">
        <f t="shared" si="72"/>
        <v>0</v>
      </c>
      <c r="BE19" s="9">
        <f t="shared" si="35"/>
        <v>0</v>
      </c>
      <c r="BF19" s="9">
        <f t="shared" si="36"/>
        <v>4652.76</v>
      </c>
      <c r="BG19" s="9">
        <f t="shared" si="37"/>
        <v>0</v>
      </c>
      <c r="BH19" s="9">
        <f t="shared" si="38"/>
        <v>4652.76</v>
      </c>
      <c r="BI19" s="9">
        <f t="shared" si="39"/>
        <v>0</v>
      </c>
      <c r="BJ19" s="4">
        <f t="shared" si="103"/>
        <v>0</v>
      </c>
      <c r="BK19" s="9">
        <f t="shared" si="41"/>
        <v>0</v>
      </c>
      <c r="BL19" s="9">
        <f t="shared" si="104"/>
        <v>4652.76</v>
      </c>
      <c r="BM19" s="9">
        <f t="shared" si="73"/>
        <v>0</v>
      </c>
      <c r="BN19" s="9">
        <f t="shared" si="42"/>
        <v>0</v>
      </c>
      <c r="BO19" s="9">
        <f t="shared" si="43"/>
        <v>4652.76</v>
      </c>
      <c r="BP19" s="9">
        <f t="shared" si="44"/>
        <v>0</v>
      </c>
      <c r="BQ19" s="9">
        <f t="shared" si="45"/>
        <v>4652.76</v>
      </c>
      <c r="BR19" s="9">
        <f t="shared" si="46"/>
        <v>0</v>
      </c>
      <c r="BS19" s="4">
        <f t="shared" si="105"/>
        <v>0</v>
      </c>
      <c r="BT19" s="9">
        <f t="shared" si="48"/>
        <v>0</v>
      </c>
      <c r="BU19" s="9">
        <f t="shared" si="106"/>
        <v>4652.76</v>
      </c>
      <c r="BV19" s="9">
        <f t="shared" si="74"/>
        <v>0</v>
      </c>
      <c r="BW19" s="9">
        <f t="shared" si="49"/>
        <v>0</v>
      </c>
      <c r="BX19" s="9">
        <f t="shared" si="50"/>
        <v>4652.76</v>
      </c>
      <c r="BY19" s="9">
        <f t="shared" si="51"/>
        <v>0</v>
      </c>
      <c r="BZ19" s="9">
        <f t="shared" si="52"/>
        <v>4652.76</v>
      </c>
      <c r="CA19" s="9">
        <f t="shared" si="53"/>
        <v>0</v>
      </c>
      <c r="CB19" s="4">
        <f t="shared" si="107"/>
        <v>0</v>
      </c>
      <c r="CC19" s="9">
        <f t="shared" si="55"/>
        <v>0</v>
      </c>
      <c r="CD19" s="9">
        <f t="shared" si="108"/>
        <v>4652.76</v>
      </c>
      <c r="CE19" s="9">
        <f t="shared" si="75"/>
        <v>0</v>
      </c>
      <c r="CF19" s="9">
        <f t="shared" si="56"/>
        <v>0</v>
      </c>
      <c r="CG19" s="9">
        <f t="shared" si="57"/>
        <v>4652.76</v>
      </c>
      <c r="CH19" s="9">
        <f t="shared" si="58"/>
        <v>0</v>
      </c>
      <c r="CI19" s="9">
        <f t="shared" si="59"/>
        <v>4652.76</v>
      </c>
      <c r="CJ19" s="9">
        <f t="shared" si="60"/>
        <v>0</v>
      </c>
      <c r="CK19" s="4">
        <f t="shared" si="109"/>
        <v>0</v>
      </c>
      <c r="CL19" s="9">
        <f t="shared" si="62"/>
        <v>0</v>
      </c>
      <c r="CM19" s="9">
        <f t="shared" si="110"/>
        <v>4652.76</v>
      </c>
      <c r="CN19" s="9">
        <f t="shared" si="76"/>
        <v>0</v>
      </c>
      <c r="CO19" s="9">
        <f t="shared" si="63"/>
        <v>0</v>
      </c>
      <c r="CP19" s="9">
        <f t="shared" si="64"/>
        <v>4652.76</v>
      </c>
      <c r="CQ19" s="9">
        <f t="shared" si="65"/>
        <v>0</v>
      </c>
      <c r="CR19" s="9">
        <f t="shared" si="66"/>
        <v>4652.76</v>
      </c>
      <c r="CS19" s="9">
        <f t="shared" si="67"/>
        <v>0</v>
      </c>
    </row>
    <row r="20" spans="1:97" ht="12.9" customHeight="1" x14ac:dyDescent="0.25">
      <c r="A20" s="193">
        <v>329</v>
      </c>
      <c r="B20" s="186" t="s">
        <v>198</v>
      </c>
      <c r="C20" s="179"/>
      <c r="D20" s="194"/>
      <c r="E20" s="217">
        <v>715.81</v>
      </c>
      <c r="F20" s="276">
        <v>28491</v>
      </c>
      <c r="G20" s="189"/>
      <c r="H20" s="244"/>
      <c r="I20" s="190"/>
      <c r="J20" s="200" t="s">
        <v>463</v>
      </c>
      <c r="K20" s="93">
        <f t="shared" si="0"/>
        <v>0</v>
      </c>
      <c r="L20" s="94">
        <f t="shared" si="1"/>
        <v>0</v>
      </c>
      <c r="M20" s="91">
        <f t="shared" si="2"/>
        <v>715.81</v>
      </c>
      <c r="N20" s="9">
        <f t="shared" si="3"/>
        <v>0</v>
      </c>
      <c r="O20" s="548">
        <f t="shared" si="4"/>
        <v>715.81</v>
      </c>
      <c r="P20" s="543"/>
      <c r="Q20" s="4">
        <f t="shared" si="94"/>
        <v>0</v>
      </c>
      <c r="R20" s="9">
        <f t="shared" si="6"/>
        <v>0</v>
      </c>
      <c r="S20" s="9">
        <f t="shared" si="77"/>
        <v>715.81</v>
      </c>
      <c r="T20" s="9">
        <f t="shared" si="68"/>
        <v>0</v>
      </c>
      <c r="U20" s="9">
        <f t="shared" si="7"/>
        <v>0</v>
      </c>
      <c r="V20" s="9">
        <f t="shared" si="8"/>
        <v>715.81</v>
      </c>
      <c r="W20" s="9">
        <f t="shared" si="9"/>
        <v>0</v>
      </c>
      <c r="X20" s="9">
        <f t="shared" si="10"/>
        <v>715.81</v>
      </c>
      <c r="Y20" s="9">
        <f t="shared" si="11"/>
        <v>0</v>
      </c>
      <c r="Z20" s="4">
        <f t="shared" si="95"/>
        <v>0</v>
      </c>
      <c r="AA20" s="9">
        <f t="shared" si="13"/>
        <v>0</v>
      </c>
      <c r="AB20" s="9">
        <f t="shared" si="96"/>
        <v>715.81</v>
      </c>
      <c r="AC20" s="9">
        <f t="shared" si="69"/>
        <v>0</v>
      </c>
      <c r="AD20" s="9">
        <f t="shared" si="14"/>
        <v>0</v>
      </c>
      <c r="AE20" s="9">
        <f t="shared" si="15"/>
        <v>715.81</v>
      </c>
      <c r="AF20" s="9">
        <f t="shared" si="16"/>
        <v>0</v>
      </c>
      <c r="AG20" s="9">
        <f t="shared" si="17"/>
        <v>715.81</v>
      </c>
      <c r="AH20" s="9">
        <f t="shared" si="18"/>
        <v>0</v>
      </c>
      <c r="AI20" s="4">
        <f t="shared" si="97"/>
        <v>0</v>
      </c>
      <c r="AJ20" s="9">
        <f t="shared" si="20"/>
        <v>0</v>
      </c>
      <c r="AK20" s="9">
        <f t="shared" si="98"/>
        <v>715.81</v>
      </c>
      <c r="AL20" s="9">
        <f t="shared" si="70"/>
        <v>0</v>
      </c>
      <c r="AM20" s="9">
        <f t="shared" si="21"/>
        <v>0</v>
      </c>
      <c r="AN20" s="9">
        <f t="shared" si="22"/>
        <v>715.81</v>
      </c>
      <c r="AO20" s="9">
        <f t="shared" si="23"/>
        <v>0</v>
      </c>
      <c r="AP20" s="9">
        <f t="shared" si="24"/>
        <v>715.81</v>
      </c>
      <c r="AQ20" s="9">
        <f t="shared" si="25"/>
        <v>0</v>
      </c>
      <c r="AR20" s="4">
        <f t="shared" si="99"/>
        <v>0</v>
      </c>
      <c r="AS20" s="9">
        <f t="shared" si="27"/>
        <v>0</v>
      </c>
      <c r="AT20" s="9">
        <f t="shared" si="100"/>
        <v>715.81</v>
      </c>
      <c r="AU20" s="9">
        <f t="shared" si="71"/>
        <v>0</v>
      </c>
      <c r="AV20" s="9">
        <f t="shared" si="28"/>
        <v>0</v>
      </c>
      <c r="AW20" s="9">
        <f t="shared" si="29"/>
        <v>715.81</v>
      </c>
      <c r="AX20" s="9">
        <f t="shared" si="30"/>
        <v>0</v>
      </c>
      <c r="AY20" s="9">
        <f t="shared" si="31"/>
        <v>715.81</v>
      </c>
      <c r="AZ20" s="9">
        <f t="shared" si="32"/>
        <v>0</v>
      </c>
      <c r="BA20" s="4">
        <f t="shared" si="101"/>
        <v>0</v>
      </c>
      <c r="BB20" s="9">
        <f t="shared" si="34"/>
        <v>0</v>
      </c>
      <c r="BC20" s="9">
        <f t="shared" si="102"/>
        <v>715.81</v>
      </c>
      <c r="BD20" s="9">
        <f t="shared" si="72"/>
        <v>0</v>
      </c>
      <c r="BE20" s="9">
        <f t="shared" si="35"/>
        <v>0</v>
      </c>
      <c r="BF20" s="9">
        <f t="shared" si="36"/>
        <v>715.81</v>
      </c>
      <c r="BG20" s="9">
        <f t="shared" si="37"/>
        <v>0</v>
      </c>
      <c r="BH20" s="9">
        <f t="shared" si="38"/>
        <v>715.81</v>
      </c>
      <c r="BI20" s="9">
        <f t="shared" si="39"/>
        <v>0</v>
      </c>
      <c r="BJ20" s="4">
        <f t="shared" si="103"/>
        <v>0</v>
      </c>
      <c r="BK20" s="9">
        <f t="shared" si="41"/>
        <v>0</v>
      </c>
      <c r="BL20" s="9">
        <f t="shared" si="104"/>
        <v>715.81</v>
      </c>
      <c r="BM20" s="9">
        <f t="shared" si="73"/>
        <v>0</v>
      </c>
      <c r="BN20" s="9">
        <f t="shared" si="42"/>
        <v>0</v>
      </c>
      <c r="BO20" s="9">
        <f t="shared" si="43"/>
        <v>715.81</v>
      </c>
      <c r="BP20" s="9">
        <f t="shared" si="44"/>
        <v>0</v>
      </c>
      <c r="BQ20" s="9">
        <f t="shared" si="45"/>
        <v>715.81</v>
      </c>
      <c r="BR20" s="9">
        <f t="shared" si="46"/>
        <v>0</v>
      </c>
      <c r="BS20" s="4">
        <f t="shared" si="105"/>
        <v>0</v>
      </c>
      <c r="BT20" s="9">
        <f t="shared" si="48"/>
        <v>0</v>
      </c>
      <c r="BU20" s="9">
        <f t="shared" si="106"/>
        <v>715.81</v>
      </c>
      <c r="BV20" s="9">
        <f t="shared" si="74"/>
        <v>0</v>
      </c>
      <c r="BW20" s="9">
        <f t="shared" si="49"/>
        <v>0</v>
      </c>
      <c r="BX20" s="9">
        <f t="shared" si="50"/>
        <v>715.81</v>
      </c>
      <c r="BY20" s="9">
        <f t="shared" si="51"/>
        <v>0</v>
      </c>
      <c r="BZ20" s="9">
        <f t="shared" si="52"/>
        <v>715.81</v>
      </c>
      <c r="CA20" s="9">
        <f t="shared" si="53"/>
        <v>0</v>
      </c>
      <c r="CB20" s="4">
        <f t="shared" si="107"/>
        <v>0</v>
      </c>
      <c r="CC20" s="9">
        <f t="shared" si="55"/>
        <v>0</v>
      </c>
      <c r="CD20" s="9">
        <f t="shared" si="108"/>
        <v>715.81</v>
      </c>
      <c r="CE20" s="9">
        <f t="shared" si="75"/>
        <v>0</v>
      </c>
      <c r="CF20" s="9">
        <f t="shared" si="56"/>
        <v>0</v>
      </c>
      <c r="CG20" s="9">
        <f t="shared" si="57"/>
        <v>715.81</v>
      </c>
      <c r="CH20" s="9">
        <f t="shared" si="58"/>
        <v>0</v>
      </c>
      <c r="CI20" s="9">
        <f t="shared" si="59"/>
        <v>715.81</v>
      </c>
      <c r="CJ20" s="9">
        <f t="shared" si="60"/>
        <v>0</v>
      </c>
      <c r="CK20" s="4">
        <f t="shared" si="109"/>
        <v>0</v>
      </c>
      <c r="CL20" s="9">
        <f t="shared" si="62"/>
        <v>0</v>
      </c>
      <c r="CM20" s="9">
        <f t="shared" si="110"/>
        <v>715.81</v>
      </c>
      <c r="CN20" s="9">
        <f t="shared" si="76"/>
        <v>0</v>
      </c>
      <c r="CO20" s="9">
        <f t="shared" si="63"/>
        <v>0</v>
      </c>
      <c r="CP20" s="9">
        <f t="shared" si="64"/>
        <v>715.81</v>
      </c>
      <c r="CQ20" s="9">
        <f t="shared" si="65"/>
        <v>0</v>
      </c>
      <c r="CR20" s="9">
        <f t="shared" si="66"/>
        <v>715.81</v>
      </c>
      <c r="CS20" s="9">
        <f t="shared" si="67"/>
        <v>0</v>
      </c>
    </row>
    <row r="21" spans="1:97" ht="12.9" customHeight="1" x14ac:dyDescent="0.25">
      <c r="A21" s="193">
        <v>330</v>
      </c>
      <c r="B21" s="186" t="s">
        <v>199</v>
      </c>
      <c r="C21" s="179"/>
      <c r="D21" s="194"/>
      <c r="E21" s="217">
        <v>4959.53</v>
      </c>
      <c r="F21" s="276">
        <v>28491</v>
      </c>
      <c r="G21" s="189"/>
      <c r="H21" s="244"/>
      <c r="I21" s="190"/>
      <c r="J21" s="200" t="s">
        <v>463</v>
      </c>
      <c r="K21" s="93">
        <f t="shared" si="0"/>
        <v>0</v>
      </c>
      <c r="L21" s="94">
        <f t="shared" si="1"/>
        <v>0</v>
      </c>
      <c r="M21" s="91">
        <f t="shared" si="2"/>
        <v>4959.53</v>
      </c>
      <c r="N21" s="9">
        <f t="shared" si="3"/>
        <v>0</v>
      </c>
      <c r="O21" s="548">
        <f t="shared" si="4"/>
        <v>4959.53</v>
      </c>
      <c r="P21" s="543"/>
      <c r="Q21" s="4">
        <f t="shared" si="94"/>
        <v>0</v>
      </c>
      <c r="R21" s="9">
        <f t="shared" si="6"/>
        <v>0</v>
      </c>
      <c r="S21" s="9">
        <f t="shared" si="77"/>
        <v>4959.53</v>
      </c>
      <c r="T21" s="9">
        <f t="shared" si="68"/>
        <v>0</v>
      </c>
      <c r="U21" s="9">
        <f t="shared" si="7"/>
        <v>0</v>
      </c>
      <c r="V21" s="9">
        <f t="shared" si="8"/>
        <v>4959.53</v>
      </c>
      <c r="W21" s="9">
        <f t="shared" si="9"/>
        <v>0</v>
      </c>
      <c r="X21" s="9">
        <f t="shared" si="10"/>
        <v>4959.53</v>
      </c>
      <c r="Y21" s="9">
        <f t="shared" si="11"/>
        <v>0</v>
      </c>
      <c r="Z21" s="4">
        <f t="shared" si="95"/>
        <v>0</v>
      </c>
      <c r="AA21" s="9">
        <f t="shared" si="13"/>
        <v>0</v>
      </c>
      <c r="AB21" s="9">
        <f t="shared" si="96"/>
        <v>4959.53</v>
      </c>
      <c r="AC21" s="9">
        <f t="shared" si="69"/>
        <v>0</v>
      </c>
      <c r="AD21" s="9">
        <f t="shared" si="14"/>
        <v>0</v>
      </c>
      <c r="AE21" s="9">
        <f t="shared" si="15"/>
        <v>4959.53</v>
      </c>
      <c r="AF21" s="9">
        <f t="shared" si="16"/>
        <v>0</v>
      </c>
      <c r="AG21" s="9">
        <f t="shared" si="17"/>
        <v>4959.53</v>
      </c>
      <c r="AH21" s="9">
        <f t="shared" si="18"/>
        <v>0</v>
      </c>
      <c r="AI21" s="4">
        <f t="shared" si="97"/>
        <v>0</v>
      </c>
      <c r="AJ21" s="9">
        <f t="shared" si="20"/>
        <v>0</v>
      </c>
      <c r="AK21" s="9">
        <f t="shared" si="98"/>
        <v>4959.53</v>
      </c>
      <c r="AL21" s="9">
        <f t="shared" si="70"/>
        <v>0</v>
      </c>
      <c r="AM21" s="9">
        <f t="shared" si="21"/>
        <v>0</v>
      </c>
      <c r="AN21" s="9">
        <f t="shared" si="22"/>
        <v>4959.53</v>
      </c>
      <c r="AO21" s="9">
        <f t="shared" si="23"/>
        <v>0</v>
      </c>
      <c r="AP21" s="9">
        <f t="shared" si="24"/>
        <v>4959.53</v>
      </c>
      <c r="AQ21" s="9">
        <f t="shared" si="25"/>
        <v>0</v>
      </c>
      <c r="AR21" s="4">
        <f t="shared" si="99"/>
        <v>0</v>
      </c>
      <c r="AS21" s="9">
        <f t="shared" si="27"/>
        <v>0</v>
      </c>
      <c r="AT21" s="9">
        <f t="shared" si="100"/>
        <v>4959.53</v>
      </c>
      <c r="AU21" s="9">
        <f t="shared" si="71"/>
        <v>0</v>
      </c>
      <c r="AV21" s="9">
        <f t="shared" si="28"/>
        <v>0</v>
      </c>
      <c r="AW21" s="9">
        <f t="shared" si="29"/>
        <v>4959.53</v>
      </c>
      <c r="AX21" s="9">
        <f t="shared" si="30"/>
        <v>0</v>
      </c>
      <c r="AY21" s="9">
        <f t="shared" si="31"/>
        <v>4959.53</v>
      </c>
      <c r="AZ21" s="9">
        <f t="shared" si="32"/>
        <v>0</v>
      </c>
      <c r="BA21" s="4">
        <f t="shared" si="101"/>
        <v>0</v>
      </c>
      <c r="BB21" s="9">
        <f t="shared" si="34"/>
        <v>0</v>
      </c>
      <c r="BC21" s="9">
        <f t="shared" si="102"/>
        <v>4959.53</v>
      </c>
      <c r="BD21" s="9">
        <f t="shared" si="72"/>
        <v>0</v>
      </c>
      <c r="BE21" s="9">
        <f t="shared" si="35"/>
        <v>0</v>
      </c>
      <c r="BF21" s="9">
        <f t="shared" si="36"/>
        <v>4959.53</v>
      </c>
      <c r="BG21" s="9">
        <f t="shared" si="37"/>
        <v>0</v>
      </c>
      <c r="BH21" s="9">
        <f t="shared" si="38"/>
        <v>4959.53</v>
      </c>
      <c r="BI21" s="9">
        <f t="shared" si="39"/>
        <v>0</v>
      </c>
      <c r="BJ21" s="4">
        <f t="shared" si="103"/>
        <v>0</v>
      </c>
      <c r="BK21" s="9">
        <f t="shared" si="41"/>
        <v>0</v>
      </c>
      <c r="BL21" s="9">
        <f t="shared" si="104"/>
        <v>4959.53</v>
      </c>
      <c r="BM21" s="9">
        <f t="shared" si="73"/>
        <v>0</v>
      </c>
      <c r="BN21" s="9">
        <f t="shared" si="42"/>
        <v>0</v>
      </c>
      <c r="BO21" s="9">
        <f t="shared" si="43"/>
        <v>4959.53</v>
      </c>
      <c r="BP21" s="9">
        <f t="shared" si="44"/>
        <v>0</v>
      </c>
      <c r="BQ21" s="9">
        <f t="shared" si="45"/>
        <v>4959.53</v>
      </c>
      <c r="BR21" s="9">
        <f t="shared" si="46"/>
        <v>0</v>
      </c>
      <c r="BS21" s="4">
        <f t="shared" si="105"/>
        <v>0</v>
      </c>
      <c r="BT21" s="9">
        <f t="shared" si="48"/>
        <v>0</v>
      </c>
      <c r="BU21" s="9">
        <f t="shared" si="106"/>
        <v>4959.53</v>
      </c>
      <c r="BV21" s="9">
        <f t="shared" si="74"/>
        <v>0</v>
      </c>
      <c r="BW21" s="9">
        <f t="shared" si="49"/>
        <v>0</v>
      </c>
      <c r="BX21" s="9">
        <f t="shared" si="50"/>
        <v>4959.53</v>
      </c>
      <c r="BY21" s="9">
        <f t="shared" si="51"/>
        <v>0</v>
      </c>
      <c r="BZ21" s="9">
        <f t="shared" si="52"/>
        <v>4959.53</v>
      </c>
      <c r="CA21" s="9">
        <f t="shared" si="53"/>
        <v>0</v>
      </c>
      <c r="CB21" s="4">
        <f t="shared" si="107"/>
        <v>0</v>
      </c>
      <c r="CC21" s="9">
        <f t="shared" si="55"/>
        <v>0</v>
      </c>
      <c r="CD21" s="9">
        <f t="shared" si="108"/>
        <v>4959.53</v>
      </c>
      <c r="CE21" s="9">
        <f t="shared" si="75"/>
        <v>0</v>
      </c>
      <c r="CF21" s="9">
        <f t="shared" si="56"/>
        <v>0</v>
      </c>
      <c r="CG21" s="9">
        <f t="shared" si="57"/>
        <v>4959.53</v>
      </c>
      <c r="CH21" s="9">
        <f t="shared" si="58"/>
        <v>0</v>
      </c>
      <c r="CI21" s="9">
        <f t="shared" si="59"/>
        <v>4959.53</v>
      </c>
      <c r="CJ21" s="9">
        <f t="shared" si="60"/>
        <v>0</v>
      </c>
      <c r="CK21" s="4">
        <f t="shared" si="109"/>
        <v>0</v>
      </c>
      <c r="CL21" s="9">
        <f t="shared" si="62"/>
        <v>0</v>
      </c>
      <c r="CM21" s="9">
        <f t="shared" si="110"/>
        <v>4959.53</v>
      </c>
      <c r="CN21" s="9">
        <f t="shared" si="76"/>
        <v>0</v>
      </c>
      <c r="CO21" s="9">
        <f t="shared" si="63"/>
        <v>0</v>
      </c>
      <c r="CP21" s="9">
        <f t="shared" si="64"/>
        <v>4959.53</v>
      </c>
      <c r="CQ21" s="9">
        <f t="shared" si="65"/>
        <v>0</v>
      </c>
      <c r="CR21" s="9">
        <f t="shared" si="66"/>
        <v>4959.53</v>
      </c>
      <c r="CS21" s="9">
        <f t="shared" si="67"/>
        <v>0</v>
      </c>
    </row>
    <row r="22" spans="1:97" ht="12.9" customHeight="1" x14ac:dyDescent="0.25">
      <c r="A22" s="193">
        <v>331</v>
      </c>
      <c r="B22" s="186" t="s">
        <v>200</v>
      </c>
      <c r="C22" s="179"/>
      <c r="D22" s="194"/>
      <c r="E22" s="217">
        <v>2198.56</v>
      </c>
      <c r="F22" s="276">
        <v>28491</v>
      </c>
      <c r="G22" s="189"/>
      <c r="H22" s="244"/>
      <c r="I22" s="190"/>
      <c r="J22" s="200" t="s">
        <v>463</v>
      </c>
      <c r="K22" s="93">
        <f t="shared" si="0"/>
        <v>0</v>
      </c>
      <c r="L22" s="94">
        <f t="shared" si="1"/>
        <v>0</v>
      </c>
      <c r="M22" s="91">
        <f t="shared" si="2"/>
        <v>2198.56</v>
      </c>
      <c r="N22" s="9">
        <f t="shared" si="3"/>
        <v>0</v>
      </c>
      <c r="O22" s="548">
        <f t="shared" si="4"/>
        <v>2198.56</v>
      </c>
      <c r="P22" s="543"/>
      <c r="Q22" s="4">
        <f>IF(YEAR($F22)=Q$4,$E22,0)</f>
        <v>0</v>
      </c>
      <c r="R22" s="9">
        <f t="shared" si="6"/>
        <v>0</v>
      </c>
      <c r="S22" s="9">
        <f t="shared" ref="S22:S28" si="111">IF(AND($F22&gt;0,$F22&lt;=V$4),$E22,0)</f>
        <v>2198.56</v>
      </c>
      <c r="T22" s="9">
        <f t="shared" si="68"/>
        <v>0</v>
      </c>
      <c r="U22" s="9">
        <f t="shared" si="7"/>
        <v>0</v>
      </c>
      <c r="V22" s="9">
        <f t="shared" si="8"/>
        <v>2198.56</v>
      </c>
      <c r="W22" s="9">
        <f t="shared" si="9"/>
        <v>0</v>
      </c>
      <c r="X22" s="9">
        <f t="shared" si="10"/>
        <v>2198.56</v>
      </c>
      <c r="Y22" s="9">
        <f t="shared" si="11"/>
        <v>0</v>
      </c>
      <c r="Z22" s="4">
        <f>IF(YEAR($F22)=Z$4,$E22,0)</f>
        <v>0</v>
      </c>
      <c r="AA22" s="9">
        <f t="shared" si="13"/>
        <v>0</v>
      </c>
      <c r="AB22" s="9">
        <f t="shared" si="96"/>
        <v>2198.56</v>
      </c>
      <c r="AC22" s="9">
        <f t="shared" si="69"/>
        <v>0</v>
      </c>
      <c r="AD22" s="9">
        <f t="shared" si="14"/>
        <v>0</v>
      </c>
      <c r="AE22" s="9">
        <f t="shared" si="15"/>
        <v>2198.56</v>
      </c>
      <c r="AF22" s="9">
        <f t="shared" si="16"/>
        <v>0</v>
      </c>
      <c r="AG22" s="9">
        <f t="shared" si="17"/>
        <v>2198.56</v>
      </c>
      <c r="AH22" s="9">
        <f t="shared" si="18"/>
        <v>0</v>
      </c>
      <c r="AI22" s="4">
        <f>IF(YEAR($F22)=AI$4,$E22,0)</f>
        <v>0</v>
      </c>
      <c r="AJ22" s="9">
        <f t="shared" si="20"/>
        <v>0</v>
      </c>
      <c r="AK22" s="9">
        <f t="shared" si="98"/>
        <v>2198.56</v>
      </c>
      <c r="AL22" s="9">
        <f t="shared" si="70"/>
        <v>0</v>
      </c>
      <c r="AM22" s="9">
        <f t="shared" si="21"/>
        <v>0</v>
      </c>
      <c r="AN22" s="9">
        <f t="shared" si="22"/>
        <v>2198.56</v>
      </c>
      <c r="AO22" s="9">
        <f t="shared" si="23"/>
        <v>0</v>
      </c>
      <c r="AP22" s="9">
        <f t="shared" si="24"/>
        <v>2198.56</v>
      </c>
      <c r="AQ22" s="9">
        <f t="shared" si="25"/>
        <v>0</v>
      </c>
      <c r="AR22" s="4">
        <f>IF(YEAR($F22)=AR$4,$E22,0)</f>
        <v>0</v>
      </c>
      <c r="AS22" s="9">
        <f t="shared" si="27"/>
        <v>0</v>
      </c>
      <c r="AT22" s="9">
        <f t="shared" si="100"/>
        <v>2198.56</v>
      </c>
      <c r="AU22" s="9">
        <f t="shared" si="71"/>
        <v>0</v>
      </c>
      <c r="AV22" s="9">
        <f t="shared" si="28"/>
        <v>0</v>
      </c>
      <c r="AW22" s="9">
        <f t="shared" si="29"/>
        <v>2198.56</v>
      </c>
      <c r="AX22" s="9">
        <f t="shared" si="30"/>
        <v>0</v>
      </c>
      <c r="AY22" s="9">
        <f t="shared" si="31"/>
        <v>2198.56</v>
      </c>
      <c r="AZ22" s="9">
        <f t="shared" si="32"/>
        <v>0</v>
      </c>
      <c r="BA22" s="4">
        <f>IF(YEAR($F22)=BA$4,$E22,0)</f>
        <v>0</v>
      </c>
      <c r="BB22" s="9">
        <f t="shared" si="34"/>
        <v>0</v>
      </c>
      <c r="BC22" s="9">
        <f t="shared" si="102"/>
        <v>2198.56</v>
      </c>
      <c r="BD22" s="9">
        <f t="shared" si="72"/>
        <v>0</v>
      </c>
      <c r="BE22" s="9">
        <f t="shared" si="35"/>
        <v>0</v>
      </c>
      <c r="BF22" s="9">
        <f t="shared" si="36"/>
        <v>2198.56</v>
      </c>
      <c r="BG22" s="9">
        <f t="shared" si="37"/>
        <v>0</v>
      </c>
      <c r="BH22" s="9">
        <f t="shared" si="38"/>
        <v>2198.56</v>
      </c>
      <c r="BI22" s="9">
        <f t="shared" si="39"/>
        <v>0</v>
      </c>
      <c r="BJ22" s="4">
        <f>IF(YEAR($F22)=BJ$4,$E22,0)</f>
        <v>0</v>
      </c>
      <c r="BK22" s="9">
        <f t="shared" si="41"/>
        <v>0</v>
      </c>
      <c r="BL22" s="9">
        <f t="shared" si="104"/>
        <v>2198.56</v>
      </c>
      <c r="BM22" s="9">
        <f t="shared" si="73"/>
        <v>0</v>
      </c>
      <c r="BN22" s="9">
        <f t="shared" si="42"/>
        <v>0</v>
      </c>
      <c r="BO22" s="9">
        <f t="shared" si="43"/>
        <v>2198.56</v>
      </c>
      <c r="BP22" s="9">
        <f t="shared" si="44"/>
        <v>0</v>
      </c>
      <c r="BQ22" s="9">
        <f t="shared" si="45"/>
        <v>2198.56</v>
      </c>
      <c r="BR22" s="9">
        <f t="shared" si="46"/>
        <v>0</v>
      </c>
      <c r="BS22" s="4">
        <f>IF(YEAR($F22)=BS$4,$E22,0)</f>
        <v>0</v>
      </c>
      <c r="BT22" s="9">
        <f t="shared" si="48"/>
        <v>0</v>
      </c>
      <c r="BU22" s="9">
        <f t="shared" si="106"/>
        <v>2198.56</v>
      </c>
      <c r="BV22" s="9">
        <f t="shared" si="74"/>
        <v>0</v>
      </c>
      <c r="BW22" s="9">
        <f t="shared" si="49"/>
        <v>0</v>
      </c>
      <c r="BX22" s="9">
        <f t="shared" si="50"/>
        <v>2198.56</v>
      </c>
      <c r="BY22" s="9">
        <f t="shared" si="51"/>
        <v>0</v>
      </c>
      <c r="BZ22" s="9">
        <f t="shared" si="52"/>
        <v>2198.56</v>
      </c>
      <c r="CA22" s="9">
        <f t="shared" si="53"/>
        <v>0</v>
      </c>
      <c r="CB22" s="4">
        <f>IF(YEAR($F22)=CB$4,$E22,0)</f>
        <v>0</v>
      </c>
      <c r="CC22" s="9">
        <f t="shared" si="55"/>
        <v>0</v>
      </c>
      <c r="CD22" s="9">
        <f t="shared" si="108"/>
        <v>2198.56</v>
      </c>
      <c r="CE22" s="9">
        <f t="shared" si="75"/>
        <v>0</v>
      </c>
      <c r="CF22" s="9">
        <f t="shared" si="56"/>
        <v>0</v>
      </c>
      <c r="CG22" s="9">
        <f t="shared" si="57"/>
        <v>2198.56</v>
      </c>
      <c r="CH22" s="9">
        <f t="shared" si="58"/>
        <v>0</v>
      </c>
      <c r="CI22" s="9">
        <f t="shared" si="59"/>
        <v>2198.56</v>
      </c>
      <c r="CJ22" s="9">
        <f t="shared" si="60"/>
        <v>0</v>
      </c>
      <c r="CK22" s="4">
        <f>IF(YEAR($F22)=CK$4,$E22,0)</f>
        <v>0</v>
      </c>
      <c r="CL22" s="9">
        <f t="shared" si="62"/>
        <v>0</v>
      </c>
      <c r="CM22" s="9">
        <f t="shared" si="110"/>
        <v>2198.56</v>
      </c>
      <c r="CN22" s="9">
        <f t="shared" si="76"/>
        <v>0</v>
      </c>
      <c r="CO22" s="9">
        <f t="shared" si="63"/>
        <v>0</v>
      </c>
      <c r="CP22" s="9">
        <f t="shared" si="64"/>
        <v>2198.56</v>
      </c>
      <c r="CQ22" s="9">
        <f t="shared" si="65"/>
        <v>0</v>
      </c>
      <c r="CR22" s="9">
        <f t="shared" si="66"/>
        <v>2198.56</v>
      </c>
      <c r="CS22" s="9">
        <f t="shared" si="67"/>
        <v>0</v>
      </c>
    </row>
    <row r="23" spans="1:97" ht="12.9" customHeight="1" x14ac:dyDescent="0.25">
      <c r="A23" s="193">
        <v>332</v>
      </c>
      <c r="B23" s="186" t="s">
        <v>200</v>
      </c>
      <c r="C23" s="179"/>
      <c r="D23" s="194"/>
      <c r="E23" s="217">
        <v>1227.0999999999999</v>
      </c>
      <c r="F23" s="276">
        <v>28491</v>
      </c>
      <c r="G23" s="189"/>
      <c r="H23" s="244"/>
      <c r="I23" s="190"/>
      <c r="J23" s="200" t="s">
        <v>463</v>
      </c>
      <c r="K23" s="93">
        <f t="shared" si="0"/>
        <v>0</v>
      </c>
      <c r="L23" s="94">
        <f t="shared" si="1"/>
        <v>0</v>
      </c>
      <c r="M23" s="91">
        <f t="shared" si="2"/>
        <v>1227.0999999999999</v>
      </c>
      <c r="N23" s="9">
        <f t="shared" si="3"/>
        <v>0</v>
      </c>
      <c r="O23" s="548">
        <f t="shared" si="4"/>
        <v>1227.0999999999999</v>
      </c>
      <c r="P23" s="543"/>
      <c r="Q23" s="4">
        <f t="shared" si="94"/>
        <v>0</v>
      </c>
      <c r="R23" s="9">
        <f t="shared" si="6"/>
        <v>0</v>
      </c>
      <c r="S23" s="9">
        <f t="shared" si="111"/>
        <v>1227.0999999999999</v>
      </c>
      <c r="T23" s="9">
        <f t="shared" si="68"/>
        <v>0</v>
      </c>
      <c r="U23" s="9">
        <f t="shared" si="7"/>
        <v>0</v>
      </c>
      <c r="V23" s="9">
        <f t="shared" si="8"/>
        <v>1227.0999999999999</v>
      </c>
      <c r="W23" s="9">
        <f t="shared" si="9"/>
        <v>0</v>
      </c>
      <c r="X23" s="9">
        <f t="shared" si="10"/>
        <v>1227.0999999999999</v>
      </c>
      <c r="Y23" s="9">
        <f t="shared" si="11"/>
        <v>0</v>
      </c>
      <c r="Z23" s="4">
        <f t="shared" si="95"/>
        <v>0</v>
      </c>
      <c r="AA23" s="9">
        <f t="shared" si="13"/>
        <v>0</v>
      </c>
      <c r="AB23" s="9">
        <f t="shared" si="96"/>
        <v>1227.0999999999999</v>
      </c>
      <c r="AC23" s="9">
        <f t="shared" si="69"/>
        <v>0</v>
      </c>
      <c r="AD23" s="9">
        <f t="shared" si="14"/>
        <v>0</v>
      </c>
      <c r="AE23" s="9">
        <f t="shared" si="15"/>
        <v>1227.0999999999999</v>
      </c>
      <c r="AF23" s="9">
        <f t="shared" si="16"/>
        <v>0</v>
      </c>
      <c r="AG23" s="9">
        <f t="shared" si="17"/>
        <v>1227.0999999999999</v>
      </c>
      <c r="AH23" s="9">
        <f t="shared" si="18"/>
        <v>0</v>
      </c>
      <c r="AI23" s="4">
        <f t="shared" si="97"/>
        <v>0</v>
      </c>
      <c r="AJ23" s="9">
        <f t="shared" si="20"/>
        <v>0</v>
      </c>
      <c r="AK23" s="9">
        <f t="shared" si="98"/>
        <v>1227.0999999999999</v>
      </c>
      <c r="AL23" s="9">
        <f t="shared" si="70"/>
        <v>0</v>
      </c>
      <c r="AM23" s="9">
        <f t="shared" si="21"/>
        <v>0</v>
      </c>
      <c r="AN23" s="9">
        <f t="shared" si="22"/>
        <v>1227.0999999999999</v>
      </c>
      <c r="AO23" s="9">
        <f t="shared" si="23"/>
        <v>0</v>
      </c>
      <c r="AP23" s="9">
        <f t="shared" si="24"/>
        <v>1227.0999999999999</v>
      </c>
      <c r="AQ23" s="9">
        <f t="shared" si="25"/>
        <v>0</v>
      </c>
      <c r="AR23" s="4">
        <f t="shared" si="99"/>
        <v>0</v>
      </c>
      <c r="AS23" s="9">
        <f t="shared" si="27"/>
        <v>0</v>
      </c>
      <c r="AT23" s="9">
        <f t="shared" si="100"/>
        <v>1227.0999999999999</v>
      </c>
      <c r="AU23" s="9">
        <f t="shared" si="71"/>
        <v>0</v>
      </c>
      <c r="AV23" s="9">
        <f t="shared" si="28"/>
        <v>0</v>
      </c>
      <c r="AW23" s="9">
        <f t="shared" si="29"/>
        <v>1227.0999999999999</v>
      </c>
      <c r="AX23" s="9">
        <f t="shared" si="30"/>
        <v>0</v>
      </c>
      <c r="AY23" s="9">
        <f t="shared" si="31"/>
        <v>1227.0999999999999</v>
      </c>
      <c r="AZ23" s="9">
        <f t="shared" si="32"/>
        <v>0</v>
      </c>
      <c r="BA23" s="4">
        <f t="shared" si="101"/>
        <v>0</v>
      </c>
      <c r="BB23" s="9">
        <f t="shared" si="34"/>
        <v>0</v>
      </c>
      <c r="BC23" s="9">
        <f t="shared" si="102"/>
        <v>1227.0999999999999</v>
      </c>
      <c r="BD23" s="9">
        <f t="shared" si="72"/>
        <v>0</v>
      </c>
      <c r="BE23" s="9">
        <f t="shared" si="35"/>
        <v>0</v>
      </c>
      <c r="BF23" s="9">
        <f t="shared" si="36"/>
        <v>1227.0999999999999</v>
      </c>
      <c r="BG23" s="9">
        <f t="shared" si="37"/>
        <v>0</v>
      </c>
      <c r="BH23" s="9">
        <f t="shared" si="38"/>
        <v>1227.0999999999999</v>
      </c>
      <c r="BI23" s="9">
        <f t="shared" si="39"/>
        <v>0</v>
      </c>
      <c r="BJ23" s="4">
        <f t="shared" si="103"/>
        <v>0</v>
      </c>
      <c r="BK23" s="9">
        <f t="shared" si="41"/>
        <v>0</v>
      </c>
      <c r="BL23" s="9">
        <f t="shared" si="104"/>
        <v>1227.0999999999999</v>
      </c>
      <c r="BM23" s="9">
        <f t="shared" si="73"/>
        <v>0</v>
      </c>
      <c r="BN23" s="9">
        <f t="shared" si="42"/>
        <v>0</v>
      </c>
      <c r="BO23" s="9">
        <f t="shared" si="43"/>
        <v>1227.0999999999999</v>
      </c>
      <c r="BP23" s="9">
        <f t="shared" si="44"/>
        <v>0</v>
      </c>
      <c r="BQ23" s="9">
        <f t="shared" si="45"/>
        <v>1227.0999999999999</v>
      </c>
      <c r="BR23" s="9">
        <f t="shared" si="46"/>
        <v>0</v>
      </c>
      <c r="BS23" s="4">
        <f t="shared" si="105"/>
        <v>0</v>
      </c>
      <c r="BT23" s="9">
        <f t="shared" si="48"/>
        <v>0</v>
      </c>
      <c r="BU23" s="9">
        <f t="shared" si="106"/>
        <v>1227.0999999999999</v>
      </c>
      <c r="BV23" s="9">
        <f t="shared" si="74"/>
        <v>0</v>
      </c>
      <c r="BW23" s="9">
        <f t="shared" si="49"/>
        <v>0</v>
      </c>
      <c r="BX23" s="9">
        <f t="shared" si="50"/>
        <v>1227.0999999999999</v>
      </c>
      <c r="BY23" s="9">
        <f t="shared" si="51"/>
        <v>0</v>
      </c>
      <c r="BZ23" s="9">
        <f t="shared" si="52"/>
        <v>1227.0999999999999</v>
      </c>
      <c r="CA23" s="9">
        <f t="shared" si="53"/>
        <v>0</v>
      </c>
      <c r="CB23" s="4">
        <f t="shared" si="107"/>
        <v>0</v>
      </c>
      <c r="CC23" s="9">
        <f t="shared" si="55"/>
        <v>0</v>
      </c>
      <c r="CD23" s="9">
        <f t="shared" si="108"/>
        <v>1227.0999999999999</v>
      </c>
      <c r="CE23" s="9">
        <f t="shared" si="75"/>
        <v>0</v>
      </c>
      <c r="CF23" s="9">
        <f t="shared" si="56"/>
        <v>0</v>
      </c>
      <c r="CG23" s="9">
        <f t="shared" si="57"/>
        <v>1227.0999999999999</v>
      </c>
      <c r="CH23" s="9">
        <f t="shared" si="58"/>
        <v>0</v>
      </c>
      <c r="CI23" s="9">
        <f t="shared" si="59"/>
        <v>1227.0999999999999</v>
      </c>
      <c r="CJ23" s="9">
        <f t="shared" si="60"/>
        <v>0</v>
      </c>
      <c r="CK23" s="4">
        <f t="shared" si="109"/>
        <v>0</v>
      </c>
      <c r="CL23" s="9">
        <f t="shared" si="62"/>
        <v>0</v>
      </c>
      <c r="CM23" s="9">
        <f t="shared" si="110"/>
        <v>1227.0999999999999</v>
      </c>
      <c r="CN23" s="9">
        <f t="shared" si="76"/>
        <v>0</v>
      </c>
      <c r="CO23" s="9">
        <f t="shared" si="63"/>
        <v>0</v>
      </c>
      <c r="CP23" s="9">
        <f t="shared" si="64"/>
        <v>1227.0999999999999</v>
      </c>
      <c r="CQ23" s="9">
        <f t="shared" si="65"/>
        <v>0</v>
      </c>
      <c r="CR23" s="9">
        <f t="shared" si="66"/>
        <v>1227.0999999999999</v>
      </c>
      <c r="CS23" s="9">
        <f t="shared" si="67"/>
        <v>0</v>
      </c>
    </row>
    <row r="24" spans="1:97" ht="12.9" customHeight="1" x14ac:dyDescent="0.25">
      <c r="A24" s="193"/>
      <c r="B24" s="186"/>
      <c r="C24" s="179"/>
      <c r="D24" s="194"/>
      <c r="E24" s="217"/>
      <c r="F24" s="276"/>
      <c r="G24" s="189"/>
      <c r="H24" s="244"/>
      <c r="I24" s="190"/>
      <c r="J24" s="200"/>
      <c r="K24" s="93">
        <f t="shared" si="0"/>
        <v>0</v>
      </c>
      <c r="L24" s="94">
        <f t="shared" si="1"/>
        <v>0</v>
      </c>
      <c r="M24" s="91">
        <f t="shared" si="2"/>
        <v>0</v>
      </c>
      <c r="N24" s="9">
        <f t="shared" si="3"/>
        <v>0</v>
      </c>
      <c r="O24" s="548">
        <f t="shared" si="4"/>
        <v>0</v>
      </c>
      <c r="P24" s="543"/>
      <c r="Q24" s="4">
        <f t="shared" si="94"/>
        <v>0</v>
      </c>
      <c r="R24" s="9">
        <f t="shared" si="6"/>
        <v>0</v>
      </c>
      <c r="S24" s="9">
        <f t="shared" si="111"/>
        <v>0</v>
      </c>
      <c r="T24" s="9">
        <f t="shared" si="68"/>
        <v>0</v>
      </c>
      <c r="U24" s="9">
        <f t="shared" si="7"/>
        <v>0</v>
      </c>
      <c r="V24" s="9">
        <f t="shared" si="8"/>
        <v>0</v>
      </c>
      <c r="W24" s="9">
        <f t="shared" si="9"/>
        <v>0</v>
      </c>
      <c r="X24" s="9">
        <f t="shared" si="10"/>
        <v>0</v>
      </c>
      <c r="Y24" s="9">
        <f t="shared" si="11"/>
        <v>0</v>
      </c>
      <c r="Z24" s="4">
        <f t="shared" si="95"/>
        <v>0</v>
      </c>
      <c r="AA24" s="9">
        <f t="shared" si="13"/>
        <v>0</v>
      </c>
      <c r="AB24" s="9">
        <f t="shared" si="96"/>
        <v>0</v>
      </c>
      <c r="AC24" s="9">
        <f t="shared" si="69"/>
        <v>0</v>
      </c>
      <c r="AD24" s="9">
        <f t="shared" si="14"/>
        <v>0</v>
      </c>
      <c r="AE24" s="9">
        <f t="shared" si="15"/>
        <v>0</v>
      </c>
      <c r="AF24" s="9">
        <f t="shared" si="16"/>
        <v>0</v>
      </c>
      <c r="AG24" s="9">
        <f t="shared" si="17"/>
        <v>0</v>
      </c>
      <c r="AH24" s="9">
        <f t="shared" si="18"/>
        <v>0</v>
      </c>
      <c r="AI24" s="4">
        <f t="shared" si="97"/>
        <v>0</v>
      </c>
      <c r="AJ24" s="9">
        <f t="shared" si="20"/>
        <v>0</v>
      </c>
      <c r="AK24" s="9">
        <f t="shared" si="98"/>
        <v>0</v>
      </c>
      <c r="AL24" s="9">
        <f t="shared" si="70"/>
        <v>0</v>
      </c>
      <c r="AM24" s="9">
        <f t="shared" si="21"/>
        <v>0</v>
      </c>
      <c r="AN24" s="9">
        <f t="shared" si="22"/>
        <v>0</v>
      </c>
      <c r="AO24" s="9">
        <f t="shared" si="23"/>
        <v>0</v>
      </c>
      <c r="AP24" s="9">
        <f t="shared" si="24"/>
        <v>0</v>
      </c>
      <c r="AQ24" s="9">
        <f t="shared" si="25"/>
        <v>0</v>
      </c>
      <c r="AR24" s="4">
        <f t="shared" si="99"/>
        <v>0</v>
      </c>
      <c r="AS24" s="9">
        <f t="shared" si="27"/>
        <v>0</v>
      </c>
      <c r="AT24" s="9">
        <f t="shared" si="100"/>
        <v>0</v>
      </c>
      <c r="AU24" s="9">
        <f t="shared" si="71"/>
        <v>0</v>
      </c>
      <c r="AV24" s="9">
        <f t="shared" si="28"/>
        <v>0</v>
      </c>
      <c r="AW24" s="9">
        <f t="shared" si="29"/>
        <v>0</v>
      </c>
      <c r="AX24" s="9">
        <f t="shared" si="30"/>
        <v>0</v>
      </c>
      <c r="AY24" s="9">
        <f t="shared" si="31"/>
        <v>0</v>
      </c>
      <c r="AZ24" s="9">
        <f t="shared" si="32"/>
        <v>0</v>
      </c>
      <c r="BA24" s="4">
        <f t="shared" si="101"/>
        <v>0</v>
      </c>
      <c r="BB24" s="9">
        <f t="shared" si="34"/>
        <v>0</v>
      </c>
      <c r="BC24" s="9">
        <f t="shared" si="102"/>
        <v>0</v>
      </c>
      <c r="BD24" s="9">
        <f t="shared" si="72"/>
        <v>0</v>
      </c>
      <c r="BE24" s="9">
        <f t="shared" si="35"/>
        <v>0</v>
      </c>
      <c r="BF24" s="9">
        <f t="shared" si="36"/>
        <v>0</v>
      </c>
      <c r="BG24" s="9">
        <f t="shared" si="37"/>
        <v>0</v>
      </c>
      <c r="BH24" s="9">
        <f t="shared" si="38"/>
        <v>0</v>
      </c>
      <c r="BI24" s="9">
        <f t="shared" si="39"/>
        <v>0</v>
      </c>
      <c r="BJ24" s="4">
        <f t="shared" si="103"/>
        <v>0</v>
      </c>
      <c r="BK24" s="9">
        <f t="shared" si="41"/>
        <v>0</v>
      </c>
      <c r="BL24" s="9">
        <f t="shared" si="104"/>
        <v>0</v>
      </c>
      <c r="BM24" s="9">
        <f t="shared" si="73"/>
        <v>0</v>
      </c>
      <c r="BN24" s="9">
        <f t="shared" si="42"/>
        <v>0</v>
      </c>
      <c r="BO24" s="9">
        <f t="shared" si="43"/>
        <v>0</v>
      </c>
      <c r="BP24" s="9">
        <f t="shared" si="44"/>
        <v>0</v>
      </c>
      <c r="BQ24" s="9">
        <f t="shared" si="45"/>
        <v>0</v>
      </c>
      <c r="BR24" s="9">
        <f t="shared" si="46"/>
        <v>0</v>
      </c>
      <c r="BS24" s="4">
        <f t="shared" si="105"/>
        <v>0</v>
      </c>
      <c r="BT24" s="9">
        <f t="shared" si="48"/>
        <v>0</v>
      </c>
      <c r="BU24" s="9">
        <f t="shared" si="106"/>
        <v>0</v>
      </c>
      <c r="BV24" s="9">
        <f t="shared" si="74"/>
        <v>0</v>
      </c>
      <c r="BW24" s="9">
        <f t="shared" si="49"/>
        <v>0</v>
      </c>
      <c r="BX24" s="9">
        <f t="shared" si="50"/>
        <v>0</v>
      </c>
      <c r="BY24" s="9">
        <f t="shared" si="51"/>
        <v>0</v>
      </c>
      <c r="BZ24" s="9">
        <f t="shared" si="52"/>
        <v>0</v>
      </c>
      <c r="CA24" s="9">
        <f t="shared" si="53"/>
        <v>0</v>
      </c>
      <c r="CB24" s="4">
        <f t="shared" si="107"/>
        <v>0</v>
      </c>
      <c r="CC24" s="9">
        <f t="shared" si="55"/>
        <v>0</v>
      </c>
      <c r="CD24" s="9">
        <f t="shared" si="108"/>
        <v>0</v>
      </c>
      <c r="CE24" s="9">
        <f t="shared" si="75"/>
        <v>0</v>
      </c>
      <c r="CF24" s="9">
        <f t="shared" si="56"/>
        <v>0</v>
      </c>
      <c r="CG24" s="9">
        <f t="shared" si="57"/>
        <v>0</v>
      </c>
      <c r="CH24" s="9">
        <f t="shared" si="58"/>
        <v>0</v>
      </c>
      <c r="CI24" s="9">
        <f t="shared" si="59"/>
        <v>0</v>
      </c>
      <c r="CJ24" s="9">
        <f t="shared" si="60"/>
        <v>0</v>
      </c>
      <c r="CK24" s="4">
        <f t="shared" si="109"/>
        <v>0</v>
      </c>
      <c r="CL24" s="9">
        <f t="shared" si="62"/>
        <v>0</v>
      </c>
      <c r="CM24" s="9">
        <f t="shared" si="110"/>
        <v>0</v>
      </c>
      <c r="CN24" s="9">
        <f t="shared" si="76"/>
        <v>0</v>
      </c>
      <c r="CO24" s="9">
        <f t="shared" si="63"/>
        <v>0</v>
      </c>
      <c r="CP24" s="9">
        <f t="shared" si="64"/>
        <v>0</v>
      </c>
      <c r="CQ24" s="9">
        <f t="shared" si="65"/>
        <v>0</v>
      </c>
      <c r="CR24" s="9">
        <f t="shared" si="66"/>
        <v>0</v>
      </c>
      <c r="CS24" s="9">
        <f t="shared" si="67"/>
        <v>0</v>
      </c>
    </row>
    <row r="25" spans="1:97" ht="12.9" customHeight="1" x14ac:dyDescent="0.25">
      <c r="A25" s="193">
        <v>310</v>
      </c>
      <c r="B25" s="186" t="s">
        <v>187</v>
      </c>
      <c r="C25" s="179"/>
      <c r="D25" s="194"/>
      <c r="E25" s="217">
        <v>268386.56</v>
      </c>
      <c r="F25" s="276">
        <v>35247</v>
      </c>
      <c r="G25" s="189">
        <v>25</v>
      </c>
      <c r="H25" s="244"/>
      <c r="I25" s="190"/>
      <c r="J25" s="200" t="s">
        <v>463</v>
      </c>
      <c r="K25" s="93">
        <f t="shared" si="0"/>
        <v>0.04</v>
      </c>
      <c r="L25" s="94">
        <f t="shared" si="1"/>
        <v>10735.46</v>
      </c>
      <c r="M25" s="91">
        <f t="shared" si="2"/>
        <v>101986.93</v>
      </c>
      <c r="N25" s="9">
        <f t="shared" si="3"/>
        <v>166399.63</v>
      </c>
      <c r="O25" s="548">
        <f t="shared" si="4"/>
        <v>268386.56</v>
      </c>
      <c r="P25" s="543"/>
      <c r="Q25" s="4">
        <f t="shared" si="94"/>
        <v>0</v>
      </c>
      <c r="R25" s="9">
        <f t="shared" si="6"/>
        <v>0</v>
      </c>
      <c r="S25" s="9">
        <f t="shared" si="111"/>
        <v>268386.56</v>
      </c>
      <c r="T25" s="9">
        <f t="shared" si="68"/>
        <v>268386.56</v>
      </c>
      <c r="U25" s="9">
        <f t="shared" si="7"/>
        <v>10735.46</v>
      </c>
      <c r="V25" s="9">
        <f t="shared" si="8"/>
        <v>91251.47</v>
      </c>
      <c r="W25" s="9">
        <f t="shared" si="9"/>
        <v>177135.09</v>
      </c>
      <c r="X25" s="9">
        <f t="shared" si="10"/>
        <v>0</v>
      </c>
      <c r="Y25" s="9">
        <f t="shared" si="11"/>
        <v>268386.56</v>
      </c>
      <c r="Z25" s="4">
        <f t="shared" si="95"/>
        <v>0</v>
      </c>
      <c r="AA25" s="9">
        <f t="shared" si="13"/>
        <v>0</v>
      </c>
      <c r="AB25" s="9">
        <f t="shared" si="96"/>
        <v>268386.56</v>
      </c>
      <c r="AC25" s="9">
        <f t="shared" si="69"/>
        <v>268386.56</v>
      </c>
      <c r="AD25" s="9">
        <f t="shared" si="14"/>
        <v>10735.46</v>
      </c>
      <c r="AE25" s="9">
        <f t="shared" si="15"/>
        <v>80516.010000000009</v>
      </c>
      <c r="AF25" s="9">
        <f t="shared" si="16"/>
        <v>187870.55</v>
      </c>
      <c r="AG25" s="9">
        <f t="shared" si="17"/>
        <v>0</v>
      </c>
      <c r="AH25" s="9">
        <f t="shared" si="18"/>
        <v>268386.56</v>
      </c>
      <c r="AI25" s="4">
        <f t="shared" si="97"/>
        <v>0</v>
      </c>
      <c r="AJ25" s="9">
        <f t="shared" si="20"/>
        <v>0</v>
      </c>
      <c r="AK25" s="9">
        <f t="shared" si="98"/>
        <v>268386.56</v>
      </c>
      <c r="AL25" s="9">
        <f t="shared" si="70"/>
        <v>268386.56</v>
      </c>
      <c r="AM25" s="9">
        <f t="shared" si="21"/>
        <v>10735.46</v>
      </c>
      <c r="AN25" s="9">
        <f t="shared" si="22"/>
        <v>69780.550000000017</v>
      </c>
      <c r="AO25" s="9">
        <f t="shared" si="23"/>
        <v>198606.00999999998</v>
      </c>
      <c r="AP25" s="9">
        <f t="shared" si="24"/>
        <v>0</v>
      </c>
      <c r="AQ25" s="9">
        <f t="shared" si="25"/>
        <v>268386.56</v>
      </c>
      <c r="AR25" s="4">
        <f t="shared" si="99"/>
        <v>0</v>
      </c>
      <c r="AS25" s="9">
        <f t="shared" si="27"/>
        <v>0</v>
      </c>
      <c r="AT25" s="9">
        <f t="shared" si="100"/>
        <v>268386.56</v>
      </c>
      <c r="AU25" s="9">
        <f t="shared" si="71"/>
        <v>268386.56</v>
      </c>
      <c r="AV25" s="9">
        <f t="shared" si="28"/>
        <v>10735.46</v>
      </c>
      <c r="AW25" s="9">
        <f t="shared" si="29"/>
        <v>59045.090000000018</v>
      </c>
      <c r="AX25" s="9">
        <f t="shared" si="30"/>
        <v>209341.46999999997</v>
      </c>
      <c r="AY25" s="9">
        <f t="shared" si="31"/>
        <v>0</v>
      </c>
      <c r="AZ25" s="9">
        <f t="shared" si="32"/>
        <v>268386.56</v>
      </c>
      <c r="BA25" s="4">
        <f t="shared" si="101"/>
        <v>0</v>
      </c>
      <c r="BB25" s="9">
        <f t="shared" si="34"/>
        <v>0</v>
      </c>
      <c r="BC25" s="9">
        <f t="shared" si="102"/>
        <v>268386.56</v>
      </c>
      <c r="BD25" s="9">
        <f t="shared" si="72"/>
        <v>268386.56</v>
      </c>
      <c r="BE25" s="9">
        <f t="shared" si="35"/>
        <v>10735.46</v>
      </c>
      <c r="BF25" s="9">
        <f t="shared" si="36"/>
        <v>48309.630000000019</v>
      </c>
      <c r="BG25" s="9">
        <f t="shared" si="37"/>
        <v>220076.92999999996</v>
      </c>
      <c r="BH25" s="9">
        <f t="shared" si="38"/>
        <v>0</v>
      </c>
      <c r="BI25" s="9">
        <f t="shared" si="39"/>
        <v>268386.56</v>
      </c>
      <c r="BJ25" s="4">
        <f t="shared" si="103"/>
        <v>0</v>
      </c>
      <c r="BK25" s="9">
        <f t="shared" si="41"/>
        <v>0</v>
      </c>
      <c r="BL25" s="9">
        <f t="shared" si="104"/>
        <v>268386.56</v>
      </c>
      <c r="BM25" s="9">
        <f t="shared" si="73"/>
        <v>268386.56</v>
      </c>
      <c r="BN25" s="9">
        <f t="shared" si="42"/>
        <v>10735.46</v>
      </c>
      <c r="BO25" s="9">
        <f t="shared" si="43"/>
        <v>37574.17000000002</v>
      </c>
      <c r="BP25" s="9">
        <f t="shared" si="44"/>
        <v>230812.38999999996</v>
      </c>
      <c r="BQ25" s="9">
        <f t="shared" si="45"/>
        <v>0</v>
      </c>
      <c r="BR25" s="9">
        <f t="shared" si="46"/>
        <v>268386.56</v>
      </c>
      <c r="BS25" s="4">
        <f t="shared" si="105"/>
        <v>0</v>
      </c>
      <c r="BT25" s="9">
        <f t="shared" si="48"/>
        <v>0</v>
      </c>
      <c r="BU25" s="9">
        <f t="shared" si="106"/>
        <v>268386.56</v>
      </c>
      <c r="BV25" s="9">
        <f t="shared" si="74"/>
        <v>268386.56</v>
      </c>
      <c r="BW25" s="9">
        <f t="shared" si="49"/>
        <v>10735.46</v>
      </c>
      <c r="BX25" s="9">
        <f t="shared" si="50"/>
        <v>26838.710000000021</v>
      </c>
      <c r="BY25" s="9">
        <f t="shared" si="51"/>
        <v>241547.84999999995</v>
      </c>
      <c r="BZ25" s="9">
        <f t="shared" si="52"/>
        <v>0</v>
      </c>
      <c r="CA25" s="9">
        <f t="shared" si="53"/>
        <v>268386.56</v>
      </c>
      <c r="CB25" s="4">
        <f t="shared" si="107"/>
        <v>0</v>
      </c>
      <c r="CC25" s="9">
        <f t="shared" si="55"/>
        <v>0</v>
      </c>
      <c r="CD25" s="9">
        <f t="shared" si="108"/>
        <v>268386.56</v>
      </c>
      <c r="CE25" s="9">
        <f t="shared" si="75"/>
        <v>268386.56</v>
      </c>
      <c r="CF25" s="9">
        <f t="shared" si="56"/>
        <v>10735.46</v>
      </c>
      <c r="CG25" s="9">
        <f t="shared" si="57"/>
        <v>16103.250000000022</v>
      </c>
      <c r="CH25" s="9">
        <f t="shared" si="58"/>
        <v>252283.30999999994</v>
      </c>
      <c r="CI25" s="9">
        <f t="shared" si="59"/>
        <v>0</v>
      </c>
      <c r="CJ25" s="9">
        <f t="shared" si="60"/>
        <v>268386.56</v>
      </c>
      <c r="CK25" s="4">
        <f t="shared" si="109"/>
        <v>0</v>
      </c>
      <c r="CL25" s="9">
        <f t="shared" si="62"/>
        <v>0</v>
      </c>
      <c r="CM25" s="9">
        <f t="shared" si="110"/>
        <v>268386.56</v>
      </c>
      <c r="CN25" s="9">
        <f t="shared" si="76"/>
        <v>268386.56</v>
      </c>
      <c r="CO25" s="9">
        <f t="shared" si="63"/>
        <v>10735.46</v>
      </c>
      <c r="CP25" s="9">
        <f t="shared" si="64"/>
        <v>5367.7900000000227</v>
      </c>
      <c r="CQ25" s="9">
        <f t="shared" si="65"/>
        <v>263018.76999999996</v>
      </c>
      <c r="CR25" s="9">
        <f t="shared" si="66"/>
        <v>0</v>
      </c>
      <c r="CS25" s="9">
        <f t="shared" si="67"/>
        <v>268386.56</v>
      </c>
    </row>
    <row r="26" spans="1:97" ht="12.9" customHeight="1" x14ac:dyDescent="0.25">
      <c r="A26" s="193">
        <v>311</v>
      </c>
      <c r="B26" s="186" t="s">
        <v>188</v>
      </c>
      <c r="C26" s="179"/>
      <c r="D26" s="194"/>
      <c r="E26" s="217">
        <v>2654.32</v>
      </c>
      <c r="F26" s="276">
        <v>35977</v>
      </c>
      <c r="G26" s="189">
        <v>9</v>
      </c>
      <c r="H26" s="244"/>
      <c r="I26" s="190"/>
      <c r="J26" s="200" t="s">
        <v>463</v>
      </c>
      <c r="K26" s="93">
        <f t="shared" si="0"/>
        <v>0.1111</v>
      </c>
      <c r="L26" s="94">
        <f t="shared" si="1"/>
        <v>294.89</v>
      </c>
      <c r="M26" s="91">
        <f t="shared" si="2"/>
        <v>0</v>
      </c>
      <c r="N26" s="9">
        <f t="shared" si="3"/>
        <v>2654.32</v>
      </c>
      <c r="O26" s="548">
        <f t="shared" si="4"/>
        <v>2654.32</v>
      </c>
      <c r="P26" s="543"/>
      <c r="Q26" s="4">
        <f t="shared" si="94"/>
        <v>0</v>
      </c>
      <c r="R26" s="9">
        <f t="shared" si="6"/>
        <v>0</v>
      </c>
      <c r="S26" s="9">
        <f t="shared" si="111"/>
        <v>2654.32</v>
      </c>
      <c r="T26" s="9">
        <f t="shared" si="68"/>
        <v>0</v>
      </c>
      <c r="U26" s="9">
        <f t="shared" si="7"/>
        <v>0</v>
      </c>
      <c r="V26" s="9">
        <f t="shared" si="8"/>
        <v>0</v>
      </c>
      <c r="W26" s="9">
        <f t="shared" si="9"/>
        <v>2654.32</v>
      </c>
      <c r="X26" s="9">
        <f t="shared" si="10"/>
        <v>0</v>
      </c>
      <c r="Y26" s="9">
        <f t="shared" si="11"/>
        <v>0</v>
      </c>
      <c r="Z26" s="4">
        <f t="shared" si="95"/>
        <v>0</v>
      </c>
      <c r="AA26" s="9">
        <f t="shared" si="13"/>
        <v>0</v>
      </c>
      <c r="AB26" s="9">
        <f t="shared" si="96"/>
        <v>2654.32</v>
      </c>
      <c r="AC26" s="9">
        <f t="shared" si="69"/>
        <v>0</v>
      </c>
      <c r="AD26" s="9">
        <f t="shared" si="14"/>
        <v>0</v>
      </c>
      <c r="AE26" s="9">
        <f t="shared" si="15"/>
        <v>0</v>
      </c>
      <c r="AF26" s="9">
        <f t="shared" si="16"/>
        <v>2654.32</v>
      </c>
      <c r="AG26" s="9">
        <f t="shared" si="17"/>
        <v>0</v>
      </c>
      <c r="AH26" s="9">
        <f t="shared" si="18"/>
        <v>0</v>
      </c>
      <c r="AI26" s="4">
        <f t="shared" si="97"/>
        <v>0</v>
      </c>
      <c r="AJ26" s="9">
        <f t="shared" si="20"/>
        <v>0</v>
      </c>
      <c r="AK26" s="9">
        <f t="shared" si="98"/>
        <v>2654.32</v>
      </c>
      <c r="AL26" s="9">
        <f t="shared" si="70"/>
        <v>0</v>
      </c>
      <c r="AM26" s="9">
        <f t="shared" si="21"/>
        <v>0</v>
      </c>
      <c r="AN26" s="9">
        <f t="shared" si="22"/>
        <v>0</v>
      </c>
      <c r="AO26" s="9">
        <f t="shared" si="23"/>
        <v>2654.32</v>
      </c>
      <c r="AP26" s="9">
        <f t="shared" si="24"/>
        <v>0</v>
      </c>
      <c r="AQ26" s="9">
        <f t="shared" si="25"/>
        <v>0</v>
      </c>
      <c r="AR26" s="4">
        <f t="shared" si="99"/>
        <v>0</v>
      </c>
      <c r="AS26" s="9">
        <f t="shared" si="27"/>
        <v>0</v>
      </c>
      <c r="AT26" s="9">
        <f t="shared" si="100"/>
        <v>2654.32</v>
      </c>
      <c r="AU26" s="9">
        <f t="shared" si="71"/>
        <v>0</v>
      </c>
      <c r="AV26" s="9">
        <f t="shared" si="28"/>
        <v>0</v>
      </c>
      <c r="AW26" s="9">
        <f t="shared" si="29"/>
        <v>0</v>
      </c>
      <c r="AX26" s="9">
        <f t="shared" si="30"/>
        <v>2654.32</v>
      </c>
      <c r="AY26" s="9">
        <f t="shared" si="31"/>
        <v>0</v>
      </c>
      <c r="AZ26" s="9">
        <f t="shared" si="32"/>
        <v>0</v>
      </c>
      <c r="BA26" s="4">
        <f t="shared" si="101"/>
        <v>0</v>
      </c>
      <c r="BB26" s="9">
        <f t="shared" si="34"/>
        <v>0</v>
      </c>
      <c r="BC26" s="9">
        <f t="shared" si="102"/>
        <v>2654.32</v>
      </c>
      <c r="BD26" s="9">
        <f t="shared" si="72"/>
        <v>0</v>
      </c>
      <c r="BE26" s="9">
        <f t="shared" si="35"/>
        <v>0</v>
      </c>
      <c r="BF26" s="9">
        <f t="shared" si="36"/>
        <v>0</v>
      </c>
      <c r="BG26" s="9">
        <f t="shared" si="37"/>
        <v>2654.32</v>
      </c>
      <c r="BH26" s="9">
        <f t="shared" si="38"/>
        <v>0</v>
      </c>
      <c r="BI26" s="9">
        <f t="shared" si="39"/>
        <v>0</v>
      </c>
      <c r="BJ26" s="4">
        <f t="shared" si="103"/>
        <v>0</v>
      </c>
      <c r="BK26" s="9">
        <f t="shared" si="41"/>
        <v>0</v>
      </c>
      <c r="BL26" s="9">
        <f t="shared" si="104"/>
        <v>2654.32</v>
      </c>
      <c r="BM26" s="9">
        <f t="shared" si="73"/>
        <v>0</v>
      </c>
      <c r="BN26" s="9">
        <f t="shared" si="42"/>
        <v>0</v>
      </c>
      <c r="BO26" s="9">
        <f t="shared" si="43"/>
        <v>0</v>
      </c>
      <c r="BP26" s="9">
        <f t="shared" si="44"/>
        <v>2654.32</v>
      </c>
      <c r="BQ26" s="9">
        <f t="shared" si="45"/>
        <v>0</v>
      </c>
      <c r="BR26" s="9">
        <f t="shared" si="46"/>
        <v>0</v>
      </c>
      <c r="BS26" s="4">
        <f t="shared" si="105"/>
        <v>0</v>
      </c>
      <c r="BT26" s="9">
        <f t="shared" si="48"/>
        <v>0</v>
      </c>
      <c r="BU26" s="9">
        <f t="shared" si="106"/>
        <v>2654.32</v>
      </c>
      <c r="BV26" s="9">
        <f t="shared" si="74"/>
        <v>0</v>
      </c>
      <c r="BW26" s="9">
        <f t="shared" si="49"/>
        <v>0</v>
      </c>
      <c r="BX26" s="9">
        <f t="shared" si="50"/>
        <v>0</v>
      </c>
      <c r="BY26" s="9">
        <f t="shared" si="51"/>
        <v>2654.32</v>
      </c>
      <c r="BZ26" s="9">
        <f t="shared" si="52"/>
        <v>0</v>
      </c>
      <c r="CA26" s="9">
        <f t="shared" si="53"/>
        <v>0</v>
      </c>
      <c r="CB26" s="4">
        <f t="shared" si="107"/>
        <v>0</v>
      </c>
      <c r="CC26" s="9">
        <f t="shared" si="55"/>
        <v>0</v>
      </c>
      <c r="CD26" s="9">
        <f t="shared" si="108"/>
        <v>2654.32</v>
      </c>
      <c r="CE26" s="9">
        <f t="shared" si="75"/>
        <v>0</v>
      </c>
      <c r="CF26" s="9">
        <f t="shared" si="56"/>
        <v>0</v>
      </c>
      <c r="CG26" s="9">
        <f t="shared" si="57"/>
        <v>0</v>
      </c>
      <c r="CH26" s="9">
        <f t="shared" si="58"/>
        <v>2654.32</v>
      </c>
      <c r="CI26" s="9">
        <f t="shared" si="59"/>
        <v>0</v>
      </c>
      <c r="CJ26" s="9">
        <f t="shared" si="60"/>
        <v>0</v>
      </c>
      <c r="CK26" s="4">
        <f t="shared" si="109"/>
        <v>0</v>
      </c>
      <c r="CL26" s="9">
        <f t="shared" si="62"/>
        <v>0</v>
      </c>
      <c r="CM26" s="9">
        <f t="shared" si="110"/>
        <v>2654.32</v>
      </c>
      <c r="CN26" s="9">
        <f t="shared" si="76"/>
        <v>0</v>
      </c>
      <c r="CO26" s="9">
        <f t="shared" si="63"/>
        <v>0</v>
      </c>
      <c r="CP26" s="9">
        <f t="shared" si="64"/>
        <v>0</v>
      </c>
      <c r="CQ26" s="9">
        <f t="shared" si="65"/>
        <v>2654.32</v>
      </c>
      <c r="CR26" s="9">
        <f t="shared" si="66"/>
        <v>0</v>
      </c>
      <c r="CS26" s="9">
        <f t="shared" si="67"/>
        <v>0</v>
      </c>
    </row>
    <row r="27" spans="1:97" ht="12.9" customHeight="1" x14ac:dyDescent="0.25">
      <c r="A27" s="193"/>
      <c r="B27" s="186"/>
      <c r="C27" s="179"/>
      <c r="D27" s="194"/>
      <c r="E27" s="217"/>
      <c r="F27" s="276"/>
      <c r="G27" s="189"/>
      <c r="H27" s="244"/>
      <c r="I27" s="190"/>
      <c r="J27" s="200"/>
      <c r="K27" s="93">
        <f t="shared" si="0"/>
        <v>0</v>
      </c>
      <c r="L27" s="94">
        <f t="shared" si="1"/>
        <v>0</v>
      </c>
      <c r="M27" s="91">
        <f t="shared" si="2"/>
        <v>0</v>
      </c>
      <c r="N27" s="9">
        <f t="shared" si="3"/>
        <v>0</v>
      </c>
      <c r="O27" s="548">
        <f t="shared" si="4"/>
        <v>0</v>
      </c>
      <c r="P27" s="543"/>
      <c r="Q27" s="4">
        <f t="shared" si="94"/>
        <v>0</v>
      </c>
      <c r="R27" s="9">
        <f t="shared" si="6"/>
        <v>0</v>
      </c>
      <c r="S27" s="9">
        <f t="shared" si="111"/>
        <v>0</v>
      </c>
      <c r="T27" s="9">
        <f t="shared" si="68"/>
        <v>0</v>
      </c>
      <c r="U27" s="9">
        <f t="shared" si="7"/>
        <v>0</v>
      </c>
      <c r="V27" s="9">
        <f t="shared" si="8"/>
        <v>0</v>
      </c>
      <c r="W27" s="9">
        <f t="shared" si="9"/>
        <v>0</v>
      </c>
      <c r="X27" s="9">
        <f t="shared" si="10"/>
        <v>0</v>
      </c>
      <c r="Y27" s="9">
        <f t="shared" si="11"/>
        <v>0</v>
      </c>
      <c r="Z27" s="4">
        <f t="shared" si="95"/>
        <v>0</v>
      </c>
      <c r="AA27" s="9">
        <f t="shared" si="13"/>
        <v>0</v>
      </c>
      <c r="AB27" s="9">
        <f t="shared" si="96"/>
        <v>0</v>
      </c>
      <c r="AC27" s="9">
        <f t="shared" si="69"/>
        <v>0</v>
      </c>
      <c r="AD27" s="9">
        <f t="shared" si="14"/>
        <v>0</v>
      </c>
      <c r="AE27" s="9">
        <f t="shared" si="15"/>
        <v>0</v>
      </c>
      <c r="AF27" s="9">
        <f t="shared" si="16"/>
        <v>0</v>
      </c>
      <c r="AG27" s="9">
        <f t="shared" si="17"/>
        <v>0</v>
      </c>
      <c r="AH27" s="9">
        <f t="shared" si="18"/>
        <v>0</v>
      </c>
      <c r="AI27" s="4">
        <f t="shared" si="97"/>
        <v>0</v>
      </c>
      <c r="AJ27" s="9">
        <f t="shared" si="20"/>
        <v>0</v>
      </c>
      <c r="AK27" s="9">
        <f t="shared" si="98"/>
        <v>0</v>
      </c>
      <c r="AL27" s="9">
        <f t="shared" si="70"/>
        <v>0</v>
      </c>
      <c r="AM27" s="9">
        <f t="shared" si="21"/>
        <v>0</v>
      </c>
      <c r="AN27" s="9">
        <f t="shared" si="22"/>
        <v>0</v>
      </c>
      <c r="AO27" s="9">
        <f t="shared" si="23"/>
        <v>0</v>
      </c>
      <c r="AP27" s="9">
        <f t="shared" si="24"/>
        <v>0</v>
      </c>
      <c r="AQ27" s="9">
        <f t="shared" si="25"/>
        <v>0</v>
      </c>
      <c r="AR27" s="4">
        <f t="shared" si="99"/>
        <v>0</v>
      </c>
      <c r="AS27" s="9">
        <f t="shared" si="27"/>
        <v>0</v>
      </c>
      <c r="AT27" s="9">
        <f t="shared" si="100"/>
        <v>0</v>
      </c>
      <c r="AU27" s="9">
        <f t="shared" si="71"/>
        <v>0</v>
      </c>
      <c r="AV27" s="9">
        <f t="shared" si="28"/>
        <v>0</v>
      </c>
      <c r="AW27" s="9">
        <f t="shared" si="29"/>
        <v>0</v>
      </c>
      <c r="AX27" s="9">
        <f t="shared" si="30"/>
        <v>0</v>
      </c>
      <c r="AY27" s="9">
        <f t="shared" si="31"/>
        <v>0</v>
      </c>
      <c r="AZ27" s="9">
        <f t="shared" si="32"/>
        <v>0</v>
      </c>
      <c r="BA27" s="4">
        <f t="shared" si="101"/>
        <v>0</v>
      </c>
      <c r="BB27" s="9">
        <f t="shared" si="34"/>
        <v>0</v>
      </c>
      <c r="BC27" s="9">
        <f t="shared" si="102"/>
        <v>0</v>
      </c>
      <c r="BD27" s="9">
        <f t="shared" si="72"/>
        <v>0</v>
      </c>
      <c r="BE27" s="9">
        <f t="shared" si="35"/>
        <v>0</v>
      </c>
      <c r="BF27" s="9">
        <f t="shared" si="36"/>
        <v>0</v>
      </c>
      <c r="BG27" s="9">
        <f t="shared" si="37"/>
        <v>0</v>
      </c>
      <c r="BH27" s="9">
        <f t="shared" si="38"/>
        <v>0</v>
      </c>
      <c r="BI27" s="9">
        <f t="shared" si="39"/>
        <v>0</v>
      </c>
      <c r="BJ27" s="4">
        <f t="shared" si="103"/>
        <v>0</v>
      </c>
      <c r="BK27" s="9">
        <f t="shared" si="41"/>
        <v>0</v>
      </c>
      <c r="BL27" s="9">
        <f t="shared" si="104"/>
        <v>0</v>
      </c>
      <c r="BM27" s="9">
        <f t="shared" si="73"/>
        <v>0</v>
      </c>
      <c r="BN27" s="9">
        <f t="shared" si="42"/>
        <v>0</v>
      </c>
      <c r="BO27" s="9">
        <f t="shared" si="43"/>
        <v>0</v>
      </c>
      <c r="BP27" s="9">
        <f t="shared" si="44"/>
        <v>0</v>
      </c>
      <c r="BQ27" s="9">
        <f t="shared" si="45"/>
        <v>0</v>
      </c>
      <c r="BR27" s="9">
        <f t="shared" si="46"/>
        <v>0</v>
      </c>
      <c r="BS27" s="4">
        <f t="shared" si="105"/>
        <v>0</v>
      </c>
      <c r="BT27" s="9">
        <f t="shared" si="48"/>
        <v>0</v>
      </c>
      <c r="BU27" s="9">
        <f t="shared" si="106"/>
        <v>0</v>
      </c>
      <c r="BV27" s="9">
        <f t="shared" si="74"/>
        <v>0</v>
      </c>
      <c r="BW27" s="9">
        <f t="shared" si="49"/>
        <v>0</v>
      </c>
      <c r="BX27" s="9">
        <f t="shared" si="50"/>
        <v>0</v>
      </c>
      <c r="BY27" s="9">
        <f t="shared" si="51"/>
        <v>0</v>
      </c>
      <c r="BZ27" s="9">
        <f t="shared" si="52"/>
        <v>0</v>
      </c>
      <c r="CA27" s="9">
        <f t="shared" si="53"/>
        <v>0</v>
      </c>
      <c r="CB27" s="4">
        <f t="shared" si="107"/>
        <v>0</v>
      </c>
      <c r="CC27" s="9">
        <f t="shared" si="55"/>
        <v>0</v>
      </c>
      <c r="CD27" s="9">
        <f t="shared" si="108"/>
        <v>0</v>
      </c>
      <c r="CE27" s="9">
        <f t="shared" si="75"/>
        <v>0</v>
      </c>
      <c r="CF27" s="9">
        <f t="shared" si="56"/>
        <v>0</v>
      </c>
      <c r="CG27" s="9">
        <f t="shared" si="57"/>
        <v>0</v>
      </c>
      <c r="CH27" s="9">
        <f t="shared" si="58"/>
        <v>0</v>
      </c>
      <c r="CI27" s="9">
        <f t="shared" si="59"/>
        <v>0</v>
      </c>
      <c r="CJ27" s="9">
        <f t="shared" si="60"/>
        <v>0</v>
      </c>
      <c r="CK27" s="4">
        <f t="shared" si="109"/>
        <v>0</v>
      </c>
      <c r="CL27" s="9">
        <f t="shared" si="62"/>
        <v>0</v>
      </c>
      <c r="CM27" s="9">
        <f t="shared" si="110"/>
        <v>0</v>
      </c>
      <c r="CN27" s="9">
        <f t="shared" si="76"/>
        <v>0</v>
      </c>
      <c r="CO27" s="9">
        <f t="shared" si="63"/>
        <v>0</v>
      </c>
      <c r="CP27" s="9">
        <f t="shared" si="64"/>
        <v>0</v>
      </c>
      <c r="CQ27" s="9">
        <f t="shared" si="65"/>
        <v>0</v>
      </c>
      <c r="CR27" s="9">
        <f t="shared" si="66"/>
        <v>0</v>
      </c>
      <c r="CS27" s="9">
        <f t="shared" si="67"/>
        <v>0</v>
      </c>
    </row>
    <row r="28" spans="1:97" ht="12.9" customHeight="1" x14ac:dyDescent="0.25">
      <c r="A28" s="193">
        <v>333</v>
      </c>
      <c r="B28" s="186" t="s">
        <v>201</v>
      </c>
      <c r="C28" s="179"/>
      <c r="D28" s="194"/>
      <c r="E28" s="217">
        <v>55174.33</v>
      </c>
      <c r="F28" s="276">
        <v>28856</v>
      </c>
      <c r="G28" s="189">
        <v>25</v>
      </c>
      <c r="H28" s="244"/>
      <c r="I28" s="190"/>
      <c r="J28" s="200" t="s">
        <v>463</v>
      </c>
      <c r="K28" s="93">
        <f t="shared" si="0"/>
        <v>0.04</v>
      </c>
      <c r="L28" s="94">
        <f t="shared" si="1"/>
        <v>2206.9699999999998</v>
      </c>
      <c r="M28" s="91">
        <f t="shared" si="2"/>
        <v>0</v>
      </c>
      <c r="N28" s="9">
        <f t="shared" si="3"/>
        <v>55174.33</v>
      </c>
      <c r="O28" s="548">
        <f t="shared" si="4"/>
        <v>55174.33</v>
      </c>
      <c r="P28" s="543"/>
      <c r="Q28" s="4">
        <f t="shared" si="94"/>
        <v>0</v>
      </c>
      <c r="R28" s="9">
        <f t="shared" si="6"/>
        <v>0</v>
      </c>
      <c r="S28" s="9">
        <f t="shared" si="111"/>
        <v>55174.33</v>
      </c>
      <c r="T28" s="9">
        <f t="shared" si="68"/>
        <v>0</v>
      </c>
      <c r="U28" s="9">
        <f t="shared" si="7"/>
        <v>0</v>
      </c>
      <c r="V28" s="9">
        <f t="shared" si="8"/>
        <v>0</v>
      </c>
      <c r="W28" s="9">
        <f t="shared" si="9"/>
        <v>55174.33</v>
      </c>
      <c r="X28" s="9">
        <f t="shared" si="10"/>
        <v>0</v>
      </c>
      <c r="Y28" s="9">
        <f t="shared" si="11"/>
        <v>0</v>
      </c>
      <c r="Z28" s="4">
        <f t="shared" si="95"/>
        <v>0</v>
      </c>
      <c r="AA28" s="9">
        <f t="shared" si="13"/>
        <v>0</v>
      </c>
      <c r="AB28" s="9">
        <f t="shared" si="96"/>
        <v>55174.33</v>
      </c>
      <c r="AC28" s="9">
        <f t="shared" si="69"/>
        <v>0</v>
      </c>
      <c r="AD28" s="9">
        <f t="shared" si="14"/>
        <v>0</v>
      </c>
      <c r="AE28" s="9">
        <f t="shared" si="15"/>
        <v>0</v>
      </c>
      <c r="AF28" s="9">
        <f t="shared" si="16"/>
        <v>55174.33</v>
      </c>
      <c r="AG28" s="9">
        <f t="shared" si="17"/>
        <v>0</v>
      </c>
      <c r="AH28" s="9">
        <f t="shared" si="18"/>
        <v>0</v>
      </c>
      <c r="AI28" s="4">
        <f t="shared" si="97"/>
        <v>0</v>
      </c>
      <c r="AJ28" s="9">
        <f t="shared" si="20"/>
        <v>0</v>
      </c>
      <c r="AK28" s="9">
        <f t="shared" si="98"/>
        <v>55174.33</v>
      </c>
      <c r="AL28" s="9">
        <f t="shared" si="70"/>
        <v>0</v>
      </c>
      <c r="AM28" s="9">
        <f t="shared" si="21"/>
        <v>0</v>
      </c>
      <c r="AN28" s="9">
        <f t="shared" si="22"/>
        <v>0</v>
      </c>
      <c r="AO28" s="9">
        <f t="shared" si="23"/>
        <v>55174.33</v>
      </c>
      <c r="AP28" s="9">
        <f t="shared" si="24"/>
        <v>0</v>
      </c>
      <c r="AQ28" s="9">
        <f t="shared" si="25"/>
        <v>0</v>
      </c>
      <c r="AR28" s="4">
        <f t="shared" si="99"/>
        <v>0</v>
      </c>
      <c r="AS28" s="9">
        <f t="shared" si="27"/>
        <v>0</v>
      </c>
      <c r="AT28" s="9">
        <f t="shared" si="100"/>
        <v>55174.33</v>
      </c>
      <c r="AU28" s="9">
        <f t="shared" si="71"/>
        <v>0</v>
      </c>
      <c r="AV28" s="9">
        <f t="shared" si="28"/>
        <v>0</v>
      </c>
      <c r="AW28" s="9">
        <f t="shared" si="29"/>
        <v>0</v>
      </c>
      <c r="AX28" s="9">
        <f t="shared" si="30"/>
        <v>55174.33</v>
      </c>
      <c r="AY28" s="9">
        <f t="shared" si="31"/>
        <v>0</v>
      </c>
      <c r="AZ28" s="9">
        <f t="shared" si="32"/>
        <v>0</v>
      </c>
      <c r="BA28" s="4">
        <f t="shared" si="101"/>
        <v>0</v>
      </c>
      <c r="BB28" s="9">
        <f t="shared" si="34"/>
        <v>0</v>
      </c>
      <c r="BC28" s="9">
        <f t="shared" si="102"/>
        <v>55174.33</v>
      </c>
      <c r="BD28" s="9">
        <f t="shared" si="72"/>
        <v>0</v>
      </c>
      <c r="BE28" s="9">
        <f t="shared" si="35"/>
        <v>0</v>
      </c>
      <c r="BF28" s="9">
        <f t="shared" si="36"/>
        <v>0</v>
      </c>
      <c r="BG28" s="9">
        <f t="shared" si="37"/>
        <v>55174.33</v>
      </c>
      <c r="BH28" s="9">
        <f t="shared" si="38"/>
        <v>0</v>
      </c>
      <c r="BI28" s="9">
        <f t="shared" si="39"/>
        <v>0</v>
      </c>
      <c r="BJ28" s="4">
        <f t="shared" si="103"/>
        <v>0</v>
      </c>
      <c r="BK28" s="9">
        <f t="shared" si="41"/>
        <v>0</v>
      </c>
      <c r="BL28" s="9">
        <f t="shared" si="104"/>
        <v>55174.33</v>
      </c>
      <c r="BM28" s="9">
        <f t="shared" si="73"/>
        <v>0</v>
      </c>
      <c r="BN28" s="9">
        <f t="shared" si="42"/>
        <v>0</v>
      </c>
      <c r="BO28" s="9">
        <f t="shared" si="43"/>
        <v>0</v>
      </c>
      <c r="BP28" s="9">
        <f t="shared" si="44"/>
        <v>55174.33</v>
      </c>
      <c r="BQ28" s="9">
        <f t="shared" si="45"/>
        <v>0</v>
      </c>
      <c r="BR28" s="9">
        <f t="shared" si="46"/>
        <v>0</v>
      </c>
      <c r="BS28" s="4">
        <f t="shared" si="105"/>
        <v>0</v>
      </c>
      <c r="BT28" s="9">
        <f t="shared" si="48"/>
        <v>0</v>
      </c>
      <c r="BU28" s="9">
        <f t="shared" si="106"/>
        <v>55174.33</v>
      </c>
      <c r="BV28" s="9">
        <f t="shared" si="74"/>
        <v>0</v>
      </c>
      <c r="BW28" s="9">
        <f t="shared" si="49"/>
        <v>0</v>
      </c>
      <c r="BX28" s="9">
        <f t="shared" si="50"/>
        <v>0</v>
      </c>
      <c r="BY28" s="9">
        <f t="shared" si="51"/>
        <v>55174.33</v>
      </c>
      <c r="BZ28" s="9">
        <f t="shared" si="52"/>
        <v>0</v>
      </c>
      <c r="CA28" s="9">
        <f t="shared" si="53"/>
        <v>0</v>
      </c>
      <c r="CB28" s="4">
        <f t="shared" si="107"/>
        <v>0</v>
      </c>
      <c r="CC28" s="9">
        <f t="shared" si="55"/>
        <v>0</v>
      </c>
      <c r="CD28" s="9">
        <f t="shared" si="108"/>
        <v>55174.33</v>
      </c>
      <c r="CE28" s="9">
        <f t="shared" si="75"/>
        <v>0</v>
      </c>
      <c r="CF28" s="9">
        <f t="shared" si="56"/>
        <v>0</v>
      </c>
      <c r="CG28" s="9">
        <f t="shared" si="57"/>
        <v>0</v>
      </c>
      <c r="CH28" s="9">
        <f t="shared" si="58"/>
        <v>55174.33</v>
      </c>
      <c r="CI28" s="9">
        <f t="shared" si="59"/>
        <v>0</v>
      </c>
      <c r="CJ28" s="9">
        <f t="shared" si="60"/>
        <v>0</v>
      </c>
      <c r="CK28" s="4">
        <f t="shared" si="109"/>
        <v>0</v>
      </c>
      <c r="CL28" s="9">
        <f t="shared" si="62"/>
        <v>0</v>
      </c>
      <c r="CM28" s="9">
        <f t="shared" si="110"/>
        <v>55174.33</v>
      </c>
      <c r="CN28" s="9">
        <f t="shared" si="76"/>
        <v>0</v>
      </c>
      <c r="CO28" s="9">
        <f t="shared" si="63"/>
        <v>0</v>
      </c>
      <c r="CP28" s="9">
        <f t="shared" si="64"/>
        <v>0</v>
      </c>
      <c r="CQ28" s="9">
        <f t="shared" si="65"/>
        <v>55174.33</v>
      </c>
      <c r="CR28" s="9">
        <f t="shared" si="66"/>
        <v>0</v>
      </c>
      <c r="CS28" s="9">
        <f t="shared" si="67"/>
        <v>0</v>
      </c>
    </row>
    <row r="29" spans="1:97" ht="12.9" customHeight="1" x14ac:dyDescent="0.25">
      <c r="A29" s="193">
        <v>334</v>
      </c>
      <c r="B29" s="186" t="s">
        <v>202</v>
      </c>
      <c r="C29" s="179"/>
      <c r="D29" s="194"/>
      <c r="E29" s="217">
        <v>7209.49</v>
      </c>
      <c r="F29" s="276">
        <v>36708</v>
      </c>
      <c r="G29" s="189">
        <v>6</v>
      </c>
      <c r="H29" s="244"/>
      <c r="I29" s="190"/>
      <c r="J29" s="200" t="s">
        <v>463</v>
      </c>
      <c r="K29" s="93">
        <f t="shared" si="0"/>
        <v>0.16669999999999999</v>
      </c>
      <c r="L29" s="94">
        <f t="shared" si="1"/>
        <v>1201.82</v>
      </c>
      <c r="M29" s="91">
        <f t="shared" si="2"/>
        <v>0</v>
      </c>
      <c r="N29" s="9">
        <f t="shared" si="3"/>
        <v>7209.49</v>
      </c>
      <c r="O29" s="548">
        <f t="shared" si="4"/>
        <v>7209.49</v>
      </c>
      <c r="P29" s="543"/>
      <c r="Q29" s="4">
        <f t="shared" si="94"/>
        <v>0</v>
      </c>
      <c r="R29" s="9">
        <f t="shared" si="6"/>
        <v>0</v>
      </c>
      <c r="S29" s="9">
        <f t="shared" si="77"/>
        <v>7209.49</v>
      </c>
      <c r="T29" s="9">
        <f t="shared" si="68"/>
        <v>0</v>
      </c>
      <c r="U29" s="9">
        <f t="shared" si="7"/>
        <v>0</v>
      </c>
      <c r="V29" s="9">
        <f t="shared" si="8"/>
        <v>0</v>
      </c>
      <c r="W29" s="9">
        <f t="shared" si="9"/>
        <v>7209.49</v>
      </c>
      <c r="X29" s="9">
        <f t="shared" si="10"/>
        <v>0</v>
      </c>
      <c r="Y29" s="9">
        <f t="shared" si="11"/>
        <v>0</v>
      </c>
      <c r="Z29" s="4">
        <f t="shared" si="95"/>
        <v>0</v>
      </c>
      <c r="AA29" s="9">
        <f t="shared" si="13"/>
        <v>0</v>
      </c>
      <c r="AB29" s="9">
        <f t="shared" si="96"/>
        <v>7209.49</v>
      </c>
      <c r="AC29" s="9">
        <f t="shared" si="69"/>
        <v>0</v>
      </c>
      <c r="AD29" s="9">
        <f t="shared" si="14"/>
        <v>0</v>
      </c>
      <c r="AE29" s="9">
        <f t="shared" si="15"/>
        <v>0</v>
      </c>
      <c r="AF29" s="9">
        <f t="shared" si="16"/>
        <v>7209.49</v>
      </c>
      <c r="AG29" s="9">
        <f t="shared" si="17"/>
        <v>0</v>
      </c>
      <c r="AH29" s="9">
        <f t="shared" si="18"/>
        <v>0</v>
      </c>
      <c r="AI29" s="4">
        <f t="shared" si="97"/>
        <v>0</v>
      </c>
      <c r="AJ29" s="9">
        <f t="shared" si="20"/>
        <v>0</v>
      </c>
      <c r="AK29" s="9">
        <f t="shared" si="98"/>
        <v>7209.49</v>
      </c>
      <c r="AL29" s="9">
        <f t="shared" si="70"/>
        <v>0</v>
      </c>
      <c r="AM29" s="9">
        <f t="shared" si="21"/>
        <v>0</v>
      </c>
      <c r="AN29" s="9">
        <f t="shared" si="22"/>
        <v>0</v>
      </c>
      <c r="AO29" s="9">
        <f t="shared" si="23"/>
        <v>7209.49</v>
      </c>
      <c r="AP29" s="9">
        <f t="shared" si="24"/>
        <v>0</v>
      </c>
      <c r="AQ29" s="9">
        <f t="shared" si="25"/>
        <v>0</v>
      </c>
      <c r="AR29" s="4">
        <f t="shared" si="99"/>
        <v>0</v>
      </c>
      <c r="AS29" s="9">
        <f t="shared" si="27"/>
        <v>0</v>
      </c>
      <c r="AT29" s="9">
        <f t="shared" si="100"/>
        <v>7209.49</v>
      </c>
      <c r="AU29" s="9">
        <f t="shared" si="71"/>
        <v>0</v>
      </c>
      <c r="AV29" s="9">
        <f t="shared" si="28"/>
        <v>0</v>
      </c>
      <c r="AW29" s="9">
        <f t="shared" si="29"/>
        <v>0</v>
      </c>
      <c r="AX29" s="9">
        <f t="shared" si="30"/>
        <v>7209.49</v>
      </c>
      <c r="AY29" s="9">
        <f t="shared" si="31"/>
        <v>0</v>
      </c>
      <c r="AZ29" s="9">
        <f t="shared" si="32"/>
        <v>0</v>
      </c>
      <c r="BA29" s="4">
        <f t="shared" si="101"/>
        <v>0</v>
      </c>
      <c r="BB29" s="9">
        <f t="shared" si="34"/>
        <v>0</v>
      </c>
      <c r="BC29" s="9">
        <f t="shared" si="102"/>
        <v>7209.49</v>
      </c>
      <c r="BD29" s="9">
        <f t="shared" si="72"/>
        <v>0</v>
      </c>
      <c r="BE29" s="9">
        <f t="shared" si="35"/>
        <v>0</v>
      </c>
      <c r="BF29" s="9">
        <f t="shared" si="36"/>
        <v>0</v>
      </c>
      <c r="BG29" s="9">
        <f t="shared" si="37"/>
        <v>7209.49</v>
      </c>
      <c r="BH29" s="9">
        <f t="shared" si="38"/>
        <v>0</v>
      </c>
      <c r="BI29" s="9">
        <f t="shared" si="39"/>
        <v>0</v>
      </c>
      <c r="BJ29" s="4">
        <f t="shared" si="103"/>
        <v>0</v>
      </c>
      <c r="BK29" s="9">
        <f t="shared" si="41"/>
        <v>0</v>
      </c>
      <c r="BL29" s="9">
        <f t="shared" si="104"/>
        <v>7209.49</v>
      </c>
      <c r="BM29" s="9">
        <f t="shared" si="73"/>
        <v>0</v>
      </c>
      <c r="BN29" s="9">
        <f t="shared" si="42"/>
        <v>0</v>
      </c>
      <c r="BO29" s="9">
        <f t="shared" si="43"/>
        <v>0</v>
      </c>
      <c r="BP29" s="9">
        <f t="shared" si="44"/>
        <v>7209.49</v>
      </c>
      <c r="BQ29" s="9">
        <f t="shared" si="45"/>
        <v>0</v>
      </c>
      <c r="BR29" s="9">
        <f t="shared" si="46"/>
        <v>0</v>
      </c>
      <c r="BS29" s="4">
        <f t="shared" si="105"/>
        <v>0</v>
      </c>
      <c r="BT29" s="9">
        <f t="shared" si="48"/>
        <v>0</v>
      </c>
      <c r="BU29" s="9">
        <f t="shared" si="106"/>
        <v>7209.49</v>
      </c>
      <c r="BV29" s="9">
        <f t="shared" si="74"/>
        <v>0</v>
      </c>
      <c r="BW29" s="9">
        <f t="shared" si="49"/>
        <v>0</v>
      </c>
      <c r="BX29" s="9">
        <f t="shared" si="50"/>
        <v>0</v>
      </c>
      <c r="BY29" s="9">
        <f t="shared" si="51"/>
        <v>7209.49</v>
      </c>
      <c r="BZ29" s="9">
        <f t="shared" si="52"/>
        <v>0</v>
      </c>
      <c r="CA29" s="9">
        <f t="shared" si="53"/>
        <v>0</v>
      </c>
      <c r="CB29" s="4">
        <f t="shared" si="107"/>
        <v>0</v>
      </c>
      <c r="CC29" s="9">
        <f t="shared" si="55"/>
        <v>0</v>
      </c>
      <c r="CD29" s="9">
        <f t="shared" si="108"/>
        <v>7209.49</v>
      </c>
      <c r="CE29" s="9">
        <f t="shared" si="75"/>
        <v>0</v>
      </c>
      <c r="CF29" s="9">
        <f t="shared" si="56"/>
        <v>0</v>
      </c>
      <c r="CG29" s="9">
        <f t="shared" si="57"/>
        <v>0</v>
      </c>
      <c r="CH29" s="9">
        <f t="shared" si="58"/>
        <v>7209.49</v>
      </c>
      <c r="CI29" s="9">
        <f t="shared" si="59"/>
        <v>0</v>
      </c>
      <c r="CJ29" s="9">
        <f t="shared" si="60"/>
        <v>0</v>
      </c>
      <c r="CK29" s="4">
        <f t="shared" si="109"/>
        <v>0</v>
      </c>
      <c r="CL29" s="9">
        <f t="shared" si="62"/>
        <v>0</v>
      </c>
      <c r="CM29" s="9">
        <f t="shared" si="110"/>
        <v>7209.49</v>
      </c>
      <c r="CN29" s="9">
        <f t="shared" si="76"/>
        <v>0</v>
      </c>
      <c r="CO29" s="9">
        <f t="shared" si="63"/>
        <v>0</v>
      </c>
      <c r="CP29" s="9">
        <f t="shared" si="64"/>
        <v>0</v>
      </c>
      <c r="CQ29" s="9">
        <f t="shared" si="65"/>
        <v>7209.49</v>
      </c>
      <c r="CR29" s="9">
        <f t="shared" si="66"/>
        <v>0</v>
      </c>
      <c r="CS29" s="9">
        <f t="shared" si="67"/>
        <v>0</v>
      </c>
    </row>
    <row r="30" spans="1:97" ht="12.9" customHeight="1" x14ac:dyDescent="0.25">
      <c r="A30" s="193">
        <v>335</v>
      </c>
      <c r="B30" s="186" t="s">
        <v>203</v>
      </c>
      <c r="C30" s="179"/>
      <c r="D30" s="194"/>
      <c r="E30" s="217">
        <v>1022.58</v>
      </c>
      <c r="F30" s="276">
        <v>36526</v>
      </c>
      <c r="G30" s="189">
        <v>7</v>
      </c>
      <c r="H30" s="244"/>
      <c r="I30" s="190"/>
      <c r="J30" s="200" t="s">
        <v>463</v>
      </c>
      <c r="K30" s="93">
        <f t="shared" si="0"/>
        <v>0.1429</v>
      </c>
      <c r="L30" s="94">
        <f t="shared" si="1"/>
        <v>146.13</v>
      </c>
      <c r="M30" s="91">
        <f t="shared" si="2"/>
        <v>0</v>
      </c>
      <c r="N30" s="9">
        <f t="shared" si="3"/>
        <v>1022.58</v>
      </c>
      <c r="O30" s="548">
        <f t="shared" si="4"/>
        <v>1022.58</v>
      </c>
      <c r="P30" s="543"/>
      <c r="Q30" s="4">
        <f t="shared" si="94"/>
        <v>0</v>
      </c>
      <c r="R30" s="9">
        <f t="shared" si="6"/>
        <v>0</v>
      </c>
      <c r="S30" s="9">
        <f t="shared" si="77"/>
        <v>1022.58</v>
      </c>
      <c r="T30" s="9">
        <f t="shared" si="68"/>
        <v>0</v>
      </c>
      <c r="U30" s="9">
        <f t="shared" si="7"/>
        <v>0</v>
      </c>
      <c r="V30" s="9">
        <f t="shared" si="8"/>
        <v>0</v>
      </c>
      <c r="W30" s="9">
        <f t="shared" si="9"/>
        <v>1022.58</v>
      </c>
      <c r="X30" s="9">
        <f t="shared" si="10"/>
        <v>0</v>
      </c>
      <c r="Y30" s="9">
        <f t="shared" si="11"/>
        <v>0</v>
      </c>
      <c r="Z30" s="4">
        <f t="shared" si="95"/>
        <v>0</v>
      </c>
      <c r="AA30" s="9">
        <f t="shared" si="13"/>
        <v>0</v>
      </c>
      <c r="AB30" s="9">
        <f t="shared" si="96"/>
        <v>1022.58</v>
      </c>
      <c r="AC30" s="9">
        <f t="shared" si="69"/>
        <v>0</v>
      </c>
      <c r="AD30" s="9">
        <f t="shared" si="14"/>
        <v>0</v>
      </c>
      <c r="AE30" s="9">
        <f t="shared" si="15"/>
        <v>0</v>
      </c>
      <c r="AF30" s="9">
        <f t="shared" si="16"/>
        <v>1022.58</v>
      </c>
      <c r="AG30" s="9">
        <f t="shared" si="17"/>
        <v>0</v>
      </c>
      <c r="AH30" s="9">
        <f t="shared" si="18"/>
        <v>0</v>
      </c>
      <c r="AI30" s="4">
        <f t="shared" si="97"/>
        <v>0</v>
      </c>
      <c r="AJ30" s="9">
        <f t="shared" si="20"/>
        <v>0</v>
      </c>
      <c r="AK30" s="9">
        <f t="shared" si="98"/>
        <v>1022.58</v>
      </c>
      <c r="AL30" s="9">
        <f t="shared" si="70"/>
        <v>0</v>
      </c>
      <c r="AM30" s="9">
        <f t="shared" si="21"/>
        <v>0</v>
      </c>
      <c r="AN30" s="9">
        <f t="shared" si="22"/>
        <v>0</v>
      </c>
      <c r="AO30" s="9">
        <f t="shared" si="23"/>
        <v>1022.58</v>
      </c>
      <c r="AP30" s="9">
        <f t="shared" si="24"/>
        <v>0</v>
      </c>
      <c r="AQ30" s="9">
        <f t="shared" si="25"/>
        <v>0</v>
      </c>
      <c r="AR30" s="4">
        <f t="shared" si="99"/>
        <v>0</v>
      </c>
      <c r="AS30" s="9">
        <f t="shared" si="27"/>
        <v>0</v>
      </c>
      <c r="AT30" s="9">
        <f t="shared" si="100"/>
        <v>1022.58</v>
      </c>
      <c r="AU30" s="9">
        <f t="shared" si="71"/>
        <v>0</v>
      </c>
      <c r="AV30" s="9">
        <f t="shared" si="28"/>
        <v>0</v>
      </c>
      <c r="AW30" s="9">
        <f t="shared" si="29"/>
        <v>0</v>
      </c>
      <c r="AX30" s="9">
        <f t="shared" si="30"/>
        <v>1022.58</v>
      </c>
      <c r="AY30" s="9">
        <f t="shared" si="31"/>
        <v>0</v>
      </c>
      <c r="AZ30" s="9">
        <f t="shared" si="32"/>
        <v>0</v>
      </c>
      <c r="BA30" s="4">
        <f t="shared" si="101"/>
        <v>0</v>
      </c>
      <c r="BB30" s="9">
        <f t="shared" si="34"/>
        <v>0</v>
      </c>
      <c r="BC30" s="9">
        <f t="shared" si="102"/>
        <v>1022.58</v>
      </c>
      <c r="BD30" s="9">
        <f t="shared" si="72"/>
        <v>0</v>
      </c>
      <c r="BE30" s="9">
        <f t="shared" si="35"/>
        <v>0</v>
      </c>
      <c r="BF30" s="9">
        <f t="shared" si="36"/>
        <v>0</v>
      </c>
      <c r="BG30" s="9">
        <f t="shared" si="37"/>
        <v>1022.58</v>
      </c>
      <c r="BH30" s="9">
        <f t="shared" si="38"/>
        <v>0</v>
      </c>
      <c r="BI30" s="9">
        <f t="shared" si="39"/>
        <v>0</v>
      </c>
      <c r="BJ30" s="4">
        <f t="shared" si="103"/>
        <v>0</v>
      </c>
      <c r="BK30" s="9">
        <f t="shared" si="41"/>
        <v>0</v>
      </c>
      <c r="BL30" s="9">
        <f t="shared" si="104"/>
        <v>1022.58</v>
      </c>
      <c r="BM30" s="9">
        <f t="shared" si="73"/>
        <v>0</v>
      </c>
      <c r="BN30" s="9">
        <f t="shared" si="42"/>
        <v>0</v>
      </c>
      <c r="BO30" s="9">
        <f t="shared" si="43"/>
        <v>0</v>
      </c>
      <c r="BP30" s="9">
        <f t="shared" si="44"/>
        <v>1022.58</v>
      </c>
      <c r="BQ30" s="9">
        <f t="shared" si="45"/>
        <v>0</v>
      </c>
      <c r="BR30" s="9">
        <f t="shared" si="46"/>
        <v>0</v>
      </c>
      <c r="BS30" s="4">
        <f t="shared" si="105"/>
        <v>0</v>
      </c>
      <c r="BT30" s="9">
        <f t="shared" si="48"/>
        <v>0</v>
      </c>
      <c r="BU30" s="9">
        <f t="shared" si="106"/>
        <v>1022.58</v>
      </c>
      <c r="BV30" s="9">
        <f t="shared" si="74"/>
        <v>0</v>
      </c>
      <c r="BW30" s="9">
        <f t="shared" si="49"/>
        <v>0</v>
      </c>
      <c r="BX30" s="9">
        <f t="shared" si="50"/>
        <v>0</v>
      </c>
      <c r="BY30" s="9">
        <f t="shared" si="51"/>
        <v>1022.58</v>
      </c>
      <c r="BZ30" s="9">
        <f t="shared" si="52"/>
        <v>0</v>
      </c>
      <c r="CA30" s="9">
        <f t="shared" si="53"/>
        <v>0</v>
      </c>
      <c r="CB30" s="4">
        <f t="shared" si="107"/>
        <v>0</v>
      </c>
      <c r="CC30" s="9">
        <f t="shared" si="55"/>
        <v>0</v>
      </c>
      <c r="CD30" s="9">
        <f t="shared" si="108"/>
        <v>1022.58</v>
      </c>
      <c r="CE30" s="9">
        <f t="shared" si="75"/>
        <v>0</v>
      </c>
      <c r="CF30" s="9">
        <f t="shared" si="56"/>
        <v>0</v>
      </c>
      <c r="CG30" s="9">
        <f t="shared" si="57"/>
        <v>0</v>
      </c>
      <c r="CH30" s="9">
        <f t="shared" si="58"/>
        <v>1022.58</v>
      </c>
      <c r="CI30" s="9">
        <f t="shared" si="59"/>
        <v>0</v>
      </c>
      <c r="CJ30" s="9">
        <f t="shared" si="60"/>
        <v>0</v>
      </c>
      <c r="CK30" s="4">
        <f t="shared" si="109"/>
        <v>0</v>
      </c>
      <c r="CL30" s="9">
        <f t="shared" si="62"/>
        <v>0</v>
      </c>
      <c r="CM30" s="9">
        <f t="shared" si="110"/>
        <v>1022.58</v>
      </c>
      <c r="CN30" s="9">
        <f t="shared" si="76"/>
        <v>0</v>
      </c>
      <c r="CO30" s="9">
        <f t="shared" si="63"/>
        <v>0</v>
      </c>
      <c r="CP30" s="9">
        <f t="shared" si="64"/>
        <v>0</v>
      </c>
      <c r="CQ30" s="9">
        <f t="shared" si="65"/>
        <v>1022.58</v>
      </c>
      <c r="CR30" s="9">
        <f t="shared" si="66"/>
        <v>0</v>
      </c>
      <c r="CS30" s="9">
        <f t="shared" si="67"/>
        <v>0</v>
      </c>
    </row>
    <row r="31" spans="1:97" ht="12.9" customHeight="1" x14ac:dyDescent="0.25">
      <c r="A31" s="193">
        <v>350</v>
      </c>
      <c r="B31" s="186" t="s">
        <v>201</v>
      </c>
      <c r="C31" s="179"/>
      <c r="D31" s="194"/>
      <c r="E31" s="217">
        <v>3272.27</v>
      </c>
      <c r="F31" s="276">
        <v>29587</v>
      </c>
      <c r="G31" s="189">
        <v>25</v>
      </c>
      <c r="H31" s="244"/>
      <c r="I31" s="190"/>
      <c r="J31" s="200" t="s">
        <v>463</v>
      </c>
      <c r="K31" s="93">
        <f t="shared" si="0"/>
        <v>0.04</v>
      </c>
      <c r="L31" s="94">
        <f t="shared" si="1"/>
        <v>130.88999999999999</v>
      </c>
      <c r="M31" s="91">
        <f t="shared" si="2"/>
        <v>0</v>
      </c>
      <c r="N31" s="9">
        <f t="shared" si="3"/>
        <v>3272.27</v>
      </c>
      <c r="O31" s="548">
        <f t="shared" si="4"/>
        <v>3272.27</v>
      </c>
      <c r="P31" s="543"/>
      <c r="Q31" s="4">
        <f>IF(YEAR($F31)=Q$4,$E31,0)</f>
        <v>0</v>
      </c>
      <c r="R31" s="9">
        <f t="shared" si="6"/>
        <v>0</v>
      </c>
      <c r="S31" s="9">
        <f>IF(AND($F31&gt;0,$F31&lt;=V$4),$E31,0)</f>
        <v>3272.27</v>
      </c>
      <c r="T31" s="9">
        <f t="shared" si="68"/>
        <v>0</v>
      </c>
      <c r="U31" s="9">
        <f t="shared" si="7"/>
        <v>0</v>
      </c>
      <c r="V31" s="9">
        <f t="shared" si="8"/>
        <v>0</v>
      </c>
      <c r="W31" s="9">
        <f t="shared" si="9"/>
        <v>3272.27</v>
      </c>
      <c r="X31" s="9">
        <f t="shared" si="10"/>
        <v>0</v>
      </c>
      <c r="Y31" s="9">
        <f t="shared" si="11"/>
        <v>0</v>
      </c>
      <c r="Z31" s="4">
        <f>IF(YEAR($F31)=Z$4,$E31,0)</f>
        <v>0</v>
      </c>
      <c r="AA31" s="9">
        <f t="shared" si="13"/>
        <v>0</v>
      </c>
      <c r="AB31" s="9">
        <f>IF(AND($F31&gt;0,$F31&lt;=AE$4),$E31,0)</f>
        <v>3272.27</v>
      </c>
      <c r="AC31" s="9">
        <f t="shared" si="69"/>
        <v>0</v>
      </c>
      <c r="AD31" s="9">
        <f t="shared" si="14"/>
        <v>0</v>
      </c>
      <c r="AE31" s="9">
        <f t="shared" si="15"/>
        <v>0</v>
      </c>
      <c r="AF31" s="9">
        <f t="shared" si="16"/>
        <v>3272.27</v>
      </c>
      <c r="AG31" s="9">
        <f t="shared" si="17"/>
        <v>0</v>
      </c>
      <c r="AH31" s="9">
        <f t="shared" si="18"/>
        <v>0</v>
      </c>
      <c r="AI31" s="4">
        <f>IF(YEAR($F31)=AI$4,$E31,0)</f>
        <v>0</v>
      </c>
      <c r="AJ31" s="9">
        <f t="shared" si="20"/>
        <v>0</v>
      </c>
      <c r="AK31" s="9">
        <f>IF(AND($F31&gt;0,$F31&lt;=AN$4),$E31,0)</f>
        <v>3272.27</v>
      </c>
      <c r="AL31" s="9">
        <f t="shared" si="70"/>
        <v>0</v>
      </c>
      <c r="AM31" s="9">
        <f t="shared" si="21"/>
        <v>0</v>
      </c>
      <c r="AN31" s="9">
        <f t="shared" si="22"/>
        <v>0</v>
      </c>
      <c r="AO31" s="9">
        <f t="shared" si="23"/>
        <v>3272.27</v>
      </c>
      <c r="AP31" s="9">
        <f t="shared" si="24"/>
        <v>0</v>
      </c>
      <c r="AQ31" s="9">
        <f t="shared" si="25"/>
        <v>0</v>
      </c>
      <c r="AR31" s="4">
        <f>IF(YEAR($F31)=AR$4,$E31,0)</f>
        <v>0</v>
      </c>
      <c r="AS31" s="9">
        <f t="shared" si="27"/>
        <v>0</v>
      </c>
      <c r="AT31" s="9">
        <f>IF(AND($F31&gt;0,$F31&lt;=AW$4),$E31,0)</f>
        <v>3272.27</v>
      </c>
      <c r="AU31" s="9">
        <f t="shared" si="71"/>
        <v>0</v>
      </c>
      <c r="AV31" s="9">
        <f t="shared" si="28"/>
        <v>0</v>
      </c>
      <c r="AW31" s="9">
        <f t="shared" si="29"/>
        <v>0</v>
      </c>
      <c r="AX31" s="9">
        <f t="shared" si="30"/>
        <v>3272.27</v>
      </c>
      <c r="AY31" s="9">
        <f t="shared" si="31"/>
        <v>0</v>
      </c>
      <c r="AZ31" s="9">
        <f t="shared" si="32"/>
        <v>0</v>
      </c>
      <c r="BA31" s="4">
        <f>IF(YEAR($F31)=BA$4,$E31,0)</f>
        <v>0</v>
      </c>
      <c r="BB31" s="9">
        <f t="shared" si="34"/>
        <v>0</v>
      </c>
      <c r="BC31" s="9">
        <f>IF(AND($F31&gt;0,$F31&lt;=BF$4),$E31,0)</f>
        <v>3272.27</v>
      </c>
      <c r="BD31" s="9">
        <f t="shared" si="72"/>
        <v>0</v>
      </c>
      <c r="BE31" s="9">
        <f t="shared" si="35"/>
        <v>0</v>
      </c>
      <c r="BF31" s="9">
        <f t="shared" si="36"/>
        <v>0</v>
      </c>
      <c r="BG31" s="9">
        <f t="shared" si="37"/>
        <v>3272.27</v>
      </c>
      <c r="BH31" s="9">
        <f t="shared" si="38"/>
        <v>0</v>
      </c>
      <c r="BI31" s="9">
        <f t="shared" si="39"/>
        <v>0</v>
      </c>
      <c r="BJ31" s="4">
        <f>IF(YEAR($F31)=BJ$4,$E31,0)</f>
        <v>0</v>
      </c>
      <c r="BK31" s="9">
        <f t="shared" si="41"/>
        <v>0</v>
      </c>
      <c r="BL31" s="9">
        <f>IF(AND($F31&gt;0,$F31&lt;=BO$4),$E31,0)</f>
        <v>3272.27</v>
      </c>
      <c r="BM31" s="9">
        <f t="shared" si="73"/>
        <v>0</v>
      </c>
      <c r="BN31" s="9">
        <f t="shared" si="42"/>
        <v>0</v>
      </c>
      <c r="BO31" s="9">
        <f t="shared" si="43"/>
        <v>0</v>
      </c>
      <c r="BP31" s="9">
        <f t="shared" si="44"/>
        <v>3272.27</v>
      </c>
      <c r="BQ31" s="9">
        <f t="shared" si="45"/>
        <v>0</v>
      </c>
      <c r="BR31" s="9">
        <f t="shared" si="46"/>
        <v>0</v>
      </c>
      <c r="BS31" s="4">
        <f>IF(YEAR($F31)=BS$4,$E31,0)</f>
        <v>0</v>
      </c>
      <c r="BT31" s="9">
        <f t="shared" si="48"/>
        <v>0</v>
      </c>
      <c r="BU31" s="9">
        <f>IF(AND($F31&gt;0,$F31&lt;=BX$4),$E31,0)</f>
        <v>3272.27</v>
      </c>
      <c r="BV31" s="9">
        <f t="shared" si="74"/>
        <v>0</v>
      </c>
      <c r="BW31" s="9">
        <f t="shared" si="49"/>
        <v>0</v>
      </c>
      <c r="BX31" s="9">
        <f t="shared" si="50"/>
        <v>0</v>
      </c>
      <c r="BY31" s="9">
        <f t="shared" si="51"/>
        <v>3272.27</v>
      </c>
      <c r="BZ31" s="9">
        <f t="shared" si="52"/>
        <v>0</v>
      </c>
      <c r="CA31" s="9">
        <f t="shared" si="53"/>
        <v>0</v>
      </c>
      <c r="CB31" s="4">
        <f>IF(YEAR($F31)=CB$4,$E31,0)</f>
        <v>0</v>
      </c>
      <c r="CC31" s="9">
        <f t="shared" si="55"/>
        <v>0</v>
      </c>
      <c r="CD31" s="9">
        <f>IF(AND($F31&gt;0,$F31&lt;=CG$4),$E31,0)</f>
        <v>3272.27</v>
      </c>
      <c r="CE31" s="9">
        <f t="shared" si="75"/>
        <v>0</v>
      </c>
      <c r="CF31" s="9">
        <f t="shared" si="56"/>
        <v>0</v>
      </c>
      <c r="CG31" s="9">
        <f t="shared" si="57"/>
        <v>0</v>
      </c>
      <c r="CH31" s="9">
        <f t="shared" si="58"/>
        <v>3272.27</v>
      </c>
      <c r="CI31" s="9">
        <f t="shared" si="59"/>
        <v>0</v>
      </c>
      <c r="CJ31" s="9">
        <f t="shared" si="60"/>
        <v>0</v>
      </c>
      <c r="CK31" s="4">
        <f>IF(YEAR($F31)=CK$4,$E31,0)</f>
        <v>0</v>
      </c>
      <c r="CL31" s="9">
        <f t="shared" si="62"/>
        <v>0</v>
      </c>
      <c r="CM31" s="9">
        <f>IF(AND($F31&gt;0,$F31&lt;=CP$4),$E31,0)</f>
        <v>3272.27</v>
      </c>
      <c r="CN31" s="9">
        <f t="shared" si="76"/>
        <v>0</v>
      </c>
      <c r="CO31" s="9">
        <f t="shared" si="63"/>
        <v>0</v>
      </c>
      <c r="CP31" s="9">
        <f t="shared" si="64"/>
        <v>0</v>
      </c>
      <c r="CQ31" s="9">
        <f t="shared" si="65"/>
        <v>3272.27</v>
      </c>
      <c r="CR31" s="9">
        <f t="shared" si="66"/>
        <v>0</v>
      </c>
      <c r="CS31" s="9">
        <f t="shared" si="67"/>
        <v>0</v>
      </c>
    </row>
    <row r="32" spans="1:97" ht="12.9" customHeight="1" x14ac:dyDescent="0.25">
      <c r="A32" s="193">
        <v>351</v>
      </c>
      <c r="B32" s="186" t="s">
        <v>201</v>
      </c>
      <c r="C32" s="179"/>
      <c r="D32" s="194"/>
      <c r="E32" s="217">
        <v>2556.46</v>
      </c>
      <c r="F32" s="276">
        <v>29587</v>
      </c>
      <c r="G32" s="189">
        <v>25</v>
      </c>
      <c r="H32" s="244"/>
      <c r="I32" s="190"/>
      <c r="J32" s="200" t="s">
        <v>463</v>
      </c>
      <c r="K32" s="93">
        <f t="shared" si="0"/>
        <v>0.04</v>
      </c>
      <c r="L32" s="94">
        <f t="shared" si="1"/>
        <v>102.26</v>
      </c>
      <c r="M32" s="91">
        <f t="shared" si="2"/>
        <v>0</v>
      </c>
      <c r="N32" s="9">
        <f t="shared" si="3"/>
        <v>2556.46</v>
      </c>
      <c r="O32" s="548">
        <f t="shared" si="4"/>
        <v>2556.46</v>
      </c>
      <c r="P32" s="543"/>
      <c r="Q32" s="4">
        <f t="shared" si="94"/>
        <v>0</v>
      </c>
      <c r="R32" s="9">
        <f t="shared" si="6"/>
        <v>0</v>
      </c>
      <c r="S32" s="9">
        <f t="shared" si="77"/>
        <v>2556.46</v>
      </c>
      <c r="T32" s="9">
        <f t="shared" si="68"/>
        <v>0</v>
      </c>
      <c r="U32" s="9">
        <f t="shared" si="7"/>
        <v>0</v>
      </c>
      <c r="V32" s="9">
        <f t="shared" si="8"/>
        <v>0</v>
      </c>
      <c r="W32" s="9">
        <f t="shared" si="9"/>
        <v>2556.46</v>
      </c>
      <c r="X32" s="9">
        <f t="shared" si="10"/>
        <v>0</v>
      </c>
      <c r="Y32" s="9">
        <f t="shared" si="11"/>
        <v>0</v>
      </c>
      <c r="Z32" s="4">
        <f t="shared" si="95"/>
        <v>0</v>
      </c>
      <c r="AA32" s="9">
        <f t="shared" si="13"/>
        <v>0</v>
      </c>
      <c r="AB32" s="9">
        <f t="shared" ref="AB32:AB37" si="112">IF(AND($F32&gt;0,$F32&lt;=AE$4),$E32,0)</f>
        <v>2556.46</v>
      </c>
      <c r="AC32" s="9">
        <f t="shared" si="69"/>
        <v>0</v>
      </c>
      <c r="AD32" s="9">
        <f t="shared" si="14"/>
        <v>0</v>
      </c>
      <c r="AE32" s="9">
        <f t="shared" si="15"/>
        <v>0</v>
      </c>
      <c r="AF32" s="9">
        <f t="shared" si="16"/>
        <v>2556.46</v>
      </c>
      <c r="AG32" s="9">
        <f t="shared" si="17"/>
        <v>0</v>
      </c>
      <c r="AH32" s="9">
        <f t="shared" si="18"/>
        <v>0</v>
      </c>
      <c r="AI32" s="4">
        <f t="shared" si="97"/>
        <v>0</v>
      </c>
      <c r="AJ32" s="9">
        <f t="shared" si="20"/>
        <v>0</v>
      </c>
      <c r="AK32" s="9">
        <f t="shared" ref="AK32:AK37" si="113">IF(AND($F32&gt;0,$F32&lt;=AN$4),$E32,0)</f>
        <v>2556.46</v>
      </c>
      <c r="AL32" s="9">
        <f t="shared" si="70"/>
        <v>0</v>
      </c>
      <c r="AM32" s="9">
        <f t="shared" si="21"/>
        <v>0</v>
      </c>
      <c r="AN32" s="9">
        <f t="shared" si="22"/>
        <v>0</v>
      </c>
      <c r="AO32" s="9">
        <f t="shared" si="23"/>
        <v>2556.46</v>
      </c>
      <c r="AP32" s="9">
        <f t="shared" si="24"/>
        <v>0</v>
      </c>
      <c r="AQ32" s="9">
        <f t="shared" si="25"/>
        <v>0</v>
      </c>
      <c r="AR32" s="4">
        <f t="shared" si="99"/>
        <v>0</v>
      </c>
      <c r="AS32" s="9">
        <f t="shared" si="27"/>
        <v>0</v>
      </c>
      <c r="AT32" s="9">
        <f t="shared" ref="AT32:AT37" si="114">IF(AND($F32&gt;0,$F32&lt;=AW$4),$E32,0)</f>
        <v>2556.46</v>
      </c>
      <c r="AU32" s="9">
        <f t="shared" si="71"/>
        <v>0</v>
      </c>
      <c r="AV32" s="9">
        <f t="shared" si="28"/>
        <v>0</v>
      </c>
      <c r="AW32" s="9">
        <f t="shared" si="29"/>
        <v>0</v>
      </c>
      <c r="AX32" s="9">
        <f t="shared" si="30"/>
        <v>2556.46</v>
      </c>
      <c r="AY32" s="9">
        <f t="shared" si="31"/>
        <v>0</v>
      </c>
      <c r="AZ32" s="9">
        <f t="shared" si="32"/>
        <v>0</v>
      </c>
      <c r="BA32" s="4">
        <f t="shared" si="101"/>
        <v>0</v>
      </c>
      <c r="BB32" s="9">
        <f t="shared" si="34"/>
        <v>0</v>
      </c>
      <c r="BC32" s="9">
        <f t="shared" ref="BC32:BC37" si="115">IF(AND($F32&gt;0,$F32&lt;=BF$4),$E32,0)</f>
        <v>2556.46</v>
      </c>
      <c r="BD32" s="9">
        <f t="shared" si="72"/>
        <v>0</v>
      </c>
      <c r="BE32" s="9">
        <f t="shared" si="35"/>
        <v>0</v>
      </c>
      <c r="BF32" s="9">
        <f t="shared" si="36"/>
        <v>0</v>
      </c>
      <c r="BG32" s="9">
        <f t="shared" si="37"/>
        <v>2556.46</v>
      </c>
      <c r="BH32" s="9">
        <f t="shared" si="38"/>
        <v>0</v>
      </c>
      <c r="BI32" s="9">
        <f t="shared" si="39"/>
        <v>0</v>
      </c>
      <c r="BJ32" s="4">
        <f t="shared" si="103"/>
        <v>0</v>
      </c>
      <c r="BK32" s="9">
        <f t="shared" si="41"/>
        <v>0</v>
      </c>
      <c r="BL32" s="9">
        <f t="shared" ref="BL32:BL37" si="116">IF(AND($F32&gt;0,$F32&lt;=BO$4),$E32,0)</f>
        <v>2556.46</v>
      </c>
      <c r="BM32" s="9">
        <f t="shared" si="73"/>
        <v>0</v>
      </c>
      <c r="BN32" s="9">
        <f t="shared" si="42"/>
        <v>0</v>
      </c>
      <c r="BO32" s="9">
        <f t="shared" si="43"/>
        <v>0</v>
      </c>
      <c r="BP32" s="9">
        <f t="shared" si="44"/>
        <v>2556.46</v>
      </c>
      <c r="BQ32" s="9">
        <f t="shared" si="45"/>
        <v>0</v>
      </c>
      <c r="BR32" s="9">
        <f t="shared" si="46"/>
        <v>0</v>
      </c>
      <c r="BS32" s="4">
        <f t="shared" si="105"/>
        <v>0</v>
      </c>
      <c r="BT32" s="9">
        <f t="shared" si="48"/>
        <v>0</v>
      </c>
      <c r="BU32" s="9">
        <f t="shared" ref="BU32:BU37" si="117">IF(AND($F32&gt;0,$F32&lt;=BX$4),$E32,0)</f>
        <v>2556.46</v>
      </c>
      <c r="BV32" s="9">
        <f t="shared" si="74"/>
        <v>0</v>
      </c>
      <c r="BW32" s="9">
        <f t="shared" si="49"/>
        <v>0</v>
      </c>
      <c r="BX32" s="9">
        <f t="shared" si="50"/>
        <v>0</v>
      </c>
      <c r="BY32" s="9">
        <f t="shared" si="51"/>
        <v>2556.46</v>
      </c>
      <c r="BZ32" s="9">
        <f t="shared" si="52"/>
        <v>0</v>
      </c>
      <c r="CA32" s="9">
        <f t="shared" si="53"/>
        <v>0</v>
      </c>
      <c r="CB32" s="4">
        <f t="shared" si="107"/>
        <v>0</v>
      </c>
      <c r="CC32" s="9">
        <f t="shared" si="55"/>
        <v>0</v>
      </c>
      <c r="CD32" s="9">
        <f t="shared" ref="CD32:CD37" si="118">IF(AND($F32&gt;0,$F32&lt;=CG$4),$E32,0)</f>
        <v>2556.46</v>
      </c>
      <c r="CE32" s="9">
        <f t="shared" si="75"/>
        <v>0</v>
      </c>
      <c r="CF32" s="9">
        <f t="shared" si="56"/>
        <v>0</v>
      </c>
      <c r="CG32" s="9">
        <f t="shared" si="57"/>
        <v>0</v>
      </c>
      <c r="CH32" s="9">
        <f t="shared" si="58"/>
        <v>2556.46</v>
      </c>
      <c r="CI32" s="9">
        <f t="shared" si="59"/>
        <v>0</v>
      </c>
      <c r="CJ32" s="9">
        <f t="shared" si="60"/>
        <v>0</v>
      </c>
      <c r="CK32" s="4">
        <f t="shared" si="109"/>
        <v>0</v>
      </c>
      <c r="CL32" s="9">
        <f t="shared" si="62"/>
        <v>0</v>
      </c>
      <c r="CM32" s="9">
        <f t="shared" ref="CM32:CM37" si="119">IF(AND($F32&gt;0,$F32&lt;=CP$4),$E32,0)</f>
        <v>2556.46</v>
      </c>
      <c r="CN32" s="9">
        <f t="shared" si="76"/>
        <v>0</v>
      </c>
      <c r="CO32" s="9">
        <f t="shared" si="63"/>
        <v>0</v>
      </c>
      <c r="CP32" s="9">
        <f t="shared" si="64"/>
        <v>0</v>
      </c>
      <c r="CQ32" s="9">
        <f t="shared" si="65"/>
        <v>2556.46</v>
      </c>
      <c r="CR32" s="9">
        <f t="shared" si="66"/>
        <v>0</v>
      </c>
      <c r="CS32" s="9">
        <f t="shared" si="67"/>
        <v>0</v>
      </c>
    </row>
    <row r="33" spans="1:97" ht="12.9" customHeight="1" x14ac:dyDescent="0.25">
      <c r="A33" s="193">
        <v>352</v>
      </c>
      <c r="B33" s="186" t="s">
        <v>201</v>
      </c>
      <c r="C33" s="179"/>
      <c r="D33" s="194"/>
      <c r="E33" s="217">
        <v>11175.63</v>
      </c>
      <c r="F33" s="276">
        <v>30682</v>
      </c>
      <c r="G33" s="189">
        <v>25</v>
      </c>
      <c r="H33" s="244"/>
      <c r="I33" s="190"/>
      <c r="J33" s="200" t="s">
        <v>463</v>
      </c>
      <c r="K33" s="93">
        <f t="shared" si="0"/>
        <v>0.04</v>
      </c>
      <c r="L33" s="94">
        <f t="shared" si="1"/>
        <v>447.03</v>
      </c>
      <c r="M33" s="91">
        <f t="shared" si="2"/>
        <v>0</v>
      </c>
      <c r="N33" s="9">
        <f t="shared" si="3"/>
        <v>11175.63</v>
      </c>
      <c r="O33" s="548">
        <f t="shared" si="4"/>
        <v>11175.63</v>
      </c>
      <c r="P33" s="543"/>
      <c r="Q33" s="4">
        <f t="shared" si="94"/>
        <v>0</v>
      </c>
      <c r="R33" s="9">
        <f t="shared" si="6"/>
        <v>0</v>
      </c>
      <c r="S33" s="9">
        <f t="shared" si="77"/>
        <v>11175.63</v>
      </c>
      <c r="T33" s="9">
        <f t="shared" si="68"/>
        <v>0</v>
      </c>
      <c r="U33" s="9">
        <f t="shared" si="7"/>
        <v>0</v>
      </c>
      <c r="V33" s="9">
        <f t="shared" si="8"/>
        <v>0</v>
      </c>
      <c r="W33" s="9">
        <f t="shared" si="9"/>
        <v>11175.63</v>
      </c>
      <c r="X33" s="9">
        <f t="shared" si="10"/>
        <v>0</v>
      </c>
      <c r="Y33" s="9">
        <f t="shared" si="11"/>
        <v>0</v>
      </c>
      <c r="Z33" s="4">
        <f t="shared" si="95"/>
        <v>0</v>
      </c>
      <c r="AA33" s="9">
        <f t="shared" si="13"/>
        <v>0</v>
      </c>
      <c r="AB33" s="9">
        <f t="shared" si="112"/>
        <v>11175.63</v>
      </c>
      <c r="AC33" s="9">
        <f t="shared" si="69"/>
        <v>0</v>
      </c>
      <c r="AD33" s="9">
        <f t="shared" si="14"/>
        <v>0</v>
      </c>
      <c r="AE33" s="9">
        <f t="shared" si="15"/>
        <v>0</v>
      </c>
      <c r="AF33" s="9">
        <f t="shared" si="16"/>
        <v>11175.63</v>
      </c>
      <c r="AG33" s="9">
        <f t="shared" si="17"/>
        <v>0</v>
      </c>
      <c r="AH33" s="9">
        <f t="shared" si="18"/>
        <v>0</v>
      </c>
      <c r="AI33" s="4">
        <f t="shared" si="97"/>
        <v>0</v>
      </c>
      <c r="AJ33" s="9">
        <f t="shared" si="20"/>
        <v>0</v>
      </c>
      <c r="AK33" s="9">
        <f t="shared" si="113"/>
        <v>11175.63</v>
      </c>
      <c r="AL33" s="9">
        <f t="shared" si="70"/>
        <v>0</v>
      </c>
      <c r="AM33" s="9">
        <f t="shared" si="21"/>
        <v>0</v>
      </c>
      <c r="AN33" s="9">
        <f t="shared" si="22"/>
        <v>0</v>
      </c>
      <c r="AO33" s="9">
        <f t="shared" si="23"/>
        <v>11175.63</v>
      </c>
      <c r="AP33" s="9">
        <f t="shared" si="24"/>
        <v>0</v>
      </c>
      <c r="AQ33" s="9">
        <f t="shared" si="25"/>
        <v>0</v>
      </c>
      <c r="AR33" s="4">
        <f t="shared" si="99"/>
        <v>0</v>
      </c>
      <c r="AS33" s="9">
        <f t="shared" si="27"/>
        <v>0</v>
      </c>
      <c r="AT33" s="9">
        <f t="shared" si="114"/>
        <v>11175.63</v>
      </c>
      <c r="AU33" s="9">
        <f t="shared" si="71"/>
        <v>0</v>
      </c>
      <c r="AV33" s="9">
        <f t="shared" si="28"/>
        <v>0</v>
      </c>
      <c r="AW33" s="9">
        <f t="shared" si="29"/>
        <v>0</v>
      </c>
      <c r="AX33" s="9">
        <f t="shared" si="30"/>
        <v>11175.63</v>
      </c>
      <c r="AY33" s="9">
        <f t="shared" si="31"/>
        <v>0</v>
      </c>
      <c r="AZ33" s="9">
        <f t="shared" si="32"/>
        <v>0</v>
      </c>
      <c r="BA33" s="4">
        <f t="shared" si="101"/>
        <v>0</v>
      </c>
      <c r="BB33" s="9">
        <f t="shared" si="34"/>
        <v>0</v>
      </c>
      <c r="BC33" s="9">
        <f t="shared" si="115"/>
        <v>11175.63</v>
      </c>
      <c r="BD33" s="9">
        <f t="shared" si="72"/>
        <v>0</v>
      </c>
      <c r="BE33" s="9">
        <f t="shared" si="35"/>
        <v>0</v>
      </c>
      <c r="BF33" s="9">
        <f t="shared" si="36"/>
        <v>0</v>
      </c>
      <c r="BG33" s="9">
        <f t="shared" si="37"/>
        <v>11175.63</v>
      </c>
      <c r="BH33" s="9">
        <f t="shared" si="38"/>
        <v>0</v>
      </c>
      <c r="BI33" s="9">
        <f t="shared" si="39"/>
        <v>0</v>
      </c>
      <c r="BJ33" s="4">
        <f t="shared" si="103"/>
        <v>0</v>
      </c>
      <c r="BK33" s="9">
        <f t="shared" si="41"/>
        <v>0</v>
      </c>
      <c r="BL33" s="9">
        <f t="shared" si="116"/>
        <v>11175.63</v>
      </c>
      <c r="BM33" s="9">
        <f t="shared" si="73"/>
        <v>0</v>
      </c>
      <c r="BN33" s="9">
        <f t="shared" si="42"/>
        <v>0</v>
      </c>
      <c r="BO33" s="9">
        <f t="shared" si="43"/>
        <v>0</v>
      </c>
      <c r="BP33" s="9">
        <f t="shared" si="44"/>
        <v>11175.63</v>
      </c>
      <c r="BQ33" s="9">
        <f t="shared" si="45"/>
        <v>0</v>
      </c>
      <c r="BR33" s="9">
        <f t="shared" si="46"/>
        <v>0</v>
      </c>
      <c r="BS33" s="4">
        <f t="shared" si="105"/>
        <v>0</v>
      </c>
      <c r="BT33" s="9">
        <f t="shared" si="48"/>
        <v>0</v>
      </c>
      <c r="BU33" s="9">
        <f t="shared" si="117"/>
        <v>11175.63</v>
      </c>
      <c r="BV33" s="9">
        <f t="shared" si="74"/>
        <v>0</v>
      </c>
      <c r="BW33" s="9">
        <f t="shared" si="49"/>
        <v>0</v>
      </c>
      <c r="BX33" s="9">
        <f t="shared" si="50"/>
        <v>0</v>
      </c>
      <c r="BY33" s="9">
        <f t="shared" si="51"/>
        <v>11175.63</v>
      </c>
      <c r="BZ33" s="9">
        <f t="shared" si="52"/>
        <v>0</v>
      </c>
      <c r="CA33" s="9">
        <f t="shared" si="53"/>
        <v>0</v>
      </c>
      <c r="CB33" s="4">
        <f t="shared" si="107"/>
        <v>0</v>
      </c>
      <c r="CC33" s="9">
        <f t="shared" si="55"/>
        <v>0</v>
      </c>
      <c r="CD33" s="9">
        <f t="shared" si="118"/>
        <v>11175.63</v>
      </c>
      <c r="CE33" s="9">
        <f t="shared" si="75"/>
        <v>0</v>
      </c>
      <c r="CF33" s="9">
        <f t="shared" si="56"/>
        <v>0</v>
      </c>
      <c r="CG33" s="9">
        <f t="shared" si="57"/>
        <v>0</v>
      </c>
      <c r="CH33" s="9">
        <f t="shared" si="58"/>
        <v>11175.63</v>
      </c>
      <c r="CI33" s="9">
        <f t="shared" si="59"/>
        <v>0</v>
      </c>
      <c r="CJ33" s="9">
        <f t="shared" si="60"/>
        <v>0</v>
      </c>
      <c r="CK33" s="4">
        <f t="shared" si="109"/>
        <v>0</v>
      </c>
      <c r="CL33" s="9">
        <f t="shared" si="62"/>
        <v>0</v>
      </c>
      <c r="CM33" s="9">
        <f t="shared" si="119"/>
        <v>11175.63</v>
      </c>
      <c r="CN33" s="9">
        <f t="shared" si="76"/>
        <v>0</v>
      </c>
      <c r="CO33" s="9">
        <f t="shared" si="63"/>
        <v>0</v>
      </c>
      <c r="CP33" s="9">
        <f t="shared" si="64"/>
        <v>0</v>
      </c>
      <c r="CQ33" s="9">
        <f t="shared" si="65"/>
        <v>11175.63</v>
      </c>
      <c r="CR33" s="9">
        <f t="shared" si="66"/>
        <v>0</v>
      </c>
      <c r="CS33" s="9">
        <f t="shared" si="67"/>
        <v>0</v>
      </c>
    </row>
    <row r="34" spans="1:97" ht="12.9" customHeight="1" x14ac:dyDescent="0.25">
      <c r="A34" s="193">
        <v>353</v>
      </c>
      <c r="B34" s="186" t="s">
        <v>201</v>
      </c>
      <c r="C34" s="179"/>
      <c r="D34" s="194"/>
      <c r="E34" s="217">
        <v>13215.27</v>
      </c>
      <c r="F34" s="276">
        <v>21916</v>
      </c>
      <c r="G34" s="189">
        <v>25</v>
      </c>
      <c r="H34" s="244"/>
      <c r="I34" s="190"/>
      <c r="J34" s="200" t="s">
        <v>463</v>
      </c>
      <c r="K34" s="93">
        <f t="shared" si="0"/>
        <v>0.04</v>
      </c>
      <c r="L34" s="94">
        <f t="shared" si="1"/>
        <v>528.61</v>
      </c>
      <c r="M34" s="91">
        <f t="shared" si="2"/>
        <v>0</v>
      </c>
      <c r="N34" s="9">
        <f t="shared" si="3"/>
        <v>13215.27</v>
      </c>
      <c r="O34" s="548">
        <f t="shared" si="4"/>
        <v>13215.27</v>
      </c>
      <c r="P34" s="543"/>
      <c r="Q34" s="4">
        <f t="shared" si="94"/>
        <v>0</v>
      </c>
      <c r="R34" s="9">
        <f t="shared" si="6"/>
        <v>0</v>
      </c>
      <c r="S34" s="9">
        <f t="shared" si="77"/>
        <v>13215.27</v>
      </c>
      <c r="T34" s="9">
        <f t="shared" si="68"/>
        <v>0</v>
      </c>
      <c r="U34" s="9">
        <f t="shared" si="7"/>
        <v>0</v>
      </c>
      <c r="V34" s="9">
        <f t="shared" si="8"/>
        <v>0</v>
      </c>
      <c r="W34" s="9">
        <f t="shared" si="9"/>
        <v>13215.27</v>
      </c>
      <c r="X34" s="9">
        <f t="shared" si="10"/>
        <v>0</v>
      </c>
      <c r="Y34" s="9">
        <f t="shared" si="11"/>
        <v>0</v>
      </c>
      <c r="Z34" s="4">
        <f t="shared" si="95"/>
        <v>0</v>
      </c>
      <c r="AA34" s="9">
        <f t="shared" si="13"/>
        <v>0</v>
      </c>
      <c r="AB34" s="9">
        <f t="shared" si="112"/>
        <v>13215.27</v>
      </c>
      <c r="AC34" s="9">
        <f t="shared" si="69"/>
        <v>0</v>
      </c>
      <c r="AD34" s="9">
        <f t="shared" si="14"/>
        <v>0</v>
      </c>
      <c r="AE34" s="9">
        <f t="shared" si="15"/>
        <v>0</v>
      </c>
      <c r="AF34" s="9">
        <f t="shared" si="16"/>
        <v>13215.27</v>
      </c>
      <c r="AG34" s="9">
        <f t="shared" si="17"/>
        <v>0</v>
      </c>
      <c r="AH34" s="9">
        <f t="shared" si="18"/>
        <v>0</v>
      </c>
      <c r="AI34" s="4">
        <f t="shared" si="97"/>
        <v>0</v>
      </c>
      <c r="AJ34" s="9">
        <f t="shared" si="20"/>
        <v>0</v>
      </c>
      <c r="AK34" s="9">
        <f t="shared" si="113"/>
        <v>13215.27</v>
      </c>
      <c r="AL34" s="9">
        <f t="shared" si="70"/>
        <v>0</v>
      </c>
      <c r="AM34" s="9">
        <f t="shared" si="21"/>
        <v>0</v>
      </c>
      <c r="AN34" s="9">
        <f t="shared" si="22"/>
        <v>0</v>
      </c>
      <c r="AO34" s="9">
        <f t="shared" si="23"/>
        <v>13215.27</v>
      </c>
      <c r="AP34" s="9">
        <f t="shared" si="24"/>
        <v>0</v>
      </c>
      <c r="AQ34" s="9">
        <f t="shared" si="25"/>
        <v>0</v>
      </c>
      <c r="AR34" s="4">
        <f t="shared" si="99"/>
        <v>0</v>
      </c>
      <c r="AS34" s="9">
        <f t="shared" si="27"/>
        <v>0</v>
      </c>
      <c r="AT34" s="9">
        <f t="shared" si="114"/>
        <v>13215.27</v>
      </c>
      <c r="AU34" s="9">
        <f t="shared" si="71"/>
        <v>0</v>
      </c>
      <c r="AV34" s="9">
        <f t="shared" si="28"/>
        <v>0</v>
      </c>
      <c r="AW34" s="9">
        <f t="shared" si="29"/>
        <v>0</v>
      </c>
      <c r="AX34" s="9">
        <f t="shared" si="30"/>
        <v>13215.27</v>
      </c>
      <c r="AY34" s="9">
        <f t="shared" si="31"/>
        <v>0</v>
      </c>
      <c r="AZ34" s="9">
        <f t="shared" si="32"/>
        <v>0</v>
      </c>
      <c r="BA34" s="4">
        <f t="shared" si="101"/>
        <v>0</v>
      </c>
      <c r="BB34" s="9">
        <f t="shared" si="34"/>
        <v>0</v>
      </c>
      <c r="BC34" s="9">
        <f t="shared" si="115"/>
        <v>13215.27</v>
      </c>
      <c r="BD34" s="9">
        <f t="shared" si="72"/>
        <v>0</v>
      </c>
      <c r="BE34" s="9">
        <f t="shared" si="35"/>
        <v>0</v>
      </c>
      <c r="BF34" s="9">
        <f t="shared" si="36"/>
        <v>0</v>
      </c>
      <c r="BG34" s="9">
        <f t="shared" si="37"/>
        <v>13215.27</v>
      </c>
      <c r="BH34" s="9">
        <f t="shared" si="38"/>
        <v>0</v>
      </c>
      <c r="BI34" s="9">
        <f t="shared" si="39"/>
        <v>0</v>
      </c>
      <c r="BJ34" s="4">
        <f t="shared" si="103"/>
        <v>0</v>
      </c>
      <c r="BK34" s="9">
        <f t="shared" si="41"/>
        <v>0</v>
      </c>
      <c r="BL34" s="9">
        <f t="shared" si="116"/>
        <v>13215.27</v>
      </c>
      <c r="BM34" s="9">
        <f t="shared" si="73"/>
        <v>0</v>
      </c>
      <c r="BN34" s="9">
        <f t="shared" si="42"/>
        <v>0</v>
      </c>
      <c r="BO34" s="9">
        <f t="shared" si="43"/>
        <v>0</v>
      </c>
      <c r="BP34" s="9">
        <f t="shared" si="44"/>
        <v>13215.27</v>
      </c>
      <c r="BQ34" s="9">
        <f t="shared" si="45"/>
        <v>0</v>
      </c>
      <c r="BR34" s="9">
        <f t="shared" si="46"/>
        <v>0</v>
      </c>
      <c r="BS34" s="4">
        <f t="shared" si="105"/>
        <v>0</v>
      </c>
      <c r="BT34" s="9">
        <f t="shared" si="48"/>
        <v>0</v>
      </c>
      <c r="BU34" s="9">
        <f t="shared" si="117"/>
        <v>13215.27</v>
      </c>
      <c r="BV34" s="9">
        <f t="shared" si="74"/>
        <v>0</v>
      </c>
      <c r="BW34" s="9">
        <f t="shared" si="49"/>
        <v>0</v>
      </c>
      <c r="BX34" s="9">
        <f t="shared" si="50"/>
        <v>0</v>
      </c>
      <c r="BY34" s="9">
        <f t="shared" si="51"/>
        <v>13215.27</v>
      </c>
      <c r="BZ34" s="9">
        <f t="shared" si="52"/>
        <v>0</v>
      </c>
      <c r="CA34" s="9">
        <f t="shared" si="53"/>
        <v>0</v>
      </c>
      <c r="CB34" s="4">
        <f t="shared" si="107"/>
        <v>0</v>
      </c>
      <c r="CC34" s="9">
        <f t="shared" si="55"/>
        <v>0</v>
      </c>
      <c r="CD34" s="9">
        <f t="shared" si="118"/>
        <v>13215.27</v>
      </c>
      <c r="CE34" s="9">
        <f t="shared" si="75"/>
        <v>0</v>
      </c>
      <c r="CF34" s="9">
        <f t="shared" si="56"/>
        <v>0</v>
      </c>
      <c r="CG34" s="9">
        <f t="shared" si="57"/>
        <v>0</v>
      </c>
      <c r="CH34" s="9">
        <f t="shared" si="58"/>
        <v>13215.27</v>
      </c>
      <c r="CI34" s="9">
        <f t="shared" si="59"/>
        <v>0</v>
      </c>
      <c r="CJ34" s="9">
        <f t="shared" si="60"/>
        <v>0</v>
      </c>
      <c r="CK34" s="4">
        <f t="shared" si="109"/>
        <v>0</v>
      </c>
      <c r="CL34" s="9">
        <f t="shared" si="62"/>
        <v>0</v>
      </c>
      <c r="CM34" s="9">
        <f t="shared" si="119"/>
        <v>13215.27</v>
      </c>
      <c r="CN34" s="9">
        <f t="shared" si="76"/>
        <v>0</v>
      </c>
      <c r="CO34" s="9">
        <f t="shared" si="63"/>
        <v>0</v>
      </c>
      <c r="CP34" s="9">
        <f t="shared" si="64"/>
        <v>0</v>
      </c>
      <c r="CQ34" s="9">
        <f t="shared" si="65"/>
        <v>13215.27</v>
      </c>
      <c r="CR34" s="9">
        <f t="shared" si="66"/>
        <v>0</v>
      </c>
      <c r="CS34" s="9">
        <f t="shared" si="67"/>
        <v>0</v>
      </c>
    </row>
    <row r="35" spans="1:97" ht="12.9" customHeight="1" x14ac:dyDescent="0.25">
      <c r="A35" s="193">
        <v>354</v>
      </c>
      <c r="B35" s="186" t="s">
        <v>201</v>
      </c>
      <c r="C35" s="179"/>
      <c r="D35" s="194"/>
      <c r="E35" s="217">
        <v>5034.55</v>
      </c>
      <c r="F35" s="276">
        <v>21916</v>
      </c>
      <c r="G35" s="189">
        <v>25</v>
      </c>
      <c r="H35" s="244"/>
      <c r="I35" s="190"/>
      <c r="J35" s="200" t="s">
        <v>463</v>
      </c>
      <c r="K35" s="93">
        <f t="shared" si="0"/>
        <v>0.04</v>
      </c>
      <c r="L35" s="94">
        <f t="shared" si="1"/>
        <v>201.38</v>
      </c>
      <c r="M35" s="91">
        <f t="shared" si="2"/>
        <v>0</v>
      </c>
      <c r="N35" s="9">
        <f t="shared" si="3"/>
        <v>5034.55</v>
      </c>
      <c r="O35" s="548">
        <f t="shared" si="4"/>
        <v>5034.55</v>
      </c>
      <c r="P35" s="543"/>
      <c r="Q35" s="4">
        <f t="shared" si="94"/>
        <v>0</v>
      </c>
      <c r="R35" s="9">
        <f t="shared" si="6"/>
        <v>0</v>
      </c>
      <c r="S35" s="9">
        <f t="shared" si="77"/>
        <v>5034.55</v>
      </c>
      <c r="T35" s="9">
        <f t="shared" si="68"/>
        <v>0</v>
      </c>
      <c r="U35" s="9">
        <f t="shared" si="7"/>
        <v>0</v>
      </c>
      <c r="V35" s="9">
        <f t="shared" si="8"/>
        <v>0</v>
      </c>
      <c r="W35" s="9">
        <f t="shared" si="9"/>
        <v>5034.55</v>
      </c>
      <c r="X35" s="9">
        <f t="shared" si="10"/>
        <v>0</v>
      </c>
      <c r="Y35" s="9">
        <f t="shared" si="11"/>
        <v>0</v>
      </c>
      <c r="Z35" s="4">
        <f t="shared" si="95"/>
        <v>0</v>
      </c>
      <c r="AA35" s="9">
        <f t="shared" si="13"/>
        <v>0</v>
      </c>
      <c r="AB35" s="9">
        <f t="shared" si="112"/>
        <v>5034.55</v>
      </c>
      <c r="AC35" s="9">
        <f t="shared" si="69"/>
        <v>0</v>
      </c>
      <c r="AD35" s="9">
        <f t="shared" si="14"/>
        <v>0</v>
      </c>
      <c r="AE35" s="9">
        <f t="shared" si="15"/>
        <v>0</v>
      </c>
      <c r="AF35" s="9">
        <f t="shared" si="16"/>
        <v>5034.55</v>
      </c>
      <c r="AG35" s="9">
        <f t="shared" si="17"/>
        <v>0</v>
      </c>
      <c r="AH35" s="9">
        <f t="shared" si="18"/>
        <v>0</v>
      </c>
      <c r="AI35" s="4">
        <f t="shared" si="97"/>
        <v>0</v>
      </c>
      <c r="AJ35" s="9">
        <f t="shared" si="20"/>
        <v>0</v>
      </c>
      <c r="AK35" s="9">
        <f t="shared" si="113"/>
        <v>5034.55</v>
      </c>
      <c r="AL35" s="9">
        <f t="shared" si="70"/>
        <v>0</v>
      </c>
      <c r="AM35" s="9">
        <f t="shared" si="21"/>
        <v>0</v>
      </c>
      <c r="AN35" s="9">
        <f t="shared" si="22"/>
        <v>0</v>
      </c>
      <c r="AO35" s="9">
        <f t="shared" si="23"/>
        <v>5034.55</v>
      </c>
      <c r="AP35" s="9">
        <f t="shared" si="24"/>
        <v>0</v>
      </c>
      <c r="AQ35" s="9">
        <f t="shared" si="25"/>
        <v>0</v>
      </c>
      <c r="AR35" s="4">
        <f t="shared" si="99"/>
        <v>0</v>
      </c>
      <c r="AS35" s="9">
        <f t="shared" si="27"/>
        <v>0</v>
      </c>
      <c r="AT35" s="9">
        <f t="shared" si="114"/>
        <v>5034.55</v>
      </c>
      <c r="AU35" s="9">
        <f t="shared" si="71"/>
        <v>0</v>
      </c>
      <c r="AV35" s="9">
        <f t="shared" si="28"/>
        <v>0</v>
      </c>
      <c r="AW35" s="9">
        <f t="shared" si="29"/>
        <v>0</v>
      </c>
      <c r="AX35" s="9">
        <f t="shared" si="30"/>
        <v>5034.55</v>
      </c>
      <c r="AY35" s="9">
        <f t="shared" si="31"/>
        <v>0</v>
      </c>
      <c r="AZ35" s="9">
        <f t="shared" si="32"/>
        <v>0</v>
      </c>
      <c r="BA35" s="4">
        <f t="shared" si="101"/>
        <v>0</v>
      </c>
      <c r="BB35" s="9">
        <f t="shared" si="34"/>
        <v>0</v>
      </c>
      <c r="BC35" s="9">
        <f t="shared" si="115"/>
        <v>5034.55</v>
      </c>
      <c r="BD35" s="9">
        <f t="shared" si="72"/>
        <v>0</v>
      </c>
      <c r="BE35" s="9">
        <f t="shared" si="35"/>
        <v>0</v>
      </c>
      <c r="BF35" s="9">
        <f t="shared" si="36"/>
        <v>0</v>
      </c>
      <c r="BG35" s="9">
        <f t="shared" si="37"/>
        <v>5034.55</v>
      </c>
      <c r="BH35" s="9">
        <f t="shared" si="38"/>
        <v>0</v>
      </c>
      <c r="BI35" s="9">
        <f t="shared" si="39"/>
        <v>0</v>
      </c>
      <c r="BJ35" s="4">
        <f t="shared" si="103"/>
        <v>0</v>
      </c>
      <c r="BK35" s="9">
        <f t="shared" si="41"/>
        <v>0</v>
      </c>
      <c r="BL35" s="9">
        <f t="shared" si="116"/>
        <v>5034.55</v>
      </c>
      <c r="BM35" s="9">
        <f t="shared" si="73"/>
        <v>0</v>
      </c>
      <c r="BN35" s="9">
        <f t="shared" si="42"/>
        <v>0</v>
      </c>
      <c r="BO35" s="9">
        <f t="shared" si="43"/>
        <v>0</v>
      </c>
      <c r="BP35" s="9">
        <f t="shared" si="44"/>
        <v>5034.55</v>
      </c>
      <c r="BQ35" s="9">
        <f t="shared" si="45"/>
        <v>0</v>
      </c>
      <c r="BR35" s="9">
        <f t="shared" si="46"/>
        <v>0</v>
      </c>
      <c r="BS35" s="4">
        <f t="shared" si="105"/>
        <v>0</v>
      </c>
      <c r="BT35" s="9">
        <f t="shared" si="48"/>
        <v>0</v>
      </c>
      <c r="BU35" s="9">
        <f t="shared" si="117"/>
        <v>5034.55</v>
      </c>
      <c r="BV35" s="9">
        <f t="shared" si="74"/>
        <v>0</v>
      </c>
      <c r="BW35" s="9">
        <f t="shared" si="49"/>
        <v>0</v>
      </c>
      <c r="BX35" s="9">
        <f t="shared" si="50"/>
        <v>0</v>
      </c>
      <c r="BY35" s="9">
        <f t="shared" si="51"/>
        <v>5034.55</v>
      </c>
      <c r="BZ35" s="9">
        <f t="shared" si="52"/>
        <v>0</v>
      </c>
      <c r="CA35" s="9">
        <f t="shared" si="53"/>
        <v>0</v>
      </c>
      <c r="CB35" s="4">
        <f t="shared" si="107"/>
        <v>0</v>
      </c>
      <c r="CC35" s="9">
        <f t="shared" si="55"/>
        <v>0</v>
      </c>
      <c r="CD35" s="9">
        <f t="shared" si="118"/>
        <v>5034.55</v>
      </c>
      <c r="CE35" s="9">
        <f t="shared" si="75"/>
        <v>0</v>
      </c>
      <c r="CF35" s="9">
        <f t="shared" si="56"/>
        <v>0</v>
      </c>
      <c r="CG35" s="9">
        <f t="shared" si="57"/>
        <v>0</v>
      </c>
      <c r="CH35" s="9">
        <f t="shared" si="58"/>
        <v>5034.55</v>
      </c>
      <c r="CI35" s="9">
        <f t="shared" si="59"/>
        <v>0</v>
      </c>
      <c r="CJ35" s="9">
        <f t="shared" si="60"/>
        <v>0</v>
      </c>
      <c r="CK35" s="4">
        <f t="shared" si="109"/>
        <v>0</v>
      </c>
      <c r="CL35" s="9">
        <f t="shared" si="62"/>
        <v>0</v>
      </c>
      <c r="CM35" s="9">
        <f t="shared" si="119"/>
        <v>5034.55</v>
      </c>
      <c r="CN35" s="9">
        <f t="shared" si="76"/>
        <v>0</v>
      </c>
      <c r="CO35" s="9">
        <f t="shared" si="63"/>
        <v>0</v>
      </c>
      <c r="CP35" s="9">
        <f t="shared" si="64"/>
        <v>0</v>
      </c>
      <c r="CQ35" s="9">
        <f t="shared" si="65"/>
        <v>5034.55</v>
      </c>
      <c r="CR35" s="9">
        <f t="shared" si="66"/>
        <v>0</v>
      </c>
      <c r="CS35" s="9">
        <f t="shared" si="67"/>
        <v>0</v>
      </c>
    </row>
    <row r="36" spans="1:97" ht="12.9" customHeight="1" x14ac:dyDescent="0.25">
      <c r="A36" s="193">
        <v>355</v>
      </c>
      <c r="B36" s="186" t="s">
        <v>201</v>
      </c>
      <c r="C36" s="179"/>
      <c r="D36" s="194"/>
      <c r="E36" s="217">
        <v>31781.08</v>
      </c>
      <c r="F36" s="276">
        <v>22647</v>
      </c>
      <c r="G36" s="189">
        <v>25</v>
      </c>
      <c r="H36" s="244"/>
      <c r="I36" s="190"/>
      <c r="J36" s="200" t="s">
        <v>463</v>
      </c>
      <c r="K36" s="93">
        <f t="shared" si="0"/>
        <v>0.04</v>
      </c>
      <c r="L36" s="94">
        <f t="shared" si="1"/>
        <v>1271.24</v>
      </c>
      <c r="M36" s="91">
        <f t="shared" si="2"/>
        <v>0</v>
      </c>
      <c r="N36" s="9">
        <f t="shared" si="3"/>
        <v>31781.08</v>
      </c>
      <c r="O36" s="548">
        <f t="shared" si="4"/>
        <v>31781.08</v>
      </c>
      <c r="P36" s="543"/>
      <c r="Q36" s="4">
        <f t="shared" si="94"/>
        <v>0</v>
      </c>
      <c r="R36" s="9">
        <f t="shared" si="6"/>
        <v>0</v>
      </c>
      <c r="S36" s="9">
        <f t="shared" si="77"/>
        <v>31781.08</v>
      </c>
      <c r="T36" s="9">
        <f t="shared" si="68"/>
        <v>0</v>
      </c>
      <c r="U36" s="9">
        <f t="shared" si="7"/>
        <v>0</v>
      </c>
      <c r="V36" s="9">
        <f t="shared" si="8"/>
        <v>0</v>
      </c>
      <c r="W36" s="9">
        <f t="shared" si="9"/>
        <v>31781.08</v>
      </c>
      <c r="X36" s="9">
        <f t="shared" si="10"/>
        <v>0</v>
      </c>
      <c r="Y36" s="9">
        <f t="shared" si="11"/>
        <v>0</v>
      </c>
      <c r="Z36" s="4">
        <f t="shared" si="95"/>
        <v>0</v>
      </c>
      <c r="AA36" s="9">
        <f t="shared" si="13"/>
        <v>0</v>
      </c>
      <c r="AB36" s="9">
        <f t="shared" si="112"/>
        <v>31781.08</v>
      </c>
      <c r="AC36" s="9">
        <f t="shared" si="69"/>
        <v>0</v>
      </c>
      <c r="AD36" s="9">
        <f t="shared" si="14"/>
        <v>0</v>
      </c>
      <c r="AE36" s="9">
        <f t="shared" si="15"/>
        <v>0</v>
      </c>
      <c r="AF36" s="9">
        <f t="shared" si="16"/>
        <v>31781.08</v>
      </c>
      <c r="AG36" s="9">
        <f t="shared" si="17"/>
        <v>0</v>
      </c>
      <c r="AH36" s="9">
        <f t="shared" si="18"/>
        <v>0</v>
      </c>
      <c r="AI36" s="4">
        <f t="shared" si="97"/>
        <v>0</v>
      </c>
      <c r="AJ36" s="9">
        <f t="shared" si="20"/>
        <v>0</v>
      </c>
      <c r="AK36" s="9">
        <f t="shared" si="113"/>
        <v>31781.08</v>
      </c>
      <c r="AL36" s="9">
        <f t="shared" si="70"/>
        <v>0</v>
      </c>
      <c r="AM36" s="9">
        <f t="shared" si="21"/>
        <v>0</v>
      </c>
      <c r="AN36" s="9">
        <f t="shared" si="22"/>
        <v>0</v>
      </c>
      <c r="AO36" s="9">
        <f t="shared" si="23"/>
        <v>31781.08</v>
      </c>
      <c r="AP36" s="9">
        <f t="shared" si="24"/>
        <v>0</v>
      </c>
      <c r="AQ36" s="9">
        <f t="shared" si="25"/>
        <v>0</v>
      </c>
      <c r="AR36" s="4">
        <f t="shared" si="99"/>
        <v>0</v>
      </c>
      <c r="AS36" s="9">
        <f t="shared" si="27"/>
        <v>0</v>
      </c>
      <c r="AT36" s="9">
        <f t="shared" si="114"/>
        <v>31781.08</v>
      </c>
      <c r="AU36" s="9">
        <f t="shared" si="71"/>
        <v>0</v>
      </c>
      <c r="AV36" s="9">
        <f t="shared" si="28"/>
        <v>0</v>
      </c>
      <c r="AW36" s="9">
        <f t="shared" si="29"/>
        <v>0</v>
      </c>
      <c r="AX36" s="9">
        <f t="shared" si="30"/>
        <v>31781.08</v>
      </c>
      <c r="AY36" s="9">
        <f t="shared" si="31"/>
        <v>0</v>
      </c>
      <c r="AZ36" s="9">
        <f t="shared" si="32"/>
        <v>0</v>
      </c>
      <c r="BA36" s="4">
        <f t="shared" si="101"/>
        <v>0</v>
      </c>
      <c r="BB36" s="9">
        <f t="shared" si="34"/>
        <v>0</v>
      </c>
      <c r="BC36" s="9">
        <f t="shared" si="115"/>
        <v>31781.08</v>
      </c>
      <c r="BD36" s="9">
        <f t="shared" si="72"/>
        <v>0</v>
      </c>
      <c r="BE36" s="9">
        <f t="shared" si="35"/>
        <v>0</v>
      </c>
      <c r="BF36" s="9">
        <f t="shared" si="36"/>
        <v>0</v>
      </c>
      <c r="BG36" s="9">
        <f t="shared" si="37"/>
        <v>31781.08</v>
      </c>
      <c r="BH36" s="9">
        <f t="shared" si="38"/>
        <v>0</v>
      </c>
      <c r="BI36" s="9">
        <f t="shared" si="39"/>
        <v>0</v>
      </c>
      <c r="BJ36" s="4">
        <f t="shared" si="103"/>
        <v>0</v>
      </c>
      <c r="BK36" s="9">
        <f t="shared" si="41"/>
        <v>0</v>
      </c>
      <c r="BL36" s="9">
        <f t="shared" si="116"/>
        <v>31781.08</v>
      </c>
      <c r="BM36" s="9">
        <f t="shared" si="73"/>
        <v>0</v>
      </c>
      <c r="BN36" s="9">
        <f t="shared" si="42"/>
        <v>0</v>
      </c>
      <c r="BO36" s="9">
        <f t="shared" si="43"/>
        <v>0</v>
      </c>
      <c r="BP36" s="9">
        <f t="shared" si="44"/>
        <v>31781.08</v>
      </c>
      <c r="BQ36" s="9">
        <f t="shared" si="45"/>
        <v>0</v>
      </c>
      <c r="BR36" s="9">
        <f t="shared" si="46"/>
        <v>0</v>
      </c>
      <c r="BS36" s="4">
        <f t="shared" si="105"/>
        <v>0</v>
      </c>
      <c r="BT36" s="9">
        <f t="shared" si="48"/>
        <v>0</v>
      </c>
      <c r="BU36" s="9">
        <f t="shared" si="117"/>
        <v>31781.08</v>
      </c>
      <c r="BV36" s="9">
        <f t="shared" si="74"/>
        <v>0</v>
      </c>
      <c r="BW36" s="9">
        <f t="shared" si="49"/>
        <v>0</v>
      </c>
      <c r="BX36" s="9">
        <f t="shared" si="50"/>
        <v>0</v>
      </c>
      <c r="BY36" s="9">
        <f t="shared" si="51"/>
        <v>31781.08</v>
      </c>
      <c r="BZ36" s="9">
        <f t="shared" si="52"/>
        <v>0</v>
      </c>
      <c r="CA36" s="9">
        <f t="shared" si="53"/>
        <v>0</v>
      </c>
      <c r="CB36" s="4">
        <f t="shared" si="107"/>
        <v>0</v>
      </c>
      <c r="CC36" s="9">
        <f t="shared" si="55"/>
        <v>0</v>
      </c>
      <c r="CD36" s="9">
        <f t="shared" si="118"/>
        <v>31781.08</v>
      </c>
      <c r="CE36" s="9">
        <f t="shared" si="75"/>
        <v>0</v>
      </c>
      <c r="CF36" s="9">
        <f t="shared" si="56"/>
        <v>0</v>
      </c>
      <c r="CG36" s="9">
        <f t="shared" si="57"/>
        <v>0</v>
      </c>
      <c r="CH36" s="9">
        <f t="shared" si="58"/>
        <v>31781.08</v>
      </c>
      <c r="CI36" s="9">
        <f t="shared" si="59"/>
        <v>0</v>
      </c>
      <c r="CJ36" s="9">
        <f t="shared" si="60"/>
        <v>0</v>
      </c>
      <c r="CK36" s="4">
        <f t="shared" si="109"/>
        <v>0</v>
      </c>
      <c r="CL36" s="9">
        <f t="shared" si="62"/>
        <v>0</v>
      </c>
      <c r="CM36" s="9">
        <f t="shared" si="119"/>
        <v>31781.08</v>
      </c>
      <c r="CN36" s="9">
        <f t="shared" si="76"/>
        <v>0</v>
      </c>
      <c r="CO36" s="9">
        <f t="shared" si="63"/>
        <v>0</v>
      </c>
      <c r="CP36" s="9">
        <f t="shared" si="64"/>
        <v>0</v>
      </c>
      <c r="CQ36" s="9">
        <f t="shared" si="65"/>
        <v>31781.08</v>
      </c>
      <c r="CR36" s="9">
        <f t="shared" si="66"/>
        <v>0</v>
      </c>
      <c r="CS36" s="9">
        <f t="shared" si="67"/>
        <v>0</v>
      </c>
    </row>
    <row r="37" spans="1:97" ht="12.9" customHeight="1" x14ac:dyDescent="0.25">
      <c r="A37" s="193">
        <v>356</v>
      </c>
      <c r="B37" s="186" t="s">
        <v>201</v>
      </c>
      <c r="C37" s="179"/>
      <c r="D37" s="194"/>
      <c r="E37" s="217">
        <v>228640.56</v>
      </c>
      <c r="F37" s="276">
        <v>24473</v>
      </c>
      <c r="G37" s="189">
        <v>25</v>
      </c>
      <c r="H37" s="244"/>
      <c r="I37" s="190"/>
      <c r="J37" s="200" t="s">
        <v>463</v>
      </c>
      <c r="K37" s="93">
        <f t="shared" si="0"/>
        <v>0.04</v>
      </c>
      <c r="L37" s="94">
        <f t="shared" si="1"/>
        <v>9145.6200000000008</v>
      </c>
      <c r="M37" s="91">
        <f t="shared" si="2"/>
        <v>0</v>
      </c>
      <c r="N37" s="9">
        <f t="shared" si="3"/>
        <v>228640.56</v>
      </c>
      <c r="O37" s="548">
        <f t="shared" si="4"/>
        <v>228640.56</v>
      </c>
      <c r="P37" s="543"/>
      <c r="Q37" s="4">
        <f t="shared" si="94"/>
        <v>0</v>
      </c>
      <c r="R37" s="9">
        <f t="shared" si="6"/>
        <v>0</v>
      </c>
      <c r="S37" s="9">
        <f t="shared" si="77"/>
        <v>228640.56</v>
      </c>
      <c r="T37" s="9">
        <f t="shared" si="68"/>
        <v>0</v>
      </c>
      <c r="U37" s="9">
        <f t="shared" si="7"/>
        <v>0</v>
      </c>
      <c r="V37" s="9">
        <f t="shared" si="8"/>
        <v>0</v>
      </c>
      <c r="W37" s="9">
        <f t="shared" si="9"/>
        <v>228640.56</v>
      </c>
      <c r="X37" s="9">
        <f t="shared" si="10"/>
        <v>0</v>
      </c>
      <c r="Y37" s="9">
        <f t="shared" si="11"/>
        <v>0</v>
      </c>
      <c r="Z37" s="4">
        <f t="shared" si="95"/>
        <v>0</v>
      </c>
      <c r="AA37" s="9">
        <f t="shared" si="13"/>
        <v>0</v>
      </c>
      <c r="AB37" s="9">
        <f t="shared" si="112"/>
        <v>228640.56</v>
      </c>
      <c r="AC37" s="9">
        <f t="shared" si="69"/>
        <v>0</v>
      </c>
      <c r="AD37" s="9">
        <f t="shared" si="14"/>
        <v>0</v>
      </c>
      <c r="AE37" s="9">
        <f t="shared" si="15"/>
        <v>0</v>
      </c>
      <c r="AF37" s="9">
        <f t="shared" si="16"/>
        <v>228640.56</v>
      </c>
      <c r="AG37" s="9">
        <f t="shared" si="17"/>
        <v>0</v>
      </c>
      <c r="AH37" s="9">
        <f t="shared" si="18"/>
        <v>0</v>
      </c>
      <c r="AI37" s="4">
        <f t="shared" si="97"/>
        <v>0</v>
      </c>
      <c r="AJ37" s="9">
        <f t="shared" si="20"/>
        <v>0</v>
      </c>
      <c r="AK37" s="9">
        <f t="shared" si="113"/>
        <v>228640.56</v>
      </c>
      <c r="AL37" s="9">
        <f t="shared" si="70"/>
        <v>0</v>
      </c>
      <c r="AM37" s="9">
        <f t="shared" si="21"/>
        <v>0</v>
      </c>
      <c r="AN37" s="9">
        <f t="shared" si="22"/>
        <v>0</v>
      </c>
      <c r="AO37" s="9">
        <f t="shared" si="23"/>
        <v>228640.56</v>
      </c>
      <c r="AP37" s="9">
        <f t="shared" si="24"/>
        <v>0</v>
      </c>
      <c r="AQ37" s="9">
        <f t="shared" si="25"/>
        <v>0</v>
      </c>
      <c r="AR37" s="4">
        <f t="shared" si="99"/>
        <v>0</v>
      </c>
      <c r="AS37" s="9">
        <f t="shared" si="27"/>
        <v>0</v>
      </c>
      <c r="AT37" s="9">
        <f t="shared" si="114"/>
        <v>228640.56</v>
      </c>
      <c r="AU37" s="9">
        <f t="shared" si="71"/>
        <v>0</v>
      </c>
      <c r="AV37" s="9">
        <f t="shared" si="28"/>
        <v>0</v>
      </c>
      <c r="AW37" s="9">
        <f t="shared" si="29"/>
        <v>0</v>
      </c>
      <c r="AX37" s="9">
        <f t="shared" si="30"/>
        <v>228640.56</v>
      </c>
      <c r="AY37" s="9">
        <f t="shared" si="31"/>
        <v>0</v>
      </c>
      <c r="AZ37" s="9">
        <f t="shared" si="32"/>
        <v>0</v>
      </c>
      <c r="BA37" s="4">
        <f t="shared" si="101"/>
        <v>0</v>
      </c>
      <c r="BB37" s="9">
        <f t="shared" si="34"/>
        <v>0</v>
      </c>
      <c r="BC37" s="9">
        <f t="shared" si="115"/>
        <v>228640.56</v>
      </c>
      <c r="BD37" s="9">
        <f t="shared" si="72"/>
        <v>0</v>
      </c>
      <c r="BE37" s="9">
        <f t="shared" si="35"/>
        <v>0</v>
      </c>
      <c r="BF37" s="9">
        <f t="shared" si="36"/>
        <v>0</v>
      </c>
      <c r="BG37" s="9">
        <f t="shared" si="37"/>
        <v>228640.56</v>
      </c>
      <c r="BH37" s="9">
        <f t="shared" si="38"/>
        <v>0</v>
      </c>
      <c r="BI37" s="9">
        <f t="shared" si="39"/>
        <v>0</v>
      </c>
      <c r="BJ37" s="4">
        <f t="shared" si="103"/>
        <v>0</v>
      </c>
      <c r="BK37" s="9">
        <f t="shared" si="41"/>
        <v>0</v>
      </c>
      <c r="BL37" s="9">
        <f t="shared" si="116"/>
        <v>228640.56</v>
      </c>
      <c r="BM37" s="9">
        <f t="shared" si="73"/>
        <v>0</v>
      </c>
      <c r="BN37" s="9">
        <f t="shared" si="42"/>
        <v>0</v>
      </c>
      <c r="BO37" s="9">
        <f t="shared" si="43"/>
        <v>0</v>
      </c>
      <c r="BP37" s="9">
        <f t="shared" si="44"/>
        <v>228640.56</v>
      </c>
      <c r="BQ37" s="9">
        <f t="shared" si="45"/>
        <v>0</v>
      </c>
      <c r="BR37" s="9">
        <f t="shared" si="46"/>
        <v>0</v>
      </c>
      <c r="BS37" s="4">
        <f t="shared" si="105"/>
        <v>0</v>
      </c>
      <c r="BT37" s="9">
        <f t="shared" si="48"/>
        <v>0</v>
      </c>
      <c r="BU37" s="9">
        <f t="shared" si="117"/>
        <v>228640.56</v>
      </c>
      <c r="BV37" s="9">
        <f t="shared" si="74"/>
        <v>0</v>
      </c>
      <c r="BW37" s="9">
        <f t="shared" si="49"/>
        <v>0</v>
      </c>
      <c r="BX37" s="9">
        <f t="shared" si="50"/>
        <v>0</v>
      </c>
      <c r="BY37" s="9">
        <f t="shared" si="51"/>
        <v>228640.56</v>
      </c>
      <c r="BZ37" s="9">
        <f t="shared" si="52"/>
        <v>0</v>
      </c>
      <c r="CA37" s="9">
        <f t="shared" si="53"/>
        <v>0</v>
      </c>
      <c r="CB37" s="4">
        <f t="shared" si="107"/>
        <v>0</v>
      </c>
      <c r="CC37" s="9">
        <f t="shared" si="55"/>
        <v>0</v>
      </c>
      <c r="CD37" s="9">
        <f t="shared" si="118"/>
        <v>228640.56</v>
      </c>
      <c r="CE37" s="9">
        <f t="shared" si="75"/>
        <v>0</v>
      </c>
      <c r="CF37" s="9">
        <f t="shared" si="56"/>
        <v>0</v>
      </c>
      <c r="CG37" s="9">
        <f t="shared" si="57"/>
        <v>0</v>
      </c>
      <c r="CH37" s="9">
        <f t="shared" si="58"/>
        <v>228640.56</v>
      </c>
      <c r="CI37" s="9">
        <f t="shared" si="59"/>
        <v>0</v>
      </c>
      <c r="CJ37" s="9">
        <f t="shared" si="60"/>
        <v>0</v>
      </c>
      <c r="CK37" s="4">
        <f t="shared" si="109"/>
        <v>0</v>
      </c>
      <c r="CL37" s="9">
        <f t="shared" si="62"/>
        <v>0</v>
      </c>
      <c r="CM37" s="9">
        <f t="shared" si="119"/>
        <v>228640.56</v>
      </c>
      <c r="CN37" s="9">
        <f t="shared" si="76"/>
        <v>0</v>
      </c>
      <c r="CO37" s="9">
        <f t="shared" si="63"/>
        <v>0</v>
      </c>
      <c r="CP37" s="9">
        <f t="shared" si="64"/>
        <v>0</v>
      </c>
      <c r="CQ37" s="9">
        <f t="shared" si="65"/>
        <v>228640.56</v>
      </c>
      <c r="CR37" s="9">
        <f t="shared" si="66"/>
        <v>0</v>
      </c>
      <c r="CS37" s="9">
        <f t="shared" si="67"/>
        <v>0</v>
      </c>
    </row>
    <row r="38" spans="1:97" ht="12.9" customHeight="1" x14ac:dyDescent="0.25">
      <c r="A38" s="193">
        <v>357</v>
      </c>
      <c r="B38" s="186" t="s">
        <v>201</v>
      </c>
      <c r="C38" s="179"/>
      <c r="D38" s="194"/>
      <c r="E38" s="217">
        <v>2638.15</v>
      </c>
      <c r="F38" s="276">
        <v>29587</v>
      </c>
      <c r="G38" s="189">
        <v>25</v>
      </c>
      <c r="H38" s="244"/>
      <c r="I38" s="190"/>
      <c r="J38" s="200" t="s">
        <v>463</v>
      </c>
      <c r="K38" s="93">
        <f t="shared" si="0"/>
        <v>0.04</v>
      </c>
      <c r="L38" s="94">
        <f t="shared" si="1"/>
        <v>105.53</v>
      </c>
      <c r="M38" s="91">
        <f t="shared" si="2"/>
        <v>0</v>
      </c>
      <c r="N38" s="9">
        <f t="shared" si="3"/>
        <v>2638.15</v>
      </c>
      <c r="O38" s="548">
        <f t="shared" si="4"/>
        <v>2638.15</v>
      </c>
      <c r="P38" s="543"/>
      <c r="Q38" s="4">
        <f>IF(YEAR($F38)=Q$4,$E38,0)</f>
        <v>0</v>
      </c>
      <c r="R38" s="9">
        <f t="shared" si="6"/>
        <v>0</v>
      </c>
      <c r="S38" s="9">
        <f>IF(AND($F38&gt;0,$F38&lt;=V$4),$E38,0)</f>
        <v>2638.15</v>
      </c>
      <c r="T38" s="9">
        <f t="shared" si="68"/>
        <v>0</v>
      </c>
      <c r="U38" s="9">
        <f t="shared" si="7"/>
        <v>0</v>
      </c>
      <c r="V38" s="9">
        <f t="shared" si="8"/>
        <v>0</v>
      </c>
      <c r="W38" s="9">
        <f t="shared" si="9"/>
        <v>2638.15</v>
      </c>
      <c r="X38" s="9">
        <f t="shared" si="10"/>
        <v>0</v>
      </c>
      <c r="Y38" s="9">
        <f t="shared" si="11"/>
        <v>0</v>
      </c>
      <c r="Z38" s="4">
        <f>IF(YEAR($F38)=Z$4,$E38,0)</f>
        <v>0</v>
      </c>
      <c r="AA38" s="9">
        <f t="shared" si="13"/>
        <v>0</v>
      </c>
      <c r="AB38" s="9">
        <f>IF(AND($F38&gt;0,$F38&lt;=AE$4),$E38,0)</f>
        <v>2638.15</v>
      </c>
      <c r="AC38" s="9">
        <f t="shared" si="69"/>
        <v>0</v>
      </c>
      <c r="AD38" s="9">
        <f t="shared" si="14"/>
        <v>0</v>
      </c>
      <c r="AE38" s="9">
        <f t="shared" si="15"/>
        <v>0</v>
      </c>
      <c r="AF38" s="9">
        <f t="shared" si="16"/>
        <v>2638.15</v>
      </c>
      <c r="AG38" s="9">
        <f t="shared" si="17"/>
        <v>0</v>
      </c>
      <c r="AH38" s="9">
        <f t="shared" si="18"/>
        <v>0</v>
      </c>
      <c r="AI38" s="4">
        <f>IF(YEAR($F38)=AI$4,$E38,0)</f>
        <v>0</v>
      </c>
      <c r="AJ38" s="9">
        <f t="shared" si="20"/>
        <v>0</v>
      </c>
      <c r="AK38" s="9">
        <f>IF(AND($F38&gt;0,$F38&lt;=AN$4),$E38,0)</f>
        <v>2638.15</v>
      </c>
      <c r="AL38" s="9">
        <f t="shared" si="70"/>
        <v>0</v>
      </c>
      <c r="AM38" s="9">
        <f t="shared" si="21"/>
        <v>0</v>
      </c>
      <c r="AN38" s="9">
        <f t="shared" si="22"/>
        <v>0</v>
      </c>
      <c r="AO38" s="9">
        <f t="shared" si="23"/>
        <v>2638.15</v>
      </c>
      <c r="AP38" s="9">
        <f t="shared" si="24"/>
        <v>0</v>
      </c>
      <c r="AQ38" s="9">
        <f t="shared" si="25"/>
        <v>0</v>
      </c>
      <c r="AR38" s="4">
        <f>IF(YEAR($F38)=AR$4,$E38,0)</f>
        <v>0</v>
      </c>
      <c r="AS38" s="9">
        <f t="shared" si="27"/>
        <v>0</v>
      </c>
      <c r="AT38" s="9">
        <f>IF(AND($F38&gt;0,$F38&lt;=AW$4),$E38,0)</f>
        <v>2638.15</v>
      </c>
      <c r="AU38" s="9">
        <f t="shared" si="71"/>
        <v>0</v>
      </c>
      <c r="AV38" s="9">
        <f t="shared" si="28"/>
        <v>0</v>
      </c>
      <c r="AW38" s="9">
        <f t="shared" si="29"/>
        <v>0</v>
      </c>
      <c r="AX38" s="9">
        <f t="shared" si="30"/>
        <v>2638.15</v>
      </c>
      <c r="AY38" s="9">
        <f t="shared" si="31"/>
        <v>0</v>
      </c>
      <c r="AZ38" s="9">
        <f t="shared" si="32"/>
        <v>0</v>
      </c>
      <c r="BA38" s="4">
        <f>IF(YEAR($F38)=BA$4,$E38,0)</f>
        <v>0</v>
      </c>
      <c r="BB38" s="9">
        <f t="shared" si="34"/>
        <v>0</v>
      </c>
      <c r="BC38" s="9">
        <f>IF(AND($F38&gt;0,$F38&lt;=BF$4),$E38,0)</f>
        <v>2638.15</v>
      </c>
      <c r="BD38" s="9">
        <f t="shared" si="72"/>
        <v>0</v>
      </c>
      <c r="BE38" s="9">
        <f t="shared" si="35"/>
        <v>0</v>
      </c>
      <c r="BF38" s="9">
        <f t="shared" si="36"/>
        <v>0</v>
      </c>
      <c r="BG38" s="9">
        <f t="shared" si="37"/>
        <v>2638.15</v>
      </c>
      <c r="BH38" s="9">
        <f t="shared" si="38"/>
        <v>0</v>
      </c>
      <c r="BI38" s="9">
        <f t="shared" si="39"/>
        <v>0</v>
      </c>
      <c r="BJ38" s="4">
        <f>IF(YEAR($F38)=BJ$4,$E38,0)</f>
        <v>0</v>
      </c>
      <c r="BK38" s="9">
        <f t="shared" si="41"/>
        <v>0</v>
      </c>
      <c r="BL38" s="9">
        <f>IF(AND($F38&gt;0,$F38&lt;=BO$4),$E38,0)</f>
        <v>2638.15</v>
      </c>
      <c r="BM38" s="9">
        <f t="shared" si="73"/>
        <v>0</v>
      </c>
      <c r="BN38" s="9">
        <f t="shared" si="42"/>
        <v>0</v>
      </c>
      <c r="BO38" s="9">
        <f t="shared" si="43"/>
        <v>0</v>
      </c>
      <c r="BP38" s="9">
        <f t="shared" si="44"/>
        <v>2638.15</v>
      </c>
      <c r="BQ38" s="9">
        <f t="shared" si="45"/>
        <v>0</v>
      </c>
      <c r="BR38" s="9">
        <f t="shared" si="46"/>
        <v>0</v>
      </c>
      <c r="BS38" s="4">
        <f>IF(YEAR($F38)=BS$4,$E38,0)</f>
        <v>0</v>
      </c>
      <c r="BT38" s="9">
        <f t="shared" si="48"/>
        <v>0</v>
      </c>
      <c r="BU38" s="9">
        <f>IF(AND($F38&gt;0,$F38&lt;=BX$4),$E38,0)</f>
        <v>2638.15</v>
      </c>
      <c r="BV38" s="9">
        <f t="shared" si="74"/>
        <v>0</v>
      </c>
      <c r="BW38" s="9">
        <f t="shared" si="49"/>
        <v>0</v>
      </c>
      <c r="BX38" s="9">
        <f t="shared" si="50"/>
        <v>0</v>
      </c>
      <c r="BY38" s="9">
        <f t="shared" si="51"/>
        <v>2638.15</v>
      </c>
      <c r="BZ38" s="9">
        <f t="shared" si="52"/>
        <v>0</v>
      </c>
      <c r="CA38" s="9">
        <f t="shared" si="53"/>
        <v>0</v>
      </c>
      <c r="CB38" s="4">
        <f>IF(YEAR($F38)=CB$4,$E38,0)</f>
        <v>0</v>
      </c>
      <c r="CC38" s="9">
        <f t="shared" si="55"/>
        <v>0</v>
      </c>
      <c r="CD38" s="9">
        <f>IF(AND($F38&gt;0,$F38&lt;=CG$4),$E38,0)</f>
        <v>2638.15</v>
      </c>
      <c r="CE38" s="9">
        <f t="shared" si="75"/>
        <v>0</v>
      </c>
      <c r="CF38" s="9">
        <f t="shared" si="56"/>
        <v>0</v>
      </c>
      <c r="CG38" s="9">
        <f t="shared" si="57"/>
        <v>0</v>
      </c>
      <c r="CH38" s="9">
        <f t="shared" si="58"/>
        <v>2638.15</v>
      </c>
      <c r="CI38" s="9">
        <f t="shared" si="59"/>
        <v>0</v>
      </c>
      <c r="CJ38" s="9">
        <f t="shared" si="60"/>
        <v>0</v>
      </c>
      <c r="CK38" s="4">
        <f>IF(YEAR($F38)=CK$4,$E38,0)</f>
        <v>0</v>
      </c>
      <c r="CL38" s="9">
        <f t="shared" si="62"/>
        <v>0</v>
      </c>
      <c r="CM38" s="9">
        <f>IF(AND($F38&gt;0,$F38&lt;=CP$4),$E38,0)</f>
        <v>2638.15</v>
      </c>
      <c r="CN38" s="9">
        <f t="shared" si="76"/>
        <v>0</v>
      </c>
      <c r="CO38" s="9">
        <f t="shared" si="63"/>
        <v>0</v>
      </c>
      <c r="CP38" s="9">
        <f t="shared" si="64"/>
        <v>0</v>
      </c>
      <c r="CQ38" s="9">
        <f t="shared" si="65"/>
        <v>2638.15</v>
      </c>
      <c r="CR38" s="9">
        <f t="shared" si="66"/>
        <v>0</v>
      </c>
      <c r="CS38" s="9">
        <f t="shared" si="67"/>
        <v>0</v>
      </c>
    </row>
    <row r="39" spans="1:97" ht="12.9" customHeight="1" x14ac:dyDescent="0.25">
      <c r="A39" s="193">
        <v>358</v>
      </c>
      <c r="B39" s="186" t="s">
        <v>202</v>
      </c>
      <c r="C39" s="179"/>
      <c r="D39" s="194"/>
      <c r="E39" s="217">
        <v>5530.86</v>
      </c>
      <c r="F39" s="276">
        <v>35247</v>
      </c>
      <c r="G39" s="189">
        <v>6</v>
      </c>
      <c r="H39" s="177"/>
      <c r="I39" s="190"/>
      <c r="J39" s="200" t="s">
        <v>463</v>
      </c>
      <c r="K39" s="93">
        <f t="shared" si="0"/>
        <v>0.16669999999999999</v>
      </c>
      <c r="L39" s="94">
        <f t="shared" si="1"/>
        <v>921.99</v>
      </c>
      <c r="M39" s="91">
        <f t="shared" si="2"/>
        <v>0</v>
      </c>
      <c r="N39" s="9">
        <f t="shared" si="3"/>
        <v>5530.86</v>
      </c>
      <c r="O39" s="548">
        <f t="shared" si="4"/>
        <v>5530.86</v>
      </c>
      <c r="P39" s="543"/>
      <c r="Q39" s="4">
        <f t="shared" si="94"/>
        <v>0</v>
      </c>
      <c r="R39" s="9">
        <f t="shared" si="6"/>
        <v>0</v>
      </c>
      <c r="S39" s="9">
        <f t="shared" si="77"/>
        <v>5530.86</v>
      </c>
      <c r="T39" s="9">
        <f t="shared" si="68"/>
        <v>0</v>
      </c>
      <c r="U39" s="9">
        <f t="shared" si="7"/>
        <v>0</v>
      </c>
      <c r="V39" s="9">
        <f t="shared" si="8"/>
        <v>0</v>
      </c>
      <c r="W39" s="9">
        <f t="shared" si="9"/>
        <v>5530.86</v>
      </c>
      <c r="X39" s="9">
        <f t="shared" si="10"/>
        <v>0</v>
      </c>
      <c r="Y39" s="9">
        <f t="shared" si="11"/>
        <v>0</v>
      </c>
      <c r="Z39" s="4">
        <f t="shared" si="95"/>
        <v>0</v>
      </c>
      <c r="AA39" s="9">
        <f t="shared" si="13"/>
        <v>0</v>
      </c>
      <c r="AB39" s="9">
        <f t="shared" ref="AB39:AB73" si="120">IF(AND($F39&gt;0,$F39&lt;=AE$4),$E39,0)</f>
        <v>5530.86</v>
      </c>
      <c r="AC39" s="9">
        <f t="shared" si="69"/>
        <v>0</v>
      </c>
      <c r="AD39" s="9">
        <f t="shared" si="14"/>
        <v>0</v>
      </c>
      <c r="AE39" s="9">
        <f t="shared" si="15"/>
        <v>0</v>
      </c>
      <c r="AF39" s="9">
        <f t="shared" si="16"/>
        <v>5530.86</v>
      </c>
      <c r="AG39" s="9">
        <f t="shared" si="17"/>
        <v>0</v>
      </c>
      <c r="AH39" s="9">
        <f t="shared" si="18"/>
        <v>0</v>
      </c>
      <c r="AI39" s="4">
        <f t="shared" si="97"/>
        <v>0</v>
      </c>
      <c r="AJ39" s="9">
        <f t="shared" si="20"/>
        <v>0</v>
      </c>
      <c r="AK39" s="9">
        <f t="shared" ref="AK39:AK73" si="121">IF(AND($F39&gt;0,$F39&lt;=AN$4),$E39,0)</f>
        <v>5530.86</v>
      </c>
      <c r="AL39" s="9">
        <f t="shared" si="70"/>
        <v>0</v>
      </c>
      <c r="AM39" s="9">
        <f t="shared" si="21"/>
        <v>0</v>
      </c>
      <c r="AN39" s="9">
        <f t="shared" si="22"/>
        <v>0</v>
      </c>
      <c r="AO39" s="9">
        <f t="shared" si="23"/>
        <v>5530.86</v>
      </c>
      <c r="AP39" s="9">
        <f t="shared" si="24"/>
        <v>0</v>
      </c>
      <c r="AQ39" s="9">
        <f t="shared" si="25"/>
        <v>0</v>
      </c>
      <c r="AR39" s="4">
        <f t="shared" si="99"/>
        <v>0</v>
      </c>
      <c r="AS39" s="9">
        <f t="shared" si="27"/>
        <v>0</v>
      </c>
      <c r="AT39" s="9">
        <f t="shared" ref="AT39:AT73" si="122">IF(AND($F39&gt;0,$F39&lt;=AW$4),$E39,0)</f>
        <v>5530.86</v>
      </c>
      <c r="AU39" s="9">
        <f t="shared" si="71"/>
        <v>0</v>
      </c>
      <c r="AV39" s="9">
        <f t="shared" si="28"/>
        <v>0</v>
      </c>
      <c r="AW39" s="9">
        <f t="shared" si="29"/>
        <v>0</v>
      </c>
      <c r="AX39" s="9">
        <f t="shared" si="30"/>
        <v>5530.86</v>
      </c>
      <c r="AY39" s="9">
        <f t="shared" si="31"/>
        <v>0</v>
      </c>
      <c r="AZ39" s="9">
        <f t="shared" si="32"/>
        <v>0</v>
      </c>
      <c r="BA39" s="4">
        <f t="shared" si="101"/>
        <v>0</v>
      </c>
      <c r="BB39" s="9">
        <f t="shared" si="34"/>
        <v>0</v>
      </c>
      <c r="BC39" s="9">
        <f t="shared" ref="BC39:BC73" si="123">IF(AND($F39&gt;0,$F39&lt;=BF$4),$E39,0)</f>
        <v>5530.86</v>
      </c>
      <c r="BD39" s="9">
        <f t="shared" si="72"/>
        <v>0</v>
      </c>
      <c r="BE39" s="9">
        <f t="shared" si="35"/>
        <v>0</v>
      </c>
      <c r="BF39" s="9">
        <f t="shared" si="36"/>
        <v>0</v>
      </c>
      <c r="BG39" s="9">
        <f t="shared" si="37"/>
        <v>5530.86</v>
      </c>
      <c r="BH39" s="9">
        <f t="shared" si="38"/>
        <v>0</v>
      </c>
      <c r="BI39" s="9">
        <f t="shared" si="39"/>
        <v>0</v>
      </c>
      <c r="BJ39" s="4">
        <f t="shared" si="103"/>
        <v>0</v>
      </c>
      <c r="BK39" s="9">
        <f t="shared" si="41"/>
        <v>0</v>
      </c>
      <c r="BL39" s="9">
        <f t="shared" ref="BL39:BL73" si="124">IF(AND($F39&gt;0,$F39&lt;=BO$4),$E39,0)</f>
        <v>5530.86</v>
      </c>
      <c r="BM39" s="9">
        <f t="shared" si="73"/>
        <v>0</v>
      </c>
      <c r="BN39" s="9">
        <f t="shared" si="42"/>
        <v>0</v>
      </c>
      <c r="BO39" s="9">
        <f t="shared" si="43"/>
        <v>0</v>
      </c>
      <c r="BP39" s="9">
        <f t="shared" si="44"/>
        <v>5530.86</v>
      </c>
      <c r="BQ39" s="9">
        <f t="shared" si="45"/>
        <v>0</v>
      </c>
      <c r="BR39" s="9">
        <f t="shared" si="46"/>
        <v>0</v>
      </c>
      <c r="BS39" s="4">
        <f t="shared" si="105"/>
        <v>0</v>
      </c>
      <c r="BT39" s="9">
        <f t="shared" si="48"/>
        <v>0</v>
      </c>
      <c r="BU39" s="9">
        <f t="shared" ref="BU39:BU73" si="125">IF(AND($F39&gt;0,$F39&lt;=BX$4),$E39,0)</f>
        <v>5530.86</v>
      </c>
      <c r="BV39" s="9">
        <f t="shared" si="74"/>
        <v>0</v>
      </c>
      <c r="BW39" s="9">
        <f t="shared" si="49"/>
        <v>0</v>
      </c>
      <c r="BX39" s="9">
        <f t="shared" si="50"/>
        <v>0</v>
      </c>
      <c r="BY39" s="9">
        <f t="shared" si="51"/>
        <v>5530.86</v>
      </c>
      <c r="BZ39" s="9">
        <f t="shared" si="52"/>
        <v>0</v>
      </c>
      <c r="CA39" s="9">
        <f t="shared" si="53"/>
        <v>0</v>
      </c>
      <c r="CB39" s="4">
        <f t="shared" si="107"/>
        <v>0</v>
      </c>
      <c r="CC39" s="9">
        <f t="shared" si="55"/>
        <v>0</v>
      </c>
      <c r="CD39" s="9">
        <f t="shared" ref="CD39:CD73" si="126">IF(AND($F39&gt;0,$F39&lt;=CG$4),$E39,0)</f>
        <v>5530.86</v>
      </c>
      <c r="CE39" s="9">
        <f t="shared" si="75"/>
        <v>0</v>
      </c>
      <c r="CF39" s="9">
        <f t="shared" si="56"/>
        <v>0</v>
      </c>
      <c r="CG39" s="9">
        <f t="shared" si="57"/>
        <v>0</v>
      </c>
      <c r="CH39" s="9">
        <f t="shared" si="58"/>
        <v>5530.86</v>
      </c>
      <c r="CI39" s="9">
        <f t="shared" si="59"/>
        <v>0</v>
      </c>
      <c r="CJ39" s="9">
        <f t="shared" si="60"/>
        <v>0</v>
      </c>
      <c r="CK39" s="4">
        <f t="shared" si="109"/>
        <v>0</v>
      </c>
      <c r="CL39" s="9">
        <f t="shared" si="62"/>
        <v>0</v>
      </c>
      <c r="CM39" s="9">
        <f t="shared" ref="CM39:CM73" si="127">IF(AND($F39&gt;0,$F39&lt;=CP$4),$E39,0)</f>
        <v>5530.86</v>
      </c>
      <c r="CN39" s="9">
        <f t="shared" si="76"/>
        <v>0</v>
      </c>
      <c r="CO39" s="9">
        <f t="shared" si="63"/>
        <v>0</v>
      </c>
      <c r="CP39" s="9">
        <f t="shared" si="64"/>
        <v>0</v>
      </c>
      <c r="CQ39" s="9">
        <f t="shared" si="65"/>
        <v>5530.86</v>
      </c>
      <c r="CR39" s="9">
        <f t="shared" si="66"/>
        <v>0</v>
      </c>
      <c r="CS39" s="9">
        <f t="shared" si="67"/>
        <v>0</v>
      </c>
    </row>
    <row r="40" spans="1:97" ht="12.9" customHeight="1" x14ac:dyDescent="0.25">
      <c r="A40" s="193">
        <v>359</v>
      </c>
      <c r="B40" s="186" t="s">
        <v>201</v>
      </c>
      <c r="C40" s="179"/>
      <c r="D40" s="194"/>
      <c r="E40" s="217">
        <v>13600.44</v>
      </c>
      <c r="F40" s="276">
        <v>35612</v>
      </c>
      <c r="G40" s="189">
        <v>25</v>
      </c>
      <c r="H40" s="177"/>
      <c r="I40" s="190"/>
      <c r="J40" s="200" t="s">
        <v>463</v>
      </c>
      <c r="K40" s="93">
        <f t="shared" si="0"/>
        <v>0.04</v>
      </c>
      <c r="L40" s="94">
        <f t="shared" si="1"/>
        <v>544.02</v>
      </c>
      <c r="M40" s="91">
        <f t="shared" si="2"/>
        <v>5712.1500000000005</v>
      </c>
      <c r="N40" s="9">
        <f t="shared" si="3"/>
        <v>7888.29</v>
      </c>
      <c r="O40" s="548">
        <f t="shared" si="4"/>
        <v>13600.44</v>
      </c>
      <c r="P40" s="543"/>
      <c r="Q40" s="4">
        <f t="shared" si="94"/>
        <v>0</v>
      </c>
      <c r="R40" s="9">
        <f t="shared" si="6"/>
        <v>0</v>
      </c>
      <c r="S40" s="9">
        <f t="shared" si="77"/>
        <v>13600.44</v>
      </c>
      <c r="T40" s="9">
        <f t="shared" si="68"/>
        <v>13600.44</v>
      </c>
      <c r="U40" s="9">
        <f t="shared" si="7"/>
        <v>544.02</v>
      </c>
      <c r="V40" s="9">
        <f t="shared" si="8"/>
        <v>5168.130000000001</v>
      </c>
      <c r="W40" s="9">
        <f t="shared" si="9"/>
        <v>8432.31</v>
      </c>
      <c r="X40" s="9">
        <f t="shared" si="10"/>
        <v>0</v>
      </c>
      <c r="Y40" s="9">
        <f t="shared" si="11"/>
        <v>13600.44</v>
      </c>
      <c r="Z40" s="4">
        <f t="shared" si="95"/>
        <v>0</v>
      </c>
      <c r="AA40" s="9">
        <f t="shared" si="13"/>
        <v>0</v>
      </c>
      <c r="AB40" s="9">
        <f t="shared" si="120"/>
        <v>13600.44</v>
      </c>
      <c r="AC40" s="9">
        <f t="shared" si="69"/>
        <v>13600.44</v>
      </c>
      <c r="AD40" s="9">
        <f t="shared" si="14"/>
        <v>544.02</v>
      </c>
      <c r="AE40" s="9">
        <f t="shared" si="15"/>
        <v>4624.1100000000006</v>
      </c>
      <c r="AF40" s="9">
        <f t="shared" si="16"/>
        <v>8976.33</v>
      </c>
      <c r="AG40" s="9">
        <f t="shared" si="17"/>
        <v>0</v>
      </c>
      <c r="AH40" s="9">
        <f t="shared" si="18"/>
        <v>13600.44</v>
      </c>
      <c r="AI40" s="4">
        <f t="shared" si="97"/>
        <v>0</v>
      </c>
      <c r="AJ40" s="9">
        <f t="shared" si="20"/>
        <v>0</v>
      </c>
      <c r="AK40" s="9">
        <f t="shared" si="121"/>
        <v>13600.44</v>
      </c>
      <c r="AL40" s="9">
        <f t="shared" si="70"/>
        <v>13600.44</v>
      </c>
      <c r="AM40" s="9">
        <f t="shared" si="21"/>
        <v>544.02</v>
      </c>
      <c r="AN40" s="9">
        <f t="shared" si="22"/>
        <v>4080.0900000000006</v>
      </c>
      <c r="AO40" s="9">
        <f t="shared" si="23"/>
        <v>9520.35</v>
      </c>
      <c r="AP40" s="9">
        <f t="shared" si="24"/>
        <v>0</v>
      </c>
      <c r="AQ40" s="9">
        <f t="shared" si="25"/>
        <v>13600.44</v>
      </c>
      <c r="AR40" s="4">
        <f t="shared" si="99"/>
        <v>0</v>
      </c>
      <c r="AS40" s="9">
        <f t="shared" si="27"/>
        <v>0</v>
      </c>
      <c r="AT40" s="9">
        <f t="shared" si="122"/>
        <v>13600.44</v>
      </c>
      <c r="AU40" s="9">
        <f t="shared" si="71"/>
        <v>13600.44</v>
      </c>
      <c r="AV40" s="9">
        <f t="shared" si="28"/>
        <v>544.02</v>
      </c>
      <c r="AW40" s="9">
        <f t="shared" si="29"/>
        <v>3536.0700000000006</v>
      </c>
      <c r="AX40" s="9">
        <f t="shared" si="30"/>
        <v>10064.370000000001</v>
      </c>
      <c r="AY40" s="9">
        <f t="shared" si="31"/>
        <v>0</v>
      </c>
      <c r="AZ40" s="9">
        <f t="shared" si="32"/>
        <v>13600.44</v>
      </c>
      <c r="BA40" s="4">
        <f t="shared" si="101"/>
        <v>0</v>
      </c>
      <c r="BB40" s="9">
        <f t="shared" si="34"/>
        <v>0</v>
      </c>
      <c r="BC40" s="9">
        <f t="shared" si="123"/>
        <v>13600.44</v>
      </c>
      <c r="BD40" s="9">
        <f t="shared" si="72"/>
        <v>13600.44</v>
      </c>
      <c r="BE40" s="9">
        <f t="shared" si="35"/>
        <v>544.02</v>
      </c>
      <c r="BF40" s="9">
        <f t="shared" si="36"/>
        <v>2992.0500000000006</v>
      </c>
      <c r="BG40" s="9">
        <f t="shared" si="37"/>
        <v>10608.390000000001</v>
      </c>
      <c r="BH40" s="9">
        <f t="shared" si="38"/>
        <v>0</v>
      </c>
      <c r="BI40" s="9">
        <f t="shared" si="39"/>
        <v>13600.44</v>
      </c>
      <c r="BJ40" s="4">
        <f t="shared" si="103"/>
        <v>0</v>
      </c>
      <c r="BK40" s="9">
        <f t="shared" si="41"/>
        <v>0</v>
      </c>
      <c r="BL40" s="9">
        <f t="shared" si="124"/>
        <v>13600.44</v>
      </c>
      <c r="BM40" s="9">
        <f t="shared" si="73"/>
        <v>13600.44</v>
      </c>
      <c r="BN40" s="9">
        <f t="shared" si="42"/>
        <v>544.02</v>
      </c>
      <c r="BO40" s="9">
        <f t="shared" si="43"/>
        <v>2448.0300000000007</v>
      </c>
      <c r="BP40" s="9">
        <f t="shared" si="44"/>
        <v>11152.410000000002</v>
      </c>
      <c r="BQ40" s="9">
        <f t="shared" si="45"/>
        <v>0</v>
      </c>
      <c r="BR40" s="9">
        <f t="shared" si="46"/>
        <v>13600.44</v>
      </c>
      <c r="BS40" s="4">
        <f t="shared" si="105"/>
        <v>0</v>
      </c>
      <c r="BT40" s="9">
        <f t="shared" si="48"/>
        <v>0</v>
      </c>
      <c r="BU40" s="9">
        <f t="shared" si="125"/>
        <v>13600.44</v>
      </c>
      <c r="BV40" s="9">
        <f t="shared" si="74"/>
        <v>13600.44</v>
      </c>
      <c r="BW40" s="9">
        <f t="shared" si="49"/>
        <v>544.02</v>
      </c>
      <c r="BX40" s="9">
        <f t="shared" si="50"/>
        <v>1904.0100000000007</v>
      </c>
      <c r="BY40" s="9">
        <f t="shared" si="51"/>
        <v>11696.430000000002</v>
      </c>
      <c r="BZ40" s="9">
        <f t="shared" si="52"/>
        <v>0</v>
      </c>
      <c r="CA40" s="9">
        <f t="shared" si="53"/>
        <v>13600.44</v>
      </c>
      <c r="CB40" s="4">
        <f t="shared" si="107"/>
        <v>0</v>
      </c>
      <c r="CC40" s="9">
        <f t="shared" si="55"/>
        <v>0</v>
      </c>
      <c r="CD40" s="9">
        <f t="shared" si="126"/>
        <v>13600.44</v>
      </c>
      <c r="CE40" s="9">
        <f t="shared" si="75"/>
        <v>13600.44</v>
      </c>
      <c r="CF40" s="9">
        <f t="shared" si="56"/>
        <v>544.02</v>
      </c>
      <c r="CG40" s="9">
        <f t="shared" si="57"/>
        <v>1359.9900000000007</v>
      </c>
      <c r="CH40" s="9">
        <f t="shared" si="58"/>
        <v>12240.450000000003</v>
      </c>
      <c r="CI40" s="9">
        <f t="shared" si="59"/>
        <v>0</v>
      </c>
      <c r="CJ40" s="9">
        <f t="shared" si="60"/>
        <v>13600.44</v>
      </c>
      <c r="CK40" s="4">
        <f t="shared" si="109"/>
        <v>0</v>
      </c>
      <c r="CL40" s="9">
        <f t="shared" si="62"/>
        <v>0</v>
      </c>
      <c r="CM40" s="9">
        <f t="shared" si="127"/>
        <v>13600.44</v>
      </c>
      <c r="CN40" s="9">
        <f t="shared" si="76"/>
        <v>13600.44</v>
      </c>
      <c r="CO40" s="9">
        <f t="shared" si="63"/>
        <v>544.02</v>
      </c>
      <c r="CP40" s="9">
        <f t="shared" si="64"/>
        <v>815.97000000000071</v>
      </c>
      <c r="CQ40" s="9">
        <f t="shared" si="65"/>
        <v>12784.470000000003</v>
      </c>
      <c r="CR40" s="9">
        <f t="shared" si="66"/>
        <v>0</v>
      </c>
      <c r="CS40" s="9">
        <f t="shared" si="67"/>
        <v>13600.44</v>
      </c>
    </row>
    <row r="41" spans="1:97" ht="12.9" customHeight="1" x14ac:dyDescent="0.25">
      <c r="A41" s="193">
        <v>360</v>
      </c>
      <c r="B41" s="186" t="s">
        <v>201</v>
      </c>
      <c r="C41" s="179"/>
      <c r="D41" s="194"/>
      <c r="E41" s="217">
        <v>102973.16</v>
      </c>
      <c r="F41" s="276">
        <v>35977</v>
      </c>
      <c r="G41" s="189">
        <v>25</v>
      </c>
      <c r="H41" s="177"/>
      <c r="I41" s="190"/>
      <c r="J41" s="200" t="s">
        <v>463</v>
      </c>
      <c r="K41" s="93">
        <f t="shared" si="0"/>
        <v>0.04</v>
      </c>
      <c r="L41" s="94">
        <f t="shared" si="1"/>
        <v>4118.93</v>
      </c>
      <c r="M41" s="91">
        <f t="shared" si="2"/>
        <v>47367.6</v>
      </c>
      <c r="N41" s="9">
        <f t="shared" si="3"/>
        <v>55605.560000000005</v>
      </c>
      <c r="O41" s="548">
        <f t="shared" si="4"/>
        <v>102973.16</v>
      </c>
      <c r="P41" s="543"/>
      <c r="Q41" s="4">
        <f t="shared" si="94"/>
        <v>0</v>
      </c>
      <c r="R41" s="9">
        <f t="shared" si="6"/>
        <v>0</v>
      </c>
      <c r="S41" s="9">
        <f t="shared" si="77"/>
        <v>102973.16</v>
      </c>
      <c r="T41" s="9">
        <f t="shared" si="68"/>
        <v>102973.16</v>
      </c>
      <c r="U41" s="9">
        <f t="shared" si="7"/>
        <v>4118.93</v>
      </c>
      <c r="V41" s="9">
        <f t="shared" si="8"/>
        <v>43248.67</v>
      </c>
      <c r="W41" s="9">
        <f t="shared" si="9"/>
        <v>59724.490000000005</v>
      </c>
      <c r="X41" s="9">
        <f t="shared" si="10"/>
        <v>0</v>
      </c>
      <c r="Y41" s="9">
        <f t="shared" si="11"/>
        <v>102973.16</v>
      </c>
      <c r="Z41" s="4">
        <f t="shared" si="95"/>
        <v>0</v>
      </c>
      <c r="AA41" s="9">
        <f t="shared" si="13"/>
        <v>0</v>
      </c>
      <c r="AB41" s="9">
        <f t="shared" si="120"/>
        <v>102973.16</v>
      </c>
      <c r="AC41" s="9">
        <f t="shared" si="69"/>
        <v>102973.16</v>
      </c>
      <c r="AD41" s="9">
        <f t="shared" si="14"/>
        <v>4118.93</v>
      </c>
      <c r="AE41" s="9">
        <f t="shared" si="15"/>
        <v>39129.74</v>
      </c>
      <c r="AF41" s="9">
        <f t="shared" si="16"/>
        <v>63843.420000000006</v>
      </c>
      <c r="AG41" s="9">
        <f t="shared" si="17"/>
        <v>0</v>
      </c>
      <c r="AH41" s="9">
        <f t="shared" si="18"/>
        <v>102973.16</v>
      </c>
      <c r="AI41" s="4">
        <f t="shared" si="97"/>
        <v>0</v>
      </c>
      <c r="AJ41" s="9">
        <f t="shared" si="20"/>
        <v>0</v>
      </c>
      <c r="AK41" s="9">
        <f t="shared" si="121"/>
        <v>102973.16</v>
      </c>
      <c r="AL41" s="9">
        <f t="shared" si="70"/>
        <v>102973.16</v>
      </c>
      <c r="AM41" s="9">
        <f t="shared" si="21"/>
        <v>4118.93</v>
      </c>
      <c r="AN41" s="9">
        <f t="shared" si="22"/>
        <v>35010.81</v>
      </c>
      <c r="AO41" s="9">
        <f t="shared" si="23"/>
        <v>67962.350000000006</v>
      </c>
      <c r="AP41" s="9">
        <f t="shared" si="24"/>
        <v>0</v>
      </c>
      <c r="AQ41" s="9">
        <f t="shared" si="25"/>
        <v>102973.16</v>
      </c>
      <c r="AR41" s="4">
        <f t="shared" si="99"/>
        <v>0</v>
      </c>
      <c r="AS41" s="9">
        <f t="shared" si="27"/>
        <v>0</v>
      </c>
      <c r="AT41" s="9">
        <f t="shared" si="122"/>
        <v>102973.16</v>
      </c>
      <c r="AU41" s="9">
        <f t="shared" si="71"/>
        <v>102973.16</v>
      </c>
      <c r="AV41" s="9">
        <f t="shared" si="28"/>
        <v>4118.93</v>
      </c>
      <c r="AW41" s="9">
        <f t="shared" si="29"/>
        <v>30891.879999999997</v>
      </c>
      <c r="AX41" s="9">
        <f t="shared" si="30"/>
        <v>72081.279999999999</v>
      </c>
      <c r="AY41" s="9">
        <f t="shared" si="31"/>
        <v>0</v>
      </c>
      <c r="AZ41" s="9">
        <f t="shared" si="32"/>
        <v>102973.16</v>
      </c>
      <c r="BA41" s="4">
        <f t="shared" si="101"/>
        <v>0</v>
      </c>
      <c r="BB41" s="9">
        <f t="shared" si="34"/>
        <v>0</v>
      </c>
      <c r="BC41" s="9">
        <f t="shared" si="123"/>
        <v>102973.16</v>
      </c>
      <c r="BD41" s="9">
        <f t="shared" si="72"/>
        <v>102973.16</v>
      </c>
      <c r="BE41" s="9">
        <f t="shared" si="35"/>
        <v>4118.93</v>
      </c>
      <c r="BF41" s="9">
        <f t="shared" si="36"/>
        <v>26772.949999999997</v>
      </c>
      <c r="BG41" s="9">
        <f t="shared" si="37"/>
        <v>76200.209999999992</v>
      </c>
      <c r="BH41" s="9">
        <f t="shared" si="38"/>
        <v>0</v>
      </c>
      <c r="BI41" s="9">
        <f t="shared" si="39"/>
        <v>102973.16</v>
      </c>
      <c r="BJ41" s="4">
        <f t="shared" si="103"/>
        <v>0</v>
      </c>
      <c r="BK41" s="9">
        <f t="shared" si="41"/>
        <v>0</v>
      </c>
      <c r="BL41" s="9">
        <f t="shared" si="124"/>
        <v>102973.16</v>
      </c>
      <c r="BM41" s="9">
        <f t="shared" si="73"/>
        <v>102973.16</v>
      </c>
      <c r="BN41" s="9">
        <f t="shared" si="42"/>
        <v>4118.93</v>
      </c>
      <c r="BO41" s="9">
        <f t="shared" si="43"/>
        <v>22654.019999999997</v>
      </c>
      <c r="BP41" s="9">
        <f t="shared" si="44"/>
        <v>80319.139999999985</v>
      </c>
      <c r="BQ41" s="9">
        <f t="shared" si="45"/>
        <v>0</v>
      </c>
      <c r="BR41" s="9">
        <f t="shared" si="46"/>
        <v>102973.16</v>
      </c>
      <c r="BS41" s="4">
        <f t="shared" si="105"/>
        <v>0</v>
      </c>
      <c r="BT41" s="9">
        <f t="shared" si="48"/>
        <v>0</v>
      </c>
      <c r="BU41" s="9">
        <f t="shared" si="125"/>
        <v>102973.16</v>
      </c>
      <c r="BV41" s="9">
        <f t="shared" si="74"/>
        <v>102973.16</v>
      </c>
      <c r="BW41" s="9">
        <f t="shared" si="49"/>
        <v>4118.93</v>
      </c>
      <c r="BX41" s="9">
        <f t="shared" si="50"/>
        <v>18535.089999999997</v>
      </c>
      <c r="BY41" s="9">
        <f t="shared" si="51"/>
        <v>84438.069999999978</v>
      </c>
      <c r="BZ41" s="9">
        <f t="shared" si="52"/>
        <v>0</v>
      </c>
      <c r="CA41" s="9">
        <f t="shared" si="53"/>
        <v>102973.16</v>
      </c>
      <c r="CB41" s="4">
        <f t="shared" si="107"/>
        <v>0</v>
      </c>
      <c r="CC41" s="9">
        <f t="shared" si="55"/>
        <v>0</v>
      </c>
      <c r="CD41" s="9">
        <f t="shared" si="126"/>
        <v>102973.16</v>
      </c>
      <c r="CE41" s="9">
        <f t="shared" si="75"/>
        <v>102973.16</v>
      </c>
      <c r="CF41" s="9">
        <f t="shared" si="56"/>
        <v>4118.93</v>
      </c>
      <c r="CG41" s="9">
        <f t="shared" si="57"/>
        <v>14416.159999999996</v>
      </c>
      <c r="CH41" s="9">
        <f t="shared" si="58"/>
        <v>88556.999999999971</v>
      </c>
      <c r="CI41" s="9">
        <f t="shared" si="59"/>
        <v>0</v>
      </c>
      <c r="CJ41" s="9">
        <f t="shared" si="60"/>
        <v>102973.16</v>
      </c>
      <c r="CK41" s="4">
        <f t="shared" si="109"/>
        <v>0</v>
      </c>
      <c r="CL41" s="9">
        <f t="shared" si="62"/>
        <v>0</v>
      </c>
      <c r="CM41" s="9">
        <f t="shared" si="127"/>
        <v>102973.16</v>
      </c>
      <c r="CN41" s="9">
        <f t="shared" si="76"/>
        <v>102973.16</v>
      </c>
      <c r="CO41" s="9">
        <f t="shared" si="63"/>
        <v>4118.93</v>
      </c>
      <c r="CP41" s="9">
        <f t="shared" si="64"/>
        <v>10297.229999999996</v>
      </c>
      <c r="CQ41" s="9">
        <f t="shared" si="65"/>
        <v>92675.929999999964</v>
      </c>
      <c r="CR41" s="9">
        <f t="shared" si="66"/>
        <v>0</v>
      </c>
      <c r="CS41" s="9">
        <f t="shared" si="67"/>
        <v>102973.16</v>
      </c>
    </row>
    <row r="42" spans="1:97" ht="12.9" customHeight="1" x14ac:dyDescent="0.25">
      <c r="A42" s="193">
        <v>361</v>
      </c>
      <c r="B42" s="186" t="s">
        <v>201</v>
      </c>
      <c r="C42" s="179"/>
      <c r="D42" s="194"/>
      <c r="E42" s="217">
        <v>36313.279999999999</v>
      </c>
      <c r="F42" s="276">
        <v>36342</v>
      </c>
      <c r="G42" s="189">
        <v>25</v>
      </c>
      <c r="H42" s="177"/>
      <c r="I42" s="190"/>
      <c r="J42" s="200" t="s">
        <v>463</v>
      </c>
      <c r="K42" s="93">
        <f t="shared" si="0"/>
        <v>0.04</v>
      </c>
      <c r="L42" s="94">
        <f t="shared" si="1"/>
        <v>1452.53</v>
      </c>
      <c r="M42" s="91">
        <f t="shared" si="2"/>
        <v>18156.649999999998</v>
      </c>
      <c r="N42" s="9">
        <f t="shared" si="3"/>
        <v>18156.63</v>
      </c>
      <c r="O42" s="548">
        <f t="shared" si="4"/>
        <v>36313.279999999999</v>
      </c>
      <c r="P42" s="543"/>
      <c r="Q42" s="4">
        <f t="shared" si="94"/>
        <v>0</v>
      </c>
      <c r="R42" s="9">
        <f t="shared" si="6"/>
        <v>0</v>
      </c>
      <c r="S42" s="9">
        <f t="shared" si="77"/>
        <v>36313.279999999999</v>
      </c>
      <c r="T42" s="9">
        <f t="shared" si="68"/>
        <v>36313.279999999999</v>
      </c>
      <c r="U42" s="9">
        <f t="shared" si="7"/>
        <v>1452.53</v>
      </c>
      <c r="V42" s="9">
        <f t="shared" si="8"/>
        <v>16704.12</v>
      </c>
      <c r="W42" s="9">
        <f t="shared" si="9"/>
        <v>19609.16</v>
      </c>
      <c r="X42" s="9">
        <f t="shared" si="10"/>
        <v>0</v>
      </c>
      <c r="Y42" s="9">
        <f t="shared" si="11"/>
        <v>36313.279999999999</v>
      </c>
      <c r="Z42" s="4">
        <f t="shared" si="95"/>
        <v>0</v>
      </c>
      <c r="AA42" s="9">
        <f t="shared" si="13"/>
        <v>0</v>
      </c>
      <c r="AB42" s="9">
        <f t="shared" si="120"/>
        <v>36313.279999999999</v>
      </c>
      <c r="AC42" s="9">
        <f t="shared" si="69"/>
        <v>36313.279999999999</v>
      </c>
      <c r="AD42" s="9">
        <f t="shared" si="14"/>
        <v>1452.53</v>
      </c>
      <c r="AE42" s="9">
        <f t="shared" si="15"/>
        <v>15251.589999999998</v>
      </c>
      <c r="AF42" s="9">
        <f t="shared" si="16"/>
        <v>21061.69</v>
      </c>
      <c r="AG42" s="9">
        <f t="shared" si="17"/>
        <v>0</v>
      </c>
      <c r="AH42" s="9">
        <f t="shared" si="18"/>
        <v>36313.279999999999</v>
      </c>
      <c r="AI42" s="4">
        <f t="shared" si="97"/>
        <v>0</v>
      </c>
      <c r="AJ42" s="9">
        <f t="shared" si="20"/>
        <v>0</v>
      </c>
      <c r="AK42" s="9">
        <f t="shared" si="121"/>
        <v>36313.279999999999</v>
      </c>
      <c r="AL42" s="9">
        <f t="shared" si="70"/>
        <v>36313.279999999999</v>
      </c>
      <c r="AM42" s="9">
        <f t="shared" si="21"/>
        <v>1452.53</v>
      </c>
      <c r="AN42" s="9">
        <f t="shared" si="22"/>
        <v>13799.059999999998</v>
      </c>
      <c r="AO42" s="9">
        <f t="shared" si="23"/>
        <v>22514.219999999998</v>
      </c>
      <c r="AP42" s="9">
        <f t="shared" si="24"/>
        <v>0</v>
      </c>
      <c r="AQ42" s="9">
        <f t="shared" si="25"/>
        <v>36313.279999999999</v>
      </c>
      <c r="AR42" s="4">
        <f t="shared" si="99"/>
        <v>0</v>
      </c>
      <c r="AS42" s="9">
        <f t="shared" si="27"/>
        <v>0</v>
      </c>
      <c r="AT42" s="9">
        <f t="shared" si="122"/>
        <v>36313.279999999999</v>
      </c>
      <c r="AU42" s="9">
        <f t="shared" si="71"/>
        <v>36313.279999999999</v>
      </c>
      <c r="AV42" s="9">
        <f t="shared" si="28"/>
        <v>1452.53</v>
      </c>
      <c r="AW42" s="9">
        <f t="shared" si="29"/>
        <v>12346.529999999997</v>
      </c>
      <c r="AX42" s="9">
        <f t="shared" si="30"/>
        <v>23966.749999999996</v>
      </c>
      <c r="AY42" s="9">
        <f t="shared" si="31"/>
        <v>0</v>
      </c>
      <c r="AZ42" s="9">
        <f t="shared" si="32"/>
        <v>36313.279999999999</v>
      </c>
      <c r="BA42" s="4">
        <f t="shared" si="101"/>
        <v>0</v>
      </c>
      <c r="BB42" s="9">
        <f t="shared" si="34"/>
        <v>0</v>
      </c>
      <c r="BC42" s="9">
        <f t="shared" si="123"/>
        <v>36313.279999999999</v>
      </c>
      <c r="BD42" s="9">
        <f t="shared" si="72"/>
        <v>36313.279999999999</v>
      </c>
      <c r="BE42" s="9">
        <f t="shared" si="35"/>
        <v>1452.53</v>
      </c>
      <c r="BF42" s="9">
        <f t="shared" si="36"/>
        <v>10893.999999999996</v>
      </c>
      <c r="BG42" s="9">
        <f t="shared" si="37"/>
        <v>25419.279999999995</v>
      </c>
      <c r="BH42" s="9">
        <f t="shared" si="38"/>
        <v>0</v>
      </c>
      <c r="BI42" s="9">
        <f t="shared" si="39"/>
        <v>36313.279999999999</v>
      </c>
      <c r="BJ42" s="4">
        <f t="shared" si="103"/>
        <v>0</v>
      </c>
      <c r="BK42" s="9">
        <f t="shared" si="41"/>
        <v>0</v>
      </c>
      <c r="BL42" s="9">
        <f t="shared" si="124"/>
        <v>36313.279999999999</v>
      </c>
      <c r="BM42" s="9">
        <f t="shared" si="73"/>
        <v>36313.279999999999</v>
      </c>
      <c r="BN42" s="9">
        <f t="shared" si="42"/>
        <v>1452.53</v>
      </c>
      <c r="BO42" s="9">
        <f t="shared" si="43"/>
        <v>9441.4699999999957</v>
      </c>
      <c r="BP42" s="9">
        <f t="shared" si="44"/>
        <v>26871.809999999994</v>
      </c>
      <c r="BQ42" s="9">
        <f t="shared" si="45"/>
        <v>0</v>
      </c>
      <c r="BR42" s="9">
        <f t="shared" si="46"/>
        <v>36313.279999999999</v>
      </c>
      <c r="BS42" s="4">
        <f t="shared" si="105"/>
        <v>0</v>
      </c>
      <c r="BT42" s="9">
        <f t="shared" si="48"/>
        <v>0</v>
      </c>
      <c r="BU42" s="9">
        <f t="shared" si="125"/>
        <v>36313.279999999999</v>
      </c>
      <c r="BV42" s="9">
        <f t="shared" si="74"/>
        <v>36313.279999999999</v>
      </c>
      <c r="BW42" s="9">
        <f t="shared" si="49"/>
        <v>1452.53</v>
      </c>
      <c r="BX42" s="9">
        <f t="shared" si="50"/>
        <v>7988.939999999996</v>
      </c>
      <c r="BY42" s="9">
        <f t="shared" si="51"/>
        <v>28324.339999999993</v>
      </c>
      <c r="BZ42" s="9">
        <f t="shared" si="52"/>
        <v>0</v>
      </c>
      <c r="CA42" s="9">
        <f t="shared" si="53"/>
        <v>36313.279999999999</v>
      </c>
      <c r="CB42" s="4">
        <f t="shared" si="107"/>
        <v>0</v>
      </c>
      <c r="CC42" s="9">
        <f t="shared" si="55"/>
        <v>0</v>
      </c>
      <c r="CD42" s="9">
        <f t="shared" si="126"/>
        <v>36313.279999999999</v>
      </c>
      <c r="CE42" s="9">
        <f t="shared" si="75"/>
        <v>36313.279999999999</v>
      </c>
      <c r="CF42" s="9">
        <f t="shared" si="56"/>
        <v>1452.53</v>
      </c>
      <c r="CG42" s="9">
        <f t="shared" si="57"/>
        <v>6536.4099999999962</v>
      </c>
      <c r="CH42" s="9">
        <f t="shared" si="58"/>
        <v>29776.869999999992</v>
      </c>
      <c r="CI42" s="9">
        <f t="shared" si="59"/>
        <v>0</v>
      </c>
      <c r="CJ42" s="9">
        <f t="shared" si="60"/>
        <v>36313.279999999999</v>
      </c>
      <c r="CK42" s="4">
        <f t="shared" si="109"/>
        <v>0</v>
      </c>
      <c r="CL42" s="9">
        <f t="shared" si="62"/>
        <v>0</v>
      </c>
      <c r="CM42" s="9">
        <f t="shared" si="127"/>
        <v>36313.279999999999</v>
      </c>
      <c r="CN42" s="9">
        <f t="shared" si="76"/>
        <v>36313.279999999999</v>
      </c>
      <c r="CO42" s="9">
        <f t="shared" si="63"/>
        <v>1452.53</v>
      </c>
      <c r="CP42" s="9">
        <f t="shared" si="64"/>
        <v>5083.8799999999965</v>
      </c>
      <c r="CQ42" s="9">
        <f t="shared" si="65"/>
        <v>31229.399999999991</v>
      </c>
      <c r="CR42" s="9">
        <f t="shared" si="66"/>
        <v>0</v>
      </c>
      <c r="CS42" s="9">
        <f t="shared" si="67"/>
        <v>36313.279999999999</v>
      </c>
    </row>
    <row r="43" spans="1:97" ht="12.9" customHeight="1" x14ac:dyDescent="0.25">
      <c r="A43" s="193">
        <v>362</v>
      </c>
      <c r="B43" s="186" t="s">
        <v>204</v>
      </c>
      <c r="C43" s="179"/>
      <c r="D43" s="194"/>
      <c r="E43" s="217">
        <v>5112.92</v>
      </c>
      <c r="F43" s="276">
        <v>10959</v>
      </c>
      <c r="G43" s="189">
        <v>20</v>
      </c>
      <c r="H43" s="177"/>
      <c r="I43" s="190"/>
      <c r="J43" s="200" t="s">
        <v>463</v>
      </c>
      <c r="K43" s="93">
        <f t="shared" si="0"/>
        <v>0.05</v>
      </c>
      <c r="L43" s="94">
        <f t="shared" si="1"/>
        <v>255.65</v>
      </c>
      <c r="M43" s="91">
        <f t="shared" si="2"/>
        <v>0</v>
      </c>
      <c r="N43" s="9">
        <f t="shared" si="3"/>
        <v>5112.92</v>
      </c>
      <c r="O43" s="548">
        <f t="shared" si="4"/>
        <v>5112.92</v>
      </c>
      <c r="P43" s="543"/>
      <c r="Q43" s="4">
        <f t="shared" si="94"/>
        <v>0</v>
      </c>
      <c r="R43" s="9">
        <f t="shared" si="6"/>
        <v>0</v>
      </c>
      <c r="S43" s="9">
        <f t="shared" si="77"/>
        <v>5112.92</v>
      </c>
      <c r="T43" s="9">
        <f t="shared" si="68"/>
        <v>0</v>
      </c>
      <c r="U43" s="9">
        <f t="shared" si="7"/>
        <v>0</v>
      </c>
      <c r="V43" s="9">
        <f t="shared" si="8"/>
        <v>0</v>
      </c>
      <c r="W43" s="9">
        <f t="shared" si="9"/>
        <v>5112.92</v>
      </c>
      <c r="X43" s="9">
        <f t="shared" si="10"/>
        <v>0</v>
      </c>
      <c r="Y43" s="9">
        <f t="shared" si="11"/>
        <v>0</v>
      </c>
      <c r="Z43" s="4">
        <f t="shared" si="95"/>
        <v>0</v>
      </c>
      <c r="AA43" s="9">
        <f t="shared" si="13"/>
        <v>0</v>
      </c>
      <c r="AB43" s="9">
        <f t="shared" si="120"/>
        <v>5112.92</v>
      </c>
      <c r="AC43" s="9">
        <f t="shared" si="69"/>
        <v>0</v>
      </c>
      <c r="AD43" s="9">
        <f t="shared" si="14"/>
        <v>0</v>
      </c>
      <c r="AE43" s="9">
        <f t="shared" si="15"/>
        <v>0</v>
      </c>
      <c r="AF43" s="9">
        <f t="shared" si="16"/>
        <v>5112.92</v>
      </c>
      <c r="AG43" s="9">
        <f t="shared" si="17"/>
        <v>0</v>
      </c>
      <c r="AH43" s="9">
        <f t="shared" si="18"/>
        <v>0</v>
      </c>
      <c r="AI43" s="4">
        <f t="shared" si="97"/>
        <v>0</v>
      </c>
      <c r="AJ43" s="9">
        <f t="shared" si="20"/>
        <v>0</v>
      </c>
      <c r="AK43" s="9">
        <f t="shared" si="121"/>
        <v>5112.92</v>
      </c>
      <c r="AL43" s="9">
        <f t="shared" si="70"/>
        <v>0</v>
      </c>
      <c r="AM43" s="9">
        <f t="shared" si="21"/>
        <v>0</v>
      </c>
      <c r="AN43" s="9">
        <f t="shared" si="22"/>
        <v>0</v>
      </c>
      <c r="AO43" s="9">
        <f t="shared" si="23"/>
        <v>5112.92</v>
      </c>
      <c r="AP43" s="9">
        <f t="shared" si="24"/>
        <v>0</v>
      </c>
      <c r="AQ43" s="9">
        <f t="shared" si="25"/>
        <v>0</v>
      </c>
      <c r="AR43" s="4">
        <f t="shared" si="99"/>
        <v>0</v>
      </c>
      <c r="AS43" s="9">
        <f t="shared" si="27"/>
        <v>0</v>
      </c>
      <c r="AT43" s="9">
        <f t="shared" si="122"/>
        <v>5112.92</v>
      </c>
      <c r="AU43" s="9">
        <f t="shared" si="71"/>
        <v>0</v>
      </c>
      <c r="AV43" s="9">
        <f t="shared" si="28"/>
        <v>0</v>
      </c>
      <c r="AW43" s="9">
        <f t="shared" si="29"/>
        <v>0</v>
      </c>
      <c r="AX43" s="9">
        <f t="shared" si="30"/>
        <v>5112.92</v>
      </c>
      <c r="AY43" s="9">
        <f t="shared" si="31"/>
        <v>0</v>
      </c>
      <c r="AZ43" s="9">
        <f t="shared" si="32"/>
        <v>0</v>
      </c>
      <c r="BA43" s="4">
        <f t="shared" si="101"/>
        <v>0</v>
      </c>
      <c r="BB43" s="9">
        <f t="shared" si="34"/>
        <v>0</v>
      </c>
      <c r="BC43" s="9">
        <f t="shared" si="123"/>
        <v>5112.92</v>
      </c>
      <c r="BD43" s="9">
        <f t="shared" si="72"/>
        <v>0</v>
      </c>
      <c r="BE43" s="9">
        <f t="shared" si="35"/>
        <v>0</v>
      </c>
      <c r="BF43" s="9">
        <f t="shared" si="36"/>
        <v>0</v>
      </c>
      <c r="BG43" s="9">
        <f t="shared" si="37"/>
        <v>5112.92</v>
      </c>
      <c r="BH43" s="9">
        <f t="shared" si="38"/>
        <v>0</v>
      </c>
      <c r="BI43" s="9">
        <f t="shared" si="39"/>
        <v>0</v>
      </c>
      <c r="BJ43" s="4">
        <f t="shared" si="103"/>
        <v>0</v>
      </c>
      <c r="BK43" s="9">
        <f t="shared" si="41"/>
        <v>0</v>
      </c>
      <c r="BL43" s="9">
        <f t="shared" si="124"/>
        <v>5112.92</v>
      </c>
      <c r="BM43" s="9">
        <f t="shared" si="73"/>
        <v>0</v>
      </c>
      <c r="BN43" s="9">
        <f t="shared" si="42"/>
        <v>0</v>
      </c>
      <c r="BO43" s="9">
        <f t="shared" si="43"/>
        <v>0</v>
      </c>
      <c r="BP43" s="9">
        <f t="shared" si="44"/>
        <v>5112.92</v>
      </c>
      <c r="BQ43" s="9">
        <f t="shared" si="45"/>
        <v>0</v>
      </c>
      <c r="BR43" s="9">
        <f t="shared" si="46"/>
        <v>0</v>
      </c>
      <c r="BS43" s="4">
        <f t="shared" si="105"/>
        <v>0</v>
      </c>
      <c r="BT43" s="9">
        <f t="shared" si="48"/>
        <v>0</v>
      </c>
      <c r="BU43" s="9">
        <f t="shared" si="125"/>
        <v>5112.92</v>
      </c>
      <c r="BV43" s="9">
        <f t="shared" si="74"/>
        <v>0</v>
      </c>
      <c r="BW43" s="9">
        <f t="shared" si="49"/>
        <v>0</v>
      </c>
      <c r="BX43" s="9">
        <f t="shared" si="50"/>
        <v>0</v>
      </c>
      <c r="BY43" s="9">
        <f t="shared" si="51"/>
        <v>5112.92</v>
      </c>
      <c r="BZ43" s="9">
        <f t="shared" si="52"/>
        <v>0</v>
      </c>
      <c r="CA43" s="9">
        <f t="shared" si="53"/>
        <v>0</v>
      </c>
      <c r="CB43" s="4">
        <f t="shared" si="107"/>
        <v>0</v>
      </c>
      <c r="CC43" s="9">
        <f t="shared" si="55"/>
        <v>0</v>
      </c>
      <c r="CD43" s="9">
        <f t="shared" si="126"/>
        <v>5112.92</v>
      </c>
      <c r="CE43" s="9">
        <f t="shared" si="75"/>
        <v>0</v>
      </c>
      <c r="CF43" s="9">
        <f t="shared" si="56"/>
        <v>0</v>
      </c>
      <c r="CG43" s="9">
        <f t="shared" si="57"/>
        <v>0</v>
      </c>
      <c r="CH43" s="9">
        <f t="shared" si="58"/>
        <v>5112.92</v>
      </c>
      <c r="CI43" s="9">
        <f t="shared" si="59"/>
        <v>0</v>
      </c>
      <c r="CJ43" s="9">
        <f t="shared" si="60"/>
        <v>0</v>
      </c>
      <c r="CK43" s="4">
        <f t="shared" si="109"/>
        <v>0</v>
      </c>
      <c r="CL43" s="9">
        <f t="shared" si="62"/>
        <v>0</v>
      </c>
      <c r="CM43" s="9">
        <f t="shared" si="127"/>
        <v>5112.92</v>
      </c>
      <c r="CN43" s="9">
        <f t="shared" si="76"/>
        <v>0</v>
      </c>
      <c r="CO43" s="9">
        <f t="shared" si="63"/>
        <v>0</v>
      </c>
      <c r="CP43" s="9">
        <f t="shared" si="64"/>
        <v>0</v>
      </c>
      <c r="CQ43" s="9">
        <f t="shared" si="65"/>
        <v>5112.92</v>
      </c>
      <c r="CR43" s="9">
        <f t="shared" si="66"/>
        <v>0</v>
      </c>
      <c r="CS43" s="9">
        <f t="shared" si="67"/>
        <v>0</v>
      </c>
    </row>
    <row r="44" spans="1:97" ht="12.9" customHeight="1" x14ac:dyDescent="0.25">
      <c r="A44" s="193">
        <v>363</v>
      </c>
      <c r="B44" s="186" t="s">
        <v>204</v>
      </c>
      <c r="C44" s="179"/>
      <c r="D44" s="194"/>
      <c r="E44" s="217">
        <v>8599.93</v>
      </c>
      <c r="F44" s="276">
        <v>30682</v>
      </c>
      <c r="G44" s="189">
        <v>20</v>
      </c>
      <c r="H44" s="177"/>
      <c r="I44" s="190"/>
      <c r="J44" s="200" t="s">
        <v>463</v>
      </c>
      <c r="K44" s="93">
        <f t="shared" si="0"/>
        <v>0.05</v>
      </c>
      <c r="L44" s="94">
        <f t="shared" si="1"/>
        <v>430</v>
      </c>
      <c r="M44" s="91">
        <f t="shared" si="2"/>
        <v>0</v>
      </c>
      <c r="N44" s="9">
        <f t="shared" si="3"/>
        <v>8599.93</v>
      </c>
      <c r="O44" s="548">
        <f t="shared" si="4"/>
        <v>8599.93</v>
      </c>
      <c r="P44" s="543"/>
      <c r="Q44" s="4">
        <f t="shared" si="94"/>
        <v>0</v>
      </c>
      <c r="R44" s="9">
        <f t="shared" si="6"/>
        <v>0</v>
      </c>
      <c r="S44" s="9">
        <f t="shared" si="77"/>
        <v>8599.93</v>
      </c>
      <c r="T44" s="9">
        <f t="shared" si="68"/>
        <v>0</v>
      </c>
      <c r="U44" s="9">
        <f t="shared" si="7"/>
        <v>0</v>
      </c>
      <c r="V44" s="9">
        <f t="shared" si="8"/>
        <v>0</v>
      </c>
      <c r="W44" s="9">
        <f t="shared" si="9"/>
        <v>8599.93</v>
      </c>
      <c r="X44" s="9">
        <f t="shared" si="10"/>
        <v>0</v>
      </c>
      <c r="Y44" s="9">
        <f t="shared" si="11"/>
        <v>0</v>
      </c>
      <c r="Z44" s="4">
        <f t="shared" si="95"/>
        <v>0</v>
      </c>
      <c r="AA44" s="9">
        <f t="shared" si="13"/>
        <v>0</v>
      </c>
      <c r="AB44" s="9">
        <f t="shared" si="120"/>
        <v>8599.93</v>
      </c>
      <c r="AC44" s="9">
        <f t="shared" si="69"/>
        <v>0</v>
      </c>
      <c r="AD44" s="9">
        <f t="shared" si="14"/>
        <v>0</v>
      </c>
      <c r="AE44" s="9">
        <f t="shared" si="15"/>
        <v>0</v>
      </c>
      <c r="AF44" s="9">
        <f t="shared" si="16"/>
        <v>8599.93</v>
      </c>
      <c r="AG44" s="9">
        <f t="shared" si="17"/>
        <v>0</v>
      </c>
      <c r="AH44" s="9">
        <f t="shared" si="18"/>
        <v>0</v>
      </c>
      <c r="AI44" s="4">
        <f t="shared" si="97"/>
        <v>0</v>
      </c>
      <c r="AJ44" s="9">
        <f t="shared" si="20"/>
        <v>0</v>
      </c>
      <c r="AK44" s="9">
        <f t="shared" si="121"/>
        <v>8599.93</v>
      </c>
      <c r="AL44" s="9">
        <f t="shared" si="70"/>
        <v>0</v>
      </c>
      <c r="AM44" s="9">
        <f t="shared" si="21"/>
        <v>0</v>
      </c>
      <c r="AN44" s="9">
        <f t="shared" si="22"/>
        <v>0</v>
      </c>
      <c r="AO44" s="9">
        <f t="shared" si="23"/>
        <v>8599.93</v>
      </c>
      <c r="AP44" s="9">
        <f t="shared" si="24"/>
        <v>0</v>
      </c>
      <c r="AQ44" s="9">
        <f t="shared" si="25"/>
        <v>0</v>
      </c>
      <c r="AR44" s="4">
        <f t="shared" si="99"/>
        <v>0</v>
      </c>
      <c r="AS44" s="9">
        <f t="shared" si="27"/>
        <v>0</v>
      </c>
      <c r="AT44" s="9">
        <f t="shared" si="122"/>
        <v>8599.93</v>
      </c>
      <c r="AU44" s="9">
        <f t="shared" si="71"/>
        <v>0</v>
      </c>
      <c r="AV44" s="9">
        <f t="shared" si="28"/>
        <v>0</v>
      </c>
      <c r="AW44" s="9">
        <f t="shared" si="29"/>
        <v>0</v>
      </c>
      <c r="AX44" s="9">
        <f t="shared" si="30"/>
        <v>8599.93</v>
      </c>
      <c r="AY44" s="9">
        <f t="shared" si="31"/>
        <v>0</v>
      </c>
      <c r="AZ44" s="9">
        <f t="shared" si="32"/>
        <v>0</v>
      </c>
      <c r="BA44" s="4">
        <f t="shared" si="101"/>
        <v>0</v>
      </c>
      <c r="BB44" s="9">
        <f t="shared" si="34"/>
        <v>0</v>
      </c>
      <c r="BC44" s="9">
        <f t="shared" si="123"/>
        <v>8599.93</v>
      </c>
      <c r="BD44" s="9">
        <f t="shared" si="72"/>
        <v>0</v>
      </c>
      <c r="BE44" s="9">
        <f t="shared" si="35"/>
        <v>0</v>
      </c>
      <c r="BF44" s="9">
        <f t="shared" si="36"/>
        <v>0</v>
      </c>
      <c r="BG44" s="9">
        <f t="shared" si="37"/>
        <v>8599.93</v>
      </c>
      <c r="BH44" s="9">
        <f t="shared" si="38"/>
        <v>0</v>
      </c>
      <c r="BI44" s="9">
        <f t="shared" si="39"/>
        <v>0</v>
      </c>
      <c r="BJ44" s="4">
        <f t="shared" si="103"/>
        <v>0</v>
      </c>
      <c r="BK44" s="9">
        <f t="shared" si="41"/>
        <v>0</v>
      </c>
      <c r="BL44" s="9">
        <f t="shared" si="124"/>
        <v>8599.93</v>
      </c>
      <c r="BM44" s="9">
        <f t="shared" si="73"/>
        <v>0</v>
      </c>
      <c r="BN44" s="9">
        <f t="shared" si="42"/>
        <v>0</v>
      </c>
      <c r="BO44" s="9">
        <f t="shared" si="43"/>
        <v>0</v>
      </c>
      <c r="BP44" s="9">
        <f t="shared" si="44"/>
        <v>8599.93</v>
      </c>
      <c r="BQ44" s="9">
        <f t="shared" si="45"/>
        <v>0</v>
      </c>
      <c r="BR44" s="9">
        <f t="shared" si="46"/>
        <v>0</v>
      </c>
      <c r="BS44" s="4">
        <f t="shared" si="105"/>
        <v>0</v>
      </c>
      <c r="BT44" s="9">
        <f t="shared" si="48"/>
        <v>0</v>
      </c>
      <c r="BU44" s="9">
        <f t="shared" si="125"/>
        <v>8599.93</v>
      </c>
      <c r="BV44" s="9">
        <f t="shared" si="74"/>
        <v>0</v>
      </c>
      <c r="BW44" s="9">
        <f t="shared" si="49"/>
        <v>0</v>
      </c>
      <c r="BX44" s="9">
        <f t="shared" si="50"/>
        <v>0</v>
      </c>
      <c r="BY44" s="9">
        <f t="shared" si="51"/>
        <v>8599.93</v>
      </c>
      <c r="BZ44" s="9">
        <f t="shared" si="52"/>
        <v>0</v>
      </c>
      <c r="CA44" s="9">
        <f t="shared" si="53"/>
        <v>0</v>
      </c>
      <c r="CB44" s="4">
        <f t="shared" si="107"/>
        <v>0</v>
      </c>
      <c r="CC44" s="9">
        <f t="shared" si="55"/>
        <v>0</v>
      </c>
      <c r="CD44" s="9">
        <f t="shared" si="126"/>
        <v>8599.93</v>
      </c>
      <c r="CE44" s="9">
        <f t="shared" si="75"/>
        <v>0</v>
      </c>
      <c r="CF44" s="9">
        <f t="shared" si="56"/>
        <v>0</v>
      </c>
      <c r="CG44" s="9">
        <f t="shared" si="57"/>
        <v>0</v>
      </c>
      <c r="CH44" s="9">
        <f t="shared" si="58"/>
        <v>8599.93</v>
      </c>
      <c r="CI44" s="9">
        <f t="shared" si="59"/>
        <v>0</v>
      </c>
      <c r="CJ44" s="9">
        <f t="shared" si="60"/>
        <v>0</v>
      </c>
      <c r="CK44" s="4">
        <f t="shared" si="109"/>
        <v>0</v>
      </c>
      <c r="CL44" s="9">
        <f t="shared" si="62"/>
        <v>0</v>
      </c>
      <c r="CM44" s="9">
        <f t="shared" si="127"/>
        <v>8599.93</v>
      </c>
      <c r="CN44" s="9">
        <f t="shared" si="76"/>
        <v>0</v>
      </c>
      <c r="CO44" s="9">
        <f t="shared" si="63"/>
        <v>0</v>
      </c>
      <c r="CP44" s="9">
        <f t="shared" si="64"/>
        <v>0</v>
      </c>
      <c r="CQ44" s="9">
        <f t="shared" si="65"/>
        <v>8599.93</v>
      </c>
      <c r="CR44" s="9">
        <f t="shared" si="66"/>
        <v>0</v>
      </c>
      <c r="CS44" s="9">
        <f t="shared" si="67"/>
        <v>0</v>
      </c>
    </row>
    <row r="45" spans="1:97" ht="12.9" customHeight="1" x14ac:dyDescent="0.25">
      <c r="A45" s="193">
        <v>364</v>
      </c>
      <c r="B45" s="186" t="s">
        <v>204</v>
      </c>
      <c r="C45" s="179"/>
      <c r="D45" s="194"/>
      <c r="E45" s="217">
        <v>103508.45</v>
      </c>
      <c r="F45" s="276">
        <v>23377</v>
      </c>
      <c r="G45" s="189">
        <v>20</v>
      </c>
      <c r="H45" s="177"/>
      <c r="I45" s="190"/>
      <c r="J45" s="200" t="s">
        <v>463</v>
      </c>
      <c r="K45" s="93">
        <f t="shared" si="0"/>
        <v>0.05</v>
      </c>
      <c r="L45" s="94">
        <f t="shared" si="1"/>
        <v>5175.42</v>
      </c>
      <c r="M45" s="91">
        <f t="shared" si="2"/>
        <v>0</v>
      </c>
      <c r="N45" s="9">
        <f t="shared" si="3"/>
        <v>103508.45</v>
      </c>
      <c r="O45" s="548">
        <f t="shared" si="4"/>
        <v>103508.45</v>
      </c>
      <c r="P45" s="543"/>
      <c r="Q45" s="4">
        <f t="shared" si="94"/>
        <v>0</v>
      </c>
      <c r="R45" s="9">
        <f t="shared" si="6"/>
        <v>0</v>
      </c>
      <c r="S45" s="9">
        <f t="shared" si="77"/>
        <v>103508.45</v>
      </c>
      <c r="T45" s="9">
        <f t="shared" si="68"/>
        <v>0</v>
      </c>
      <c r="U45" s="9">
        <f t="shared" si="7"/>
        <v>0</v>
      </c>
      <c r="V45" s="9">
        <f t="shared" si="8"/>
        <v>0</v>
      </c>
      <c r="W45" s="9">
        <f t="shared" si="9"/>
        <v>103508.45</v>
      </c>
      <c r="X45" s="9">
        <f t="shared" si="10"/>
        <v>0</v>
      </c>
      <c r="Y45" s="9">
        <f t="shared" si="11"/>
        <v>0</v>
      </c>
      <c r="Z45" s="4">
        <f t="shared" si="95"/>
        <v>0</v>
      </c>
      <c r="AA45" s="9">
        <f t="shared" si="13"/>
        <v>0</v>
      </c>
      <c r="AB45" s="9">
        <f t="shared" si="120"/>
        <v>103508.45</v>
      </c>
      <c r="AC45" s="9">
        <f t="shared" si="69"/>
        <v>0</v>
      </c>
      <c r="AD45" s="9">
        <f t="shared" si="14"/>
        <v>0</v>
      </c>
      <c r="AE45" s="9">
        <f t="shared" si="15"/>
        <v>0</v>
      </c>
      <c r="AF45" s="9">
        <f t="shared" si="16"/>
        <v>103508.45</v>
      </c>
      <c r="AG45" s="9">
        <f t="shared" si="17"/>
        <v>0</v>
      </c>
      <c r="AH45" s="9">
        <f t="shared" si="18"/>
        <v>0</v>
      </c>
      <c r="AI45" s="4">
        <f t="shared" si="97"/>
        <v>0</v>
      </c>
      <c r="AJ45" s="9">
        <f t="shared" si="20"/>
        <v>0</v>
      </c>
      <c r="AK45" s="9">
        <f t="shared" si="121"/>
        <v>103508.45</v>
      </c>
      <c r="AL45" s="9">
        <f t="shared" si="70"/>
        <v>0</v>
      </c>
      <c r="AM45" s="9">
        <f t="shared" si="21"/>
        <v>0</v>
      </c>
      <c r="AN45" s="9">
        <f t="shared" si="22"/>
        <v>0</v>
      </c>
      <c r="AO45" s="9">
        <f t="shared" si="23"/>
        <v>103508.45</v>
      </c>
      <c r="AP45" s="9">
        <f t="shared" si="24"/>
        <v>0</v>
      </c>
      <c r="AQ45" s="9">
        <f t="shared" si="25"/>
        <v>0</v>
      </c>
      <c r="AR45" s="4">
        <f t="shared" si="99"/>
        <v>0</v>
      </c>
      <c r="AS45" s="9">
        <f t="shared" si="27"/>
        <v>0</v>
      </c>
      <c r="AT45" s="9">
        <f t="shared" si="122"/>
        <v>103508.45</v>
      </c>
      <c r="AU45" s="9">
        <f t="shared" si="71"/>
        <v>0</v>
      </c>
      <c r="AV45" s="9">
        <f t="shared" si="28"/>
        <v>0</v>
      </c>
      <c r="AW45" s="9">
        <f t="shared" si="29"/>
        <v>0</v>
      </c>
      <c r="AX45" s="9">
        <f t="shared" si="30"/>
        <v>103508.45</v>
      </c>
      <c r="AY45" s="9">
        <f t="shared" si="31"/>
        <v>0</v>
      </c>
      <c r="AZ45" s="9">
        <f t="shared" si="32"/>
        <v>0</v>
      </c>
      <c r="BA45" s="4">
        <f t="shared" si="101"/>
        <v>0</v>
      </c>
      <c r="BB45" s="9">
        <f t="shared" si="34"/>
        <v>0</v>
      </c>
      <c r="BC45" s="9">
        <f t="shared" si="123"/>
        <v>103508.45</v>
      </c>
      <c r="BD45" s="9">
        <f t="shared" si="72"/>
        <v>0</v>
      </c>
      <c r="BE45" s="9">
        <f t="shared" si="35"/>
        <v>0</v>
      </c>
      <c r="BF45" s="9">
        <f t="shared" si="36"/>
        <v>0</v>
      </c>
      <c r="BG45" s="9">
        <f t="shared" si="37"/>
        <v>103508.45</v>
      </c>
      <c r="BH45" s="9">
        <f t="shared" si="38"/>
        <v>0</v>
      </c>
      <c r="BI45" s="9">
        <f t="shared" si="39"/>
        <v>0</v>
      </c>
      <c r="BJ45" s="4">
        <f t="shared" si="103"/>
        <v>0</v>
      </c>
      <c r="BK45" s="9">
        <f t="shared" si="41"/>
        <v>0</v>
      </c>
      <c r="BL45" s="9">
        <f t="shared" si="124"/>
        <v>103508.45</v>
      </c>
      <c r="BM45" s="9">
        <f t="shared" si="73"/>
        <v>0</v>
      </c>
      <c r="BN45" s="9">
        <f t="shared" si="42"/>
        <v>0</v>
      </c>
      <c r="BO45" s="9">
        <f t="shared" si="43"/>
        <v>0</v>
      </c>
      <c r="BP45" s="9">
        <f t="shared" si="44"/>
        <v>103508.45</v>
      </c>
      <c r="BQ45" s="9">
        <f t="shared" si="45"/>
        <v>0</v>
      </c>
      <c r="BR45" s="9">
        <f t="shared" si="46"/>
        <v>0</v>
      </c>
      <c r="BS45" s="4">
        <f t="shared" si="105"/>
        <v>0</v>
      </c>
      <c r="BT45" s="9">
        <f t="shared" si="48"/>
        <v>0</v>
      </c>
      <c r="BU45" s="9">
        <f t="shared" si="125"/>
        <v>103508.45</v>
      </c>
      <c r="BV45" s="9">
        <f t="shared" si="74"/>
        <v>0</v>
      </c>
      <c r="BW45" s="9">
        <f t="shared" si="49"/>
        <v>0</v>
      </c>
      <c r="BX45" s="9">
        <f t="shared" si="50"/>
        <v>0</v>
      </c>
      <c r="BY45" s="9">
        <f t="shared" si="51"/>
        <v>103508.45</v>
      </c>
      <c r="BZ45" s="9">
        <f t="shared" si="52"/>
        <v>0</v>
      </c>
      <c r="CA45" s="9">
        <f t="shared" si="53"/>
        <v>0</v>
      </c>
      <c r="CB45" s="4">
        <f t="shared" si="107"/>
        <v>0</v>
      </c>
      <c r="CC45" s="9">
        <f t="shared" si="55"/>
        <v>0</v>
      </c>
      <c r="CD45" s="9">
        <f t="shared" si="126"/>
        <v>103508.45</v>
      </c>
      <c r="CE45" s="9">
        <f t="shared" si="75"/>
        <v>0</v>
      </c>
      <c r="CF45" s="9">
        <f t="shared" si="56"/>
        <v>0</v>
      </c>
      <c r="CG45" s="9">
        <f t="shared" si="57"/>
        <v>0</v>
      </c>
      <c r="CH45" s="9">
        <f t="shared" si="58"/>
        <v>103508.45</v>
      </c>
      <c r="CI45" s="9">
        <f t="shared" si="59"/>
        <v>0</v>
      </c>
      <c r="CJ45" s="9">
        <f t="shared" si="60"/>
        <v>0</v>
      </c>
      <c r="CK45" s="4">
        <f t="shared" si="109"/>
        <v>0</v>
      </c>
      <c r="CL45" s="9">
        <f t="shared" si="62"/>
        <v>0</v>
      </c>
      <c r="CM45" s="9">
        <f t="shared" si="127"/>
        <v>103508.45</v>
      </c>
      <c r="CN45" s="9">
        <f t="shared" si="76"/>
        <v>0</v>
      </c>
      <c r="CO45" s="9">
        <f t="shared" si="63"/>
        <v>0</v>
      </c>
      <c r="CP45" s="9">
        <f t="shared" si="64"/>
        <v>0</v>
      </c>
      <c r="CQ45" s="9">
        <f t="shared" si="65"/>
        <v>103508.45</v>
      </c>
      <c r="CR45" s="9">
        <f t="shared" si="66"/>
        <v>0</v>
      </c>
      <c r="CS45" s="9">
        <f t="shared" si="67"/>
        <v>0</v>
      </c>
    </row>
    <row r="46" spans="1:97" ht="12.9" customHeight="1" x14ac:dyDescent="0.25">
      <c r="A46" s="193">
        <v>365</v>
      </c>
      <c r="B46" s="186" t="s">
        <v>204</v>
      </c>
      <c r="C46" s="179"/>
      <c r="D46" s="194"/>
      <c r="E46" s="217">
        <v>24255.13</v>
      </c>
      <c r="F46" s="276">
        <v>23377</v>
      </c>
      <c r="G46" s="189">
        <v>20</v>
      </c>
      <c r="H46" s="177"/>
      <c r="I46" s="190"/>
      <c r="J46" s="200" t="s">
        <v>463</v>
      </c>
      <c r="K46" s="93">
        <f t="shared" si="0"/>
        <v>0.05</v>
      </c>
      <c r="L46" s="94">
        <f t="shared" si="1"/>
        <v>1212.76</v>
      </c>
      <c r="M46" s="91">
        <f t="shared" si="2"/>
        <v>0</v>
      </c>
      <c r="N46" s="9">
        <f t="shared" si="3"/>
        <v>24255.13</v>
      </c>
      <c r="O46" s="548">
        <f t="shared" si="4"/>
        <v>24255.13</v>
      </c>
      <c r="P46" s="543"/>
      <c r="Q46" s="4">
        <f t="shared" si="94"/>
        <v>0</v>
      </c>
      <c r="R46" s="9">
        <f t="shared" si="6"/>
        <v>0</v>
      </c>
      <c r="S46" s="9">
        <f t="shared" ref="S46:S53" si="128">IF(AND($F46&gt;0,$F46&lt;=V$4),$E46,0)</f>
        <v>24255.13</v>
      </c>
      <c r="T46" s="9">
        <f t="shared" si="68"/>
        <v>0</v>
      </c>
      <c r="U46" s="9">
        <f t="shared" si="7"/>
        <v>0</v>
      </c>
      <c r="V46" s="9">
        <f t="shared" si="8"/>
        <v>0</v>
      </c>
      <c r="W46" s="9">
        <f t="shared" si="9"/>
        <v>24255.13</v>
      </c>
      <c r="X46" s="9">
        <f t="shared" si="10"/>
        <v>0</v>
      </c>
      <c r="Y46" s="9">
        <f t="shared" si="11"/>
        <v>0</v>
      </c>
      <c r="Z46" s="4">
        <f t="shared" si="95"/>
        <v>0</v>
      </c>
      <c r="AA46" s="9">
        <f t="shared" si="13"/>
        <v>0</v>
      </c>
      <c r="AB46" s="9">
        <f t="shared" si="120"/>
        <v>24255.13</v>
      </c>
      <c r="AC46" s="9">
        <f t="shared" si="69"/>
        <v>0</v>
      </c>
      <c r="AD46" s="9">
        <f t="shared" si="14"/>
        <v>0</v>
      </c>
      <c r="AE46" s="9">
        <f t="shared" si="15"/>
        <v>0</v>
      </c>
      <c r="AF46" s="9">
        <f t="shared" si="16"/>
        <v>24255.13</v>
      </c>
      <c r="AG46" s="9">
        <f t="shared" si="17"/>
        <v>0</v>
      </c>
      <c r="AH46" s="9">
        <f t="shared" si="18"/>
        <v>0</v>
      </c>
      <c r="AI46" s="4">
        <f t="shared" si="97"/>
        <v>0</v>
      </c>
      <c r="AJ46" s="9">
        <f t="shared" si="20"/>
        <v>0</v>
      </c>
      <c r="AK46" s="9">
        <f t="shared" si="121"/>
        <v>24255.13</v>
      </c>
      <c r="AL46" s="9">
        <f t="shared" si="70"/>
        <v>0</v>
      </c>
      <c r="AM46" s="9">
        <f t="shared" si="21"/>
        <v>0</v>
      </c>
      <c r="AN46" s="9">
        <f t="shared" si="22"/>
        <v>0</v>
      </c>
      <c r="AO46" s="9">
        <f t="shared" si="23"/>
        <v>24255.13</v>
      </c>
      <c r="AP46" s="9">
        <f t="shared" si="24"/>
        <v>0</v>
      </c>
      <c r="AQ46" s="9">
        <f t="shared" si="25"/>
        <v>0</v>
      </c>
      <c r="AR46" s="4">
        <f t="shared" si="99"/>
        <v>0</v>
      </c>
      <c r="AS46" s="9">
        <f t="shared" si="27"/>
        <v>0</v>
      </c>
      <c r="AT46" s="9">
        <f t="shared" si="122"/>
        <v>24255.13</v>
      </c>
      <c r="AU46" s="9">
        <f t="shared" si="71"/>
        <v>0</v>
      </c>
      <c r="AV46" s="9">
        <f t="shared" si="28"/>
        <v>0</v>
      </c>
      <c r="AW46" s="9">
        <f t="shared" si="29"/>
        <v>0</v>
      </c>
      <c r="AX46" s="9">
        <f t="shared" si="30"/>
        <v>24255.13</v>
      </c>
      <c r="AY46" s="9">
        <f t="shared" si="31"/>
        <v>0</v>
      </c>
      <c r="AZ46" s="9">
        <f t="shared" si="32"/>
        <v>0</v>
      </c>
      <c r="BA46" s="4">
        <f t="shared" si="101"/>
        <v>0</v>
      </c>
      <c r="BB46" s="9">
        <f t="shared" si="34"/>
        <v>0</v>
      </c>
      <c r="BC46" s="9">
        <f t="shared" si="123"/>
        <v>24255.13</v>
      </c>
      <c r="BD46" s="9">
        <f t="shared" si="72"/>
        <v>0</v>
      </c>
      <c r="BE46" s="9">
        <f t="shared" si="35"/>
        <v>0</v>
      </c>
      <c r="BF46" s="9">
        <f t="shared" si="36"/>
        <v>0</v>
      </c>
      <c r="BG46" s="9">
        <f t="shared" si="37"/>
        <v>24255.13</v>
      </c>
      <c r="BH46" s="9">
        <f t="shared" si="38"/>
        <v>0</v>
      </c>
      <c r="BI46" s="9">
        <f t="shared" si="39"/>
        <v>0</v>
      </c>
      <c r="BJ46" s="4">
        <f t="shared" si="103"/>
        <v>0</v>
      </c>
      <c r="BK46" s="9">
        <f t="shared" si="41"/>
        <v>0</v>
      </c>
      <c r="BL46" s="9">
        <f t="shared" si="124"/>
        <v>24255.13</v>
      </c>
      <c r="BM46" s="9">
        <f t="shared" si="73"/>
        <v>0</v>
      </c>
      <c r="BN46" s="9">
        <f t="shared" si="42"/>
        <v>0</v>
      </c>
      <c r="BO46" s="9">
        <f t="shared" si="43"/>
        <v>0</v>
      </c>
      <c r="BP46" s="9">
        <f t="shared" si="44"/>
        <v>24255.13</v>
      </c>
      <c r="BQ46" s="9">
        <f t="shared" si="45"/>
        <v>0</v>
      </c>
      <c r="BR46" s="9">
        <f t="shared" si="46"/>
        <v>0</v>
      </c>
      <c r="BS46" s="4">
        <f t="shared" si="105"/>
        <v>0</v>
      </c>
      <c r="BT46" s="9">
        <f t="shared" si="48"/>
        <v>0</v>
      </c>
      <c r="BU46" s="9">
        <f t="shared" si="125"/>
        <v>24255.13</v>
      </c>
      <c r="BV46" s="9">
        <f t="shared" si="74"/>
        <v>0</v>
      </c>
      <c r="BW46" s="9">
        <f t="shared" si="49"/>
        <v>0</v>
      </c>
      <c r="BX46" s="9">
        <f t="shared" si="50"/>
        <v>0</v>
      </c>
      <c r="BY46" s="9">
        <f t="shared" si="51"/>
        <v>24255.13</v>
      </c>
      <c r="BZ46" s="9">
        <f t="shared" si="52"/>
        <v>0</v>
      </c>
      <c r="CA46" s="9">
        <f t="shared" si="53"/>
        <v>0</v>
      </c>
      <c r="CB46" s="4">
        <f t="shared" si="107"/>
        <v>0</v>
      </c>
      <c r="CC46" s="9">
        <f t="shared" si="55"/>
        <v>0</v>
      </c>
      <c r="CD46" s="9">
        <f t="shared" si="126"/>
        <v>24255.13</v>
      </c>
      <c r="CE46" s="9">
        <f t="shared" si="75"/>
        <v>0</v>
      </c>
      <c r="CF46" s="9">
        <f t="shared" si="56"/>
        <v>0</v>
      </c>
      <c r="CG46" s="9">
        <f t="shared" si="57"/>
        <v>0</v>
      </c>
      <c r="CH46" s="9">
        <f t="shared" si="58"/>
        <v>24255.13</v>
      </c>
      <c r="CI46" s="9">
        <f t="shared" si="59"/>
        <v>0</v>
      </c>
      <c r="CJ46" s="9">
        <f t="shared" si="60"/>
        <v>0</v>
      </c>
      <c r="CK46" s="4">
        <f t="shared" si="109"/>
        <v>0</v>
      </c>
      <c r="CL46" s="9">
        <f t="shared" si="62"/>
        <v>0</v>
      </c>
      <c r="CM46" s="9">
        <f t="shared" si="127"/>
        <v>24255.13</v>
      </c>
      <c r="CN46" s="9">
        <f t="shared" si="76"/>
        <v>0</v>
      </c>
      <c r="CO46" s="9">
        <f t="shared" si="63"/>
        <v>0</v>
      </c>
      <c r="CP46" s="9">
        <f t="shared" si="64"/>
        <v>0</v>
      </c>
      <c r="CQ46" s="9">
        <f t="shared" si="65"/>
        <v>24255.13</v>
      </c>
      <c r="CR46" s="9">
        <f t="shared" si="66"/>
        <v>0</v>
      </c>
      <c r="CS46" s="9">
        <f t="shared" si="67"/>
        <v>0</v>
      </c>
    </row>
    <row r="47" spans="1:97" ht="12.9" customHeight="1" x14ac:dyDescent="0.25">
      <c r="A47" s="193">
        <v>366</v>
      </c>
      <c r="B47" s="186" t="s">
        <v>204</v>
      </c>
      <c r="C47" s="179"/>
      <c r="D47" s="194"/>
      <c r="E47" s="217">
        <v>34585.379999999997</v>
      </c>
      <c r="F47" s="276">
        <v>34151</v>
      </c>
      <c r="G47" s="189">
        <v>20</v>
      </c>
      <c r="H47" s="177"/>
      <c r="I47" s="190"/>
      <c r="J47" s="200" t="s">
        <v>463</v>
      </c>
      <c r="K47" s="93">
        <f t="shared" si="0"/>
        <v>0.05</v>
      </c>
      <c r="L47" s="94">
        <f t="shared" si="1"/>
        <v>1729.27</v>
      </c>
      <c r="M47" s="91">
        <f t="shared" si="2"/>
        <v>2593.8799999999974</v>
      </c>
      <c r="N47" s="9">
        <f t="shared" si="3"/>
        <v>31991.5</v>
      </c>
      <c r="O47" s="548">
        <f t="shared" si="4"/>
        <v>34585.379999999997</v>
      </c>
      <c r="P47" s="543"/>
      <c r="Q47" s="4">
        <f t="shared" si="94"/>
        <v>0</v>
      </c>
      <c r="R47" s="9">
        <f t="shared" si="6"/>
        <v>0</v>
      </c>
      <c r="S47" s="9">
        <f t="shared" si="128"/>
        <v>34585.379999999997</v>
      </c>
      <c r="T47" s="9">
        <f t="shared" si="68"/>
        <v>34585.379999999997</v>
      </c>
      <c r="U47" s="9">
        <f t="shared" si="7"/>
        <v>1729.27</v>
      </c>
      <c r="V47" s="9">
        <f t="shared" si="8"/>
        <v>864.6099999999974</v>
      </c>
      <c r="W47" s="9">
        <f t="shared" si="9"/>
        <v>33720.769999999997</v>
      </c>
      <c r="X47" s="9">
        <f t="shared" si="10"/>
        <v>0</v>
      </c>
      <c r="Y47" s="9">
        <f t="shared" si="11"/>
        <v>34585.379999999997</v>
      </c>
      <c r="Z47" s="4">
        <f t="shared" si="95"/>
        <v>0</v>
      </c>
      <c r="AA47" s="9">
        <f t="shared" si="13"/>
        <v>0</v>
      </c>
      <c r="AB47" s="9">
        <f t="shared" si="120"/>
        <v>34585.379999999997</v>
      </c>
      <c r="AC47" s="9">
        <f t="shared" si="69"/>
        <v>17292.189999999999</v>
      </c>
      <c r="AD47" s="9">
        <f t="shared" si="14"/>
        <v>864.6099999999974</v>
      </c>
      <c r="AE47" s="9">
        <f t="shared" si="15"/>
        <v>0</v>
      </c>
      <c r="AF47" s="9">
        <f t="shared" si="16"/>
        <v>34585.379999999997</v>
      </c>
      <c r="AG47" s="9">
        <f t="shared" si="17"/>
        <v>0</v>
      </c>
      <c r="AH47" s="9">
        <f t="shared" si="18"/>
        <v>17292.189999999999</v>
      </c>
      <c r="AI47" s="4">
        <f t="shared" si="97"/>
        <v>0</v>
      </c>
      <c r="AJ47" s="9">
        <f t="shared" si="20"/>
        <v>0</v>
      </c>
      <c r="AK47" s="9">
        <f t="shared" si="121"/>
        <v>34585.379999999997</v>
      </c>
      <c r="AL47" s="9">
        <f t="shared" si="70"/>
        <v>0</v>
      </c>
      <c r="AM47" s="9">
        <f t="shared" si="21"/>
        <v>0</v>
      </c>
      <c r="AN47" s="9">
        <f t="shared" si="22"/>
        <v>0</v>
      </c>
      <c r="AO47" s="9">
        <f t="shared" si="23"/>
        <v>34585.379999999997</v>
      </c>
      <c r="AP47" s="9">
        <f t="shared" si="24"/>
        <v>0</v>
      </c>
      <c r="AQ47" s="9">
        <f t="shared" si="25"/>
        <v>0</v>
      </c>
      <c r="AR47" s="4">
        <f t="shared" si="99"/>
        <v>0</v>
      </c>
      <c r="AS47" s="9">
        <f t="shared" si="27"/>
        <v>0</v>
      </c>
      <c r="AT47" s="9">
        <f t="shared" si="122"/>
        <v>34585.379999999997</v>
      </c>
      <c r="AU47" s="9">
        <f t="shared" si="71"/>
        <v>0</v>
      </c>
      <c r="AV47" s="9">
        <f t="shared" si="28"/>
        <v>0</v>
      </c>
      <c r="AW47" s="9">
        <f t="shared" si="29"/>
        <v>0</v>
      </c>
      <c r="AX47" s="9">
        <f t="shared" si="30"/>
        <v>34585.379999999997</v>
      </c>
      <c r="AY47" s="9">
        <f t="shared" si="31"/>
        <v>0</v>
      </c>
      <c r="AZ47" s="9">
        <f t="shared" si="32"/>
        <v>0</v>
      </c>
      <c r="BA47" s="4">
        <f t="shared" si="101"/>
        <v>0</v>
      </c>
      <c r="BB47" s="9">
        <f t="shared" si="34"/>
        <v>0</v>
      </c>
      <c r="BC47" s="9">
        <f t="shared" si="123"/>
        <v>34585.379999999997</v>
      </c>
      <c r="BD47" s="9">
        <f t="shared" si="72"/>
        <v>0</v>
      </c>
      <c r="BE47" s="9">
        <f t="shared" si="35"/>
        <v>0</v>
      </c>
      <c r="BF47" s="9">
        <f t="shared" si="36"/>
        <v>0</v>
      </c>
      <c r="BG47" s="9">
        <f t="shared" si="37"/>
        <v>34585.379999999997</v>
      </c>
      <c r="BH47" s="9">
        <f t="shared" si="38"/>
        <v>0</v>
      </c>
      <c r="BI47" s="9">
        <f t="shared" si="39"/>
        <v>0</v>
      </c>
      <c r="BJ47" s="4">
        <f t="shared" si="103"/>
        <v>0</v>
      </c>
      <c r="BK47" s="9">
        <f t="shared" si="41"/>
        <v>0</v>
      </c>
      <c r="BL47" s="9">
        <f t="shared" si="124"/>
        <v>34585.379999999997</v>
      </c>
      <c r="BM47" s="9">
        <f t="shared" si="73"/>
        <v>0</v>
      </c>
      <c r="BN47" s="9">
        <f t="shared" si="42"/>
        <v>0</v>
      </c>
      <c r="BO47" s="9">
        <f t="shared" si="43"/>
        <v>0</v>
      </c>
      <c r="BP47" s="9">
        <f t="shared" si="44"/>
        <v>34585.379999999997</v>
      </c>
      <c r="BQ47" s="9">
        <f t="shared" si="45"/>
        <v>0</v>
      </c>
      <c r="BR47" s="9">
        <f t="shared" si="46"/>
        <v>0</v>
      </c>
      <c r="BS47" s="4">
        <f t="shared" si="105"/>
        <v>0</v>
      </c>
      <c r="BT47" s="9">
        <f t="shared" si="48"/>
        <v>0</v>
      </c>
      <c r="BU47" s="9">
        <f t="shared" si="125"/>
        <v>34585.379999999997</v>
      </c>
      <c r="BV47" s="9">
        <f t="shared" si="74"/>
        <v>0</v>
      </c>
      <c r="BW47" s="9">
        <f t="shared" si="49"/>
        <v>0</v>
      </c>
      <c r="BX47" s="9">
        <f t="shared" si="50"/>
        <v>0</v>
      </c>
      <c r="BY47" s="9">
        <f t="shared" si="51"/>
        <v>34585.379999999997</v>
      </c>
      <c r="BZ47" s="9">
        <f t="shared" si="52"/>
        <v>0</v>
      </c>
      <c r="CA47" s="9">
        <f t="shared" si="53"/>
        <v>0</v>
      </c>
      <c r="CB47" s="4">
        <f t="shared" si="107"/>
        <v>0</v>
      </c>
      <c r="CC47" s="9">
        <f t="shared" si="55"/>
        <v>0</v>
      </c>
      <c r="CD47" s="9">
        <f t="shared" si="126"/>
        <v>34585.379999999997</v>
      </c>
      <c r="CE47" s="9">
        <f t="shared" si="75"/>
        <v>0</v>
      </c>
      <c r="CF47" s="9">
        <f t="shared" si="56"/>
        <v>0</v>
      </c>
      <c r="CG47" s="9">
        <f t="shared" si="57"/>
        <v>0</v>
      </c>
      <c r="CH47" s="9">
        <f t="shared" si="58"/>
        <v>34585.379999999997</v>
      </c>
      <c r="CI47" s="9">
        <f t="shared" si="59"/>
        <v>0</v>
      </c>
      <c r="CJ47" s="9">
        <f t="shared" si="60"/>
        <v>0</v>
      </c>
      <c r="CK47" s="4">
        <f t="shared" si="109"/>
        <v>0</v>
      </c>
      <c r="CL47" s="9">
        <f t="shared" si="62"/>
        <v>0</v>
      </c>
      <c r="CM47" s="9">
        <f t="shared" si="127"/>
        <v>34585.379999999997</v>
      </c>
      <c r="CN47" s="9">
        <f t="shared" si="76"/>
        <v>0</v>
      </c>
      <c r="CO47" s="9">
        <f t="shared" si="63"/>
        <v>0</v>
      </c>
      <c r="CP47" s="9">
        <f t="shared" si="64"/>
        <v>0</v>
      </c>
      <c r="CQ47" s="9">
        <f t="shared" si="65"/>
        <v>34585.379999999997</v>
      </c>
      <c r="CR47" s="9">
        <f t="shared" si="66"/>
        <v>0</v>
      </c>
      <c r="CS47" s="9">
        <f t="shared" si="67"/>
        <v>0</v>
      </c>
    </row>
    <row r="48" spans="1:97" ht="12.9" customHeight="1" x14ac:dyDescent="0.25">
      <c r="A48" s="193">
        <v>367</v>
      </c>
      <c r="B48" s="186" t="s">
        <v>205</v>
      </c>
      <c r="C48" s="179"/>
      <c r="D48" s="194"/>
      <c r="E48" s="217">
        <v>64139.75</v>
      </c>
      <c r="F48" s="276">
        <v>34335</v>
      </c>
      <c r="G48" s="189">
        <v>16</v>
      </c>
      <c r="H48" s="177"/>
      <c r="I48" s="190"/>
      <c r="J48" s="200" t="s">
        <v>463</v>
      </c>
      <c r="K48" s="93">
        <f t="shared" si="0"/>
        <v>6.25E-2</v>
      </c>
      <c r="L48" s="94">
        <f t="shared" si="1"/>
        <v>4008.73</v>
      </c>
      <c r="M48" s="91">
        <f t="shared" si="2"/>
        <v>0</v>
      </c>
      <c r="N48" s="9">
        <f t="shared" si="3"/>
        <v>64139.75</v>
      </c>
      <c r="O48" s="548">
        <f t="shared" si="4"/>
        <v>64139.75</v>
      </c>
      <c r="P48" s="543"/>
      <c r="Q48" s="4">
        <f t="shared" si="94"/>
        <v>0</v>
      </c>
      <c r="R48" s="9">
        <f t="shared" si="6"/>
        <v>0</v>
      </c>
      <c r="S48" s="9">
        <f t="shared" si="128"/>
        <v>64139.75</v>
      </c>
      <c r="T48" s="9">
        <f t="shared" si="68"/>
        <v>0</v>
      </c>
      <c r="U48" s="9">
        <f t="shared" si="7"/>
        <v>0</v>
      </c>
      <c r="V48" s="9">
        <f t="shared" si="8"/>
        <v>0</v>
      </c>
      <c r="W48" s="9">
        <f t="shared" si="9"/>
        <v>64139.75</v>
      </c>
      <c r="X48" s="9">
        <f t="shared" si="10"/>
        <v>0</v>
      </c>
      <c r="Y48" s="9">
        <f t="shared" si="11"/>
        <v>0</v>
      </c>
      <c r="Z48" s="4">
        <f t="shared" si="95"/>
        <v>0</v>
      </c>
      <c r="AA48" s="9">
        <f t="shared" si="13"/>
        <v>0</v>
      </c>
      <c r="AB48" s="9">
        <f t="shared" si="120"/>
        <v>64139.75</v>
      </c>
      <c r="AC48" s="9">
        <f t="shared" si="69"/>
        <v>0</v>
      </c>
      <c r="AD48" s="9">
        <f t="shared" si="14"/>
        <v>0</v>
      </c>
      <c r="AE48" s="9">
        <f t="shared" si="15"/>
        <v>0</v>
      </c>
      <c r="AF48" s="9">
        <f t="shared" si="16"/>
        <v>64139.75</v>
      </c>
      <c r="AG48" s="9">
        <f t="shared" si="17"/>
        <v>0</v>
      </c>
      <c r="AH48" s="9">
        <f t="shared" si="18"/>
        <v>0</v>
      </c>
      <c r="AI48" s="4">
        <f t="shared" si="97"/>
        <v>0</v>
      </c>
      <c r="AJ48" s="9">
        <f t="shared" si="20"/>
        <v>0</v>
      </c>
      <c r="AK48" s="9">
        <f t="shared" si="121"/>
        <v>64139.75</v>
      </c>
      <c r="AL48" s="9">
        <f t="shared" si="70"/>
        <v>0</v>
      </c>
      <c r="AM48" s="9">
        <f t="shared" si="21"/>
        <v>0</v>
      </c>
      <c r="AN48" s="9">
        <f t="shared" si="22"/>
        <v>0</v>
      </c>
      <c r="AO48" s="9">
        <f t="shared" si="23"/>
        <v>64139.75</v>
      </c>
      <c r="AP48" s="9">
        <f t="shared" si="24"/>
        <v>0</v>
      </c>
      <c r="AQ48" s="9">
        <f t="shared" si="25"/>
        <v>0</v>
      </c>
      <c r="AR48" s="4">
        <f t="shared" si="99"/>
        <v>0</v>
      </c>
      <c r="AS48" s="9">
        <f t="shared" si="27"/>
        <v>0</v>
      </c>
      <c r="AT48" s="9">
        <f t="shared" si="122"/>
        <v>64139.75</v>
      </c>
      <c r="AU48" s="9">
        <f t="shared" si="71"/>
        <v>0</v>
      </c>
      <c r="AV48" s="9">
        <f t="shared" si="28"/>
        <v>0</v>
      </c>
      <c r="AW48" s="9">
        <f t="shared" si="29"/>
        <v>0</v>
      </c>
      <c r="AX48" s="9">
        <f t="shared" si="30"/>
        <v>64139.75</v>
      </c>
      <c r="AY48" s="9">
        <f t="shared" si="31"/>
        <v>0</v>
      </c>
      <c r="AZ48" s="9">
        <f t="shared" si="32"/>
        <v>0</v>
      </c>
      <c r="BA48" s="4">
        <f t="shared" si="101"/>
        <v>0</v>
      </c>
      <c r="BB48" s="9">
        <f t="shared" si="34"/>
        <v>0</v>
      </c>
      <c r="BC48" s="9">
        <f t="shared" si="123"/>
        <v>64139.75</v>
      </c>
      <c r="BD48" s="9">
        <f t="shared" si="72"/>
        <v>0</v>
      </c>
      <c r="BE48" s="9">
        <f t="shared" si="35"/>
        <v>0</v>
      </c>
      <c r="BF48" s="9">
        <f t="shared" si="36"/>
        <v>0</v>
      </c>
      <c r="BG48" s="9">
        <f t="shared" si="37"/>
        <v>64139.75</v>
      </c>
      <c r="BH48" s="9">
        <f t="shared" si="38"/>
        <v>0</v>
      </c>
      <c r="BI48" s="9">
        <f t="shared" si="39"/>
        <v>0</v>
      </c>
      <c r="BJ48" s="4">
        <f t="shared" si="103"/>
        <v>0</v>
      </c>
      <c r="BK48" s="9">
        <f t="shared" si="41"/>
        <v>0</v>
      </c>
      <c r="BL48" s="9">
        <f t="shared" si="124"/>
        <v>64139.75</v>
      </c>
      <c r="BM48" s="9">
        <f t="shared" si="73"/>
        <v>0</v>
      </c>
      <c r="BN48" s="9">
        <f t="shared" si="42"/>
        <v>0</v>
      </c>
      <c r="BO48" s="9">
        <f t="shared" si="43"/>
        <v>0</v>
      </c>
      <c r="BP48" s="9">
        <f t="shared" si="44"/>
        <v>64139.75</v>
      </c>
      <c r="BQ48" s="9">
        <f t="shared" si="45"/>
        <v>0</v>
      </c>
      <c r="BR48" s="9">
        <f t="shared" si="46"/>
        <v>0</v>
      </c>
      <c r="BS48" s="4">
        <f t="shared" si="105"/>
        <v>0</v>
      </c>
      <c r="BT48" s="9">
        <f t="shared" si="48"/>
        <v>0</v>
      </c>
      <c r="BU48" s="9">
        <f t="shared" si="125"/>
        <v>64139.75</v>
      </c>
      <c r="BV48" s="9">
        <f t="shared" si="74"/>
        <v>0</v>
      </c>
      <c r="BW48" s="9">
        <f t="shared" si="49"/>
        <v>0</v>
      </c>
      <c r="BX48" s="9">
        <f t="shared" si="50"/>
        <v>0</v>
      </c>
      <c r="BY48" s="9">
        <f t="shared" si="51"/>
        <v>64139.75</v>
      </c>
      <c r="BZ48" s="9">
        <f t="shared" si="52"/>
        <v>0</v>
      </c>
      <c r="CA48" s="9">
        <f t="shared" si="53"/>
        <v>0</v>
      </c>
      <c r="CB48" s="4">
        <f t="shared" si="107"/>
        <v>0</v>
      </c>
      <c r="CC48" s="9">
        <f t="shared" si="55"/>
        <v>0</v>
      </c>
      <c r="CD48" s="9">
        <f t="shared" si="126"/>
        <v>64139.75</v>
      </c>
      <c r="CE48" s="9">
        <f t="shared" si="75"/>
        <v>0</v>
      </c>
      <c r="CF48" s="9">
        <f t="shared" si="56"/>
        <v>0</v>
      </c>
      <c r="CG48" s="9">
        <f t="shared" si="57"/>
        <v>0</v>
      </c>
      <c r="CH48" s="9">
        <f t="shared" si="58"/>
        <v>64139.75</v>
      </c>
      <c r="CI48" s="9">
        <f t="shared" si="59"/>
        <v>0</v>
      </c>
      <c r="CJ48" s="9">
        <f t="shared" si="60"/>
        <v>0</v>
      </c>
      <c r="CK48" s="4">
        <f t="shared" si="109"/>
        <v>0</v>
      </c>
      <c r="CL48" s="9">
        <f t="shared" si="62"/>
        <v>0</v>
      </c>
      <c r="CM48" s="9">
        <f t="shared" si="127"/>
        <v>64139.75</v>
      </c>
      <c r="CN48" s="9">
        <f t="shared" si="76"/>
        <v>0</v>
      </c>
      <c r="CO48" s="9">
        <f t="shared" si="63"/>
        <v>0</v>
      </c>
      <c r="CP48" s="9">
        <f t="shared" si="64"/>
        <v>0</v>
      </c>
      <c r="CQ48" s="9">
        <f t="shared" si="65"/>
        <v>64139.75</v>
      </c>
      <c r="CR48" s="9">
        <f t="shared" si="66"/>
        <v>0</v>
      </c>
      <c r="CS48" s="9">
        <f t="shared" si="67"/>
        <v>0</v>
      </c>
    </row>
    <row r="49" spans="1:97" ht="12.9" customHeight="1" x14ac:dyDescent="0.25">
      <c r="A49" s="196">
        <v>368</v>
      </c>
      <c r="B49" s="186" t="s">
        <v>206</v>
      </c>
      <c r="C49" s="179"/>
      <c r="D49" s="197"/>
      <c r="E49" s="217">
        <v>36471.33</v>
      </c>
      <c r="F49" s="276">
        <v>34881</v>
      </c>
      <c r="G49" s="189">
        <v>10</v>
      </c>
      <c r="H49" s="177"/>
      <c r="I49" s="190"/>
      <c r="J49" s="200" t="s">
        <v>463</v>
      </c>
      <c r="K49" s="93">
        <f t="shared" si="0"/>
        <v>0.1</v>
      </c>
      <c r="L49" s="94">
        <f t="shared" si="1"/>
        <v>3647.13</v>
      </c>
      <c r="M49" s="91">
        <f t="shared" si="2"/>
        <v>0</v>
      </c>
      <c r="N49" s="9">
        <f t="shared" si="3"/>
        <v>36471.33</v>
      </c>
      <c r="O49" s="548">
        <f t="shared" si="4"/>
        <v>36471.33</v>
      </c>
      <c r="P49" s="543"/>
      <c r="Q49" s="4">
        <f t="shared" si="94"/>
        <v>0</v>
      </c>
      <c r="R49" s="9">
        <f t="shared" si="6"/>
        <v>0</v>
      </c>
      <c r="S49" s="9">
        <f t="shared" si="128"/>
        <v>36471.33</v>
      </c>
      <c r="T49" s="9">
        <f t="shared" si="68"/>
        <v>0</v>
      </c>
      <c r="U49" s="9">
        <f t="shared" si="7"/>
        <v>0</v>
      </c>
      <c r="V49" s="9">
        <f t="shared" si="8"/>
        <v>0</v>
      </c>
      <c r="W49" s="9">
        <f t="shared" si="9"/>
        <v>36471.33</v>
      </c>
      <c r="X49" s="9">
        <f t="shared" si="10"/>
        <v>0</v>
      </c>
      <c r="Y49" s="9">
        <f t="shared" si="11"/>
        <v>0</v>
      </c>
      <c r="Z49" s="4">
        <f t="shared" si="95"/>
        <v>0</v>
      </c>
      <c r="AA49" s="9">
        <f t="shared" si="13"/>
        <v>0</v>
      </c>
      <c r="AB49" s="9">
        <f t="shared" si="120"/>
        <v>36471.33</v>
      </c>
      <c r="AC49" s="9">
        <f t="shared" si="69"/>
        <v>0</v>
      </c>
      <c r="AD49" s="9">
        <f t="shared" si="14"/>
        <v>0</v>
      </c>
      <c r="AE49" s="9">
        <f t="shared" si="15"/>
        <v>0</v>
      </c>
      <c r="AF49" s="9">
        <f t="shared" si="16"/>
        <v>36471.33</v>
      </c>
      <c r="AG49" s="9">
        <f t="shared" si="17"/>
        <v>0</v>
      </c>
      <c r="AH49" s="9">
        <f t="shared" si="18"/>
        <v>0</v>
      </c>
      <c r="AI49" s="4">
        <f t="shared" si="97"/>
        <v>0</v>
      </c>
      <c r="AJ49" s="9">
        <f t="shared" si="20"/>
        <v>0</v>
      </c>
      <c r="AK49" s="9">
        <f t="shared" si="121"/>
        <v>36471.33</v>
      </c>
      <c r="AL49" s="9">
        <f t="shared" si="70"/>
        <v>0</v>
      </c>
      <c r="AM49" s="9">
        <f t="shared" si="21"/>
        <v>0</v>
      </c>
      <c r="AN49" s="9">
        <f t="shared" si="22"/>
        <v>0</v>
      </c>
      <c r="AO49" s="9">
        <f t="shared" si="23"/>
        <v>36471.33</v>
      </c>
      <c r="AP49" s="9">
        <f t="shared" si="24"/>
        <v>0</v>
      </c>
      <c r="AQ49" s="9">
        <f t="shared" si="25"/>
        <v>0</v>
      </c>
      <c r="AR49" s="4">
        <f t="shared" si="99"/>
        <v>0</v>
      </c>
      <c r="AS49" s="9">
        <f t="shared" si="27"/>
        <v>0</v>
      </c>
      <c r="AT49" s="9">
        <f t="shared" si="122"/>
        <v>36471.33</v>
      </c>
      <c r="AU49" s="9">
        <f t="shared" si="71"/>
        <v>0</v>
      </c>
      <c r="AV49" s="9">
        <f t="shared" si="28"/>
        <v>0</v>
      </c>
      <c r="AW49" s="9">
        <f t="shared" si="29"/>
        <v>0</v>
      </c>
      <c r="AX49" s="9">
        <f t="shared" si="30"/>
        <v>36471.33</v>
      </c>
      <c r="AY49" s="9">
        <f t="shared" si="31"/>
        <v>0</v>
      </c>
      <c r="AZ49" s="9">
        <f t="shared" si="32"/>
        <v>0</v>
      </c>
      <c r="BA49" s="4">
        <f t="shared" si="101"/>
        <v>0</v>
      </c>
      <c r="BB49" s="9">
        <f t="shared" si="34"/>
        <v>0</v>
      </c>
      <c r="BC49" s="9">
        <f t="shared" si="123"/>
        <v>36471.33</v>
      </c>
      <c r="BD49" s="9">
        <f t="shared" si="72"/>
        <v>0</v>
      </c>
      <c r="BE49" s="9">
        <f t="shared" si="35"/>
        <v>0</v>
      </c>
      <c r="BF49" s="9">
        <f t="shared" si="36"/>
        <v>0</v>
      </c>
      <c r="BG49" s="9">
        <f t="shared" si="37"/>
        <v>36471.33</v>
      </c>
      <c r="BH49" s="9">
        <f t="shared" si="38"/>
        <v>0</v>
      </c>
      <c r="BI49" s="9">
        <f t="shared" si="39"/>
        <v>0</v>
      </c>
      <c r="BJ49" s="4">
        <f t="shared" si="103"/>
        <v>0</v>
      </c>
      <c r="BK49" s="9">
        <f t="shared" si="41"/>
        <v>0</v>
      </c>
      <c r="BL49" s="9">
        <f t="shared" si="124"/>
        <v>36471.33</v>
      </c>
      <c r="BM49" s="9">
        <f t="shared" si="73"/>
        <v>0</v>
      </c>
      <c r="BN49" s="9">
        <f t="shared" si="42"/>
        <v>0</v>
      </c>
      <c r="BO49" s="9">
        <f t="shared" si="43"/>
        <v>0</v>
      </c>
      <c r="BP49" s="9">
        <f t="shared" si="44"/>
        <v>36471.33</v>
      </c>
      <c r="BQ49" s="9">
        <f t="shared" si="45"/>
        <v>0</v>
      </c>
      <c r="BR49" s="9">
        <f t="shared" si="46"/>
        <v>0</v>
      </c>
      <c r="BS49" s="4">
        <f t="shared" si="105"/>
        <v>0</v>
      </c>
      <c r="BT49" s="9">
        <f t="shared" si="48"/>
        <v>0</v>
      </c>
      <c r="BU49" s="9">
        <f t="shared" si="125"/>
        <v>36471.33</v>
      </c>
      <c r="BV49" s="9">
        <f t="shared" si="74"/>
        <v>0</v>
      </c>
      <c r="BW49" s="9">
        <f t="shared" si="49"/>
        <v>0</v>
      </c>
      <c r="BX49" s="9">
        <f t="shared" si="50"/>
        <v>0</v>
      </c>
      <c r="BY49" s="9">
        <f t="shared" si="51"/>
        <v>36471.33</v>
      </c>
      <c r="BZ49" s="9">
        <f t="shared" si="52"/>
        <v>0</v>
      </c>
      <c r="CA49" s="9">
        <f t="shared" si="53"/>
        <v>0</v>
      </c>
      <c r="CB49" s="4">
        <f t="shared" si="107"/>
        <v>0</v>
      </c>
      <c r="CC49" s="9">
        <f t="shared" si="55"/>
        <v>0</v>
      </c>
      <c r="CD49" s="9">
        <f t="shared" si="126"/>
        <v>36471.33</v>
      </c>
      <c r="CE49" s="9">
        <f t="shared" si="75"/>
        <v>0</v>
      </c>
      <c r="CF49" s="9">
        <f t="shared" si="56"/>
        <v>0</v>
      </c>
      <c r="CG49" s="9">
        <f t="shared" si="57"/>
        <v>0</v>
      </c>
      <c r="CH49" s="9">
        <f t="shared" si="58"/>
        <v>36471.33</v>
      </c>
      <c r="CI49" s="9">
        <f t="shared" si="59"/>
        <v>0</v>
      </c>
      <c r="CJ49" s="9">
        <f t="shared" si="60"/>
        <v>0</v>
      </c>
      <c r="CK49" s="4">
        <f t="shared" si="109"/>
        <v>0</v>
      </c>
      <c r="CL49" s="9">
        <f t="shared" si="62"/>
        <v>0</v>
      </c>
      <c r="CM49" s="9">
        <f t="shared" si="127"/>
        <v>36471.33</v>
      </c>
      <c r="CN49" s="9">
        <f t="shared" si="76"/>
        <v>0</v>
      </c>
      <c r="CO49" s="9">
        <f t="shared" si="63"/>
        <v>0</v>
      </c>
      <c r="CP49" s="9">
        <f t="shared" si="64"/>
        <v>0</v>
      </c>
      <c r="CQ49" s="9">
        <f t="shared" si="65"/>
        <v>36471.33</v>
      </c>
      <c r="CR49" s="9">
        <f t="shared" si="66"/>
        <v>0</v>
      </c>
      <c r="CS49" s="9">
        <f t="shared" si="67"/>
        <v>0</v>
      </c>
    </row>
    <row r="50" spans="1:97" ht="12.9" customHeight="1" x14ac:dyDescent="0.25">
      <c r="A50" s="196">
        <v>369</v>
      </c>
      <c r="B50" s="186" t="s">
        <v>204</v>
      </c>
      <c r="C50" s="179"/>
      <c r="D50" s="197"/>
      <c r="E50" s="217">
        <v>1763.75</v>
      </c>
      <c r="F50" s="276">
        <v>35247</v>
      </c>
      <c r="G50" s="189">
        <v>20</v>
      </c>
      <c r="H50" s="177"/>
      <c r="I50" s="190"/>
      <c r="J50" s="200" t="s">
        <v>463</v>
      </c>
      <c r="K50" s="93">
        <f t="shared" si="0"/>
        <v>0.05</v>
      </c>
      <c r="L50" s="94">
        <f t="shared" si="1"/>
        <v>88.19</v>
      </c>
      <c r="M50" s="91">
        <f t="shared" si="2"/>
        <v>396.80000000000018</v>
      </c>
      <c r="N50" s="9">
        <f t="shared" si="3"/>
        <v>1366.9499999999998</v>
      </c>
      <c r="O50" s="548">
        <f t="shared" si="4"/>
        <v>1763.75</v>
      </c>
      <c r="P50" s="543"/>
      <c r="Q50" s="4">
        <f t="shared" si="94"/>
        <v>0</v>
      </c>
      <c r="R50" s="9">
        <f t="shared" si="6"/>
        <v>0</v>
      </c>
      <c r="S50" s="9">
        <f t="shared" si="128"/>
        <v>1763.75</v>
      </c>
      <c r="T50" s="9">
        <f t="shared" si="68"/>
        <v>1763.75</v>
      </c>
      <c r="U50" s="9">
        <f t="shared" si="7"/>
        <v>88.19</v>
      </c>
      <c r="V50" s="9">
        <f t="shared" si="8"/>
        <v>308.61000000000018</v>
      </c>
      <c r="W50" s="9">
        <f t="shared" si="9"/>
        <v>1455.1399999999999</v>
      </c>
      <c r="X50" s="9">
        <f t="shared" si="10"/>
        <v>0</v>
      </c>
      <c r="Y50" s="9">
        <f t="shared" si="11"/>
        <v>1763.75</v>
      </c>
      <c r="Z50" s="4">
        <f t="shared" si="95"/>
        <v>0</v>
      </c>
      <c r="AA50" s="9">
        <f t="shared" si="13"/>
        <v>0</v>
      </c>
      <c r="AB50" s="9">
        <f t="shared" si="120"/>
        <v>1763.75</v>
      </c>
      <c r="AC50" s="9">
        <f t="shared" si="69"/>
        <v>1763.75</v>
      </c>
      <c r="AD50" s="9">
        <f t="shared" si="14"/>
        <v>88.19</v>
      </c>
      <c r="AE50" s="9">
        <f t="shared" si="15"/>
        <v>220.42000000000019</v>
      </c>
      <c r="AF50" s="9">
        <f t="shared" si="16"/>
        <v>1543.33</v>
      </c>
      <c r="AG50" s="9">
        <f t="shared" si="17"/>
        <v>0</v>
      </c>
      <c r="AH50" s="9">
        <f t="shared" si="18"/>
        <v>1763.75</v>
      </c>
      <c r="AI50" s="4">
        <f t="shared" si="97"/>
        <v>0</v>
      </c>
      <c r="AJ50" s="9">
        <f t="shared" si="20"/>
        <v>0</v>
      </c>
      <c r="AK50" s="9">
        <f t="shared" si="121"/>
        <v>1763.75</v>
      </c>
      <c r="AL50" s="9">
        <f t="shared" si="70"/>
        <v>1763.75</v>
      </c>
      <c r="AM50" s="9">
        <f t="shared" si="21"/>
        <v>88.19</v>
      </c>
      <c r="AN50" s="9">
        <f t="shared" si="22"/>
        <v>132.23000000000019</v>
      </c>
      <c r="AO50" s="9">
        <f t="shared" si="23"/>
        <v>1631.52</v>
      </c>
      <c r="AP50" s="9">
        <f t="shared" si="24"/>
        <v>0</v>
      </c>
      <c r="AQ50" s="9">
        <f t="shared" si="25"/>
        <v>1763.75</v>
      </c>
      <c r="AR50" s="4">
        <f t="shared" si="99"/>
        <v>0</v>
      </c>
      <c r="AS50" s="9">
        <f t="shared" si="27"/>
        <v>0</v>
      </c>
      <c r="AT50" s="9">
        <f t="shared" si="122"/>
        <v>1763.75</v>
      </c>
      <c r="AU50" s="9">
        <f t="shared" si="71"/>
        <v>1763.75</v>
      </c>
      <c r="AV50" s="9">
        <f t="shared" si="28"/>
        <v>88.19</v>
      </c>
      <c r="AW50" s="9">
        <f t="shared" si="29"/>
        <v>44.040000000000191</v>
      </c>
      <c r="AX50" s="9">
        <f t="shared" si="30"/>
        <v>1719.71</v>
      </c>
      <c r="AY50" s="9">
        <f t="shared" si="31"/>
        <v>0</v>
      </c>
      <c r="AZ50" s="9">
        <f t="shared" si="32"/>
        <v>1763.75</v>
      </c>
      <c r="BA50" s="4">
        <f t="shared" si="101"/>
        <v>0</v>
      </c>
      <c r="BB50" s="9">
        <f t="shared" si="34"/>
        <v>0</v>
      </c>
      <c r="BC50" s="9">
        <f t="shared" si="123"/>
        <v>1763.75</v>
      </c>
      <c r="BD50" s="9">
        <f t="shared" si="72"/>
        <v>880.78</v>
      </c>
      <c r="BE50" s="9">
        <f t="shared" si="35"/>
        <v>44.040000000000191</v>
      </c>
      <c r="BF50" s="9">
        <f t="shared" si="36"/>
        <v>0</v>
      </c>
      <c r="BG50" s="9">
        <f t="shared" si="37"/>
        <v>1763.7500000000002</v>
      </c>
      <c r="BH50" s="9">
        <f t="shared" si="38"/>
        <v>0</v>
      </c>
      <c r="BI50" s="9">
        <f t="shared" si="39"/>
        <v>880.78</v>
      </c>
      <c r="BJ50" s="4">
        <f t="shared" si="103"/>
        <v>0</v>
      </c>
      <c r="BK50" s="9">
        <f t="shared" si="41"/>
        <v>0</v>
      </c>
      <c r="BL50" s="9">
        <f t="shared" si="124"/>
        <v>1763.75</v>
      </c>
      <c r="BM50" s="9">
        <f t="shared" si="73"/>
        <v>0</v>
      </c>
      <c r="BN50" s="9">
        <f t="shared" si="42"/>
        <v>0</v>
      </c>
      <c r="BO50" s="9">
        <f t="shared" si="43"/>
        <v>0</v>
      </c>
      <c r="BP50" s="9">
        <f t="shared" si="44"/>
        <v>1763.7500000000002</v>
      </c>
      <c r="BQ50" s="9">
        <f t="shared" si="45"/>
        <v>0</v>
      </c>
      <c r="BR50" s="9">
        <f t="shared" si="46"/>
        <v>0</v>
      </c>
      <c r="BS50" s="4">
        <f t="shared" si="105"/>
        <v>0</v>
      </c>
      <c r="BT50" s="9">
        <f t="shared" si="48"/>
        <v>0</v>
      </c>
      <c r="BU50" s="9">
        <f t="shared" si="125"/>
        <v>1763.75</v>
      </c>
      <c r="BV50" s="9">
        <f t="shared" si="74"/>
        <v>0</v>
      </c>
      <c r="BW50" s="9">
        <f t="shared" si="49"/>
        <v>0</v>
      </c>
      <c r="BX50" s="9">
        <f t="shared" si="50"/>
        <v>0</v>
      </c>
      <c r="BY50" s="9">
        <f t="shared" si="51"/>
        <v>1763.7500000000002</v>
      </c>
      <c r="BZ50" s="9">
        <f t="shared" si="52"/>
        <v>0</v>
      </c>
      <c r="CA50" s="9">
        <f t="shared" si="53"/>
        <v>0</v>
      </c>
      <c r="CB50" s="4">
        <f t="shared" si="107"/>
        <v>0</v>
      </c>
      <c r="CC50" s="9">
        <f t="shared" si="55"/>
        <v>0</v>
      </c>
      <c r="CD50" s="9">
        <f t="shared" si="126"/>
        <v>1763.75</v>
      </c>
      <c r="CE50" s="9">
        <f t="shared" si="75"/>
        <v>0</v>
      </c>
      <c r="CF50" s="9">
        <f t="shared" si="56"/>
        <v>0</v>
      </c>
      <c r="CG50" s="9">
        <f t="shared" si="57"/>
        <v>0</v>
      </c>
      <c r="CH50" s="9">
        <f t="shared" si="58"/>
        <v>1763.7500000000002</v>
      </c>
      <c r="CI50" s="9">
        <f t="shared" si="59"/>
        <v>0</v>
      </c>
      <c r="CJ50" s="9">
        <f t="shared" si="60"/>
        <v>0</v>
      </c>
      <c r="CK50" s="4">
        <f t="shared" si="109"/>
        <v>0</v>
      </c>
      <c r="CL50" s="9">
        <f t="shared" si="62"/>
        <v>0</v>
      </c>
      <c r="CM50" s="9">
        <f t="shared" si="127"/>
        <v>1763.75</v>
      </c>
      <c r="CN50" s="9">
        <f t="shared" si="76"/>
        <v>0</v>
      </c>
      <c r="CO50" s="9">
        <f t="shared" si="63"/>
        <v>0</v>
      </c>
      <c r="CP50" s="9">
        <f t="shared" si="64"/>
        <v>0</v>
      </c>
      <c r="CQ50" s="9">
        <f t="shared" si="65"/>
        <v>1763.7500000000002</v>
      </c>
      <c r="CR50" s="9">
        <f t="shared" si="66"/>
        <v>0</v>
      </c>
      <c r="CS50" s="9">
        <f t="shared" si="67"/>
        <v>0</v>
      </c>
    </row>
    <row r="51" spans="1:97" ht="12.9" customHeight="1" x14ac:dyDescent="0.25">
      <c r="A51" s="196">
        <v>370</v>
      </c>
      <c r="B51" s="186" t="s">
        <v>204</v>
      </c>
      <c r="C51" s="179"/>
      <c r="D51" s="197"/>
      <c r="E51" s="217">
        <v>82579.7</v>
      </c>
      <c r="F51" s="276">
        <v>35431</v>
      </c>
      <c r="G51" s="189">
        <v>20</v>
      </c>
      <c r="H51" s="177"/>
      <c r="I51" s="190"/>
      <c r="J51" s="200" t="s">
        <v>463</v>
      </c>
      <c r="K51" s="93">
        <f t="shared" si="0"/>
        <v>0.05</v>
      </c>
      <c r="L51" s="94">
        <f t="shared" si="1"/>
        <v>4128.99</v>
      </c>
      <c r="M51" s="91">
        <f t="shared" si="2"/>
        <v>20644.849999999999</v>
      </c>
      <c r="N51" s="9">
        <f t="shared" si="3"/>
        <v>61934.85</v>
      </c>
      <c r="O51" s="548">
        <f t="shared" si="4"/>
        <v>82579.7</v>
      </c>
      <c r="P51" s="543"/>
      <c r="Q51" s="4">
        <f t="shared" si="94"/>
        <v>0</v>
      </c>
      <c r="R51" s="9">
        <f t="shared" si="6"/>
        <v>0</v>
      </c>
      <c r="S51" s="9">
        <f t="shared" si="128"/>
        <v>82579.7</v>
      </c>
      <c r="T51" s="9">
        <f t="shared" si="68"/>
        <v>82579.7</v>
      </c>
      <c r="U51" s="9">
        <f t="shared" si="7"/>
        <v>4128.99</v>
      </c>
      <c r="V51" s="9">
        <f t="shared" si="8"/>
        <v>16515.86</v>
      </c>
      <c r="W51" s="9">
        <f t="shared" si="9"/>
        <v>66063.839999999997</v>
      </c>
      <c r="X51" s="9">
        <f t="shared" si="10"/>
        <v>0</v>
      </c>
      <c r="Y51" s="9">
        <f t="shared" si="11"/>
        <v>82579.7</v>
      </c>
      <c r="Z51" s="4">
        <f t="shared" si="95"/>
        <v>0</v>
      </c>
      <c r="AA51" s="9">
        <f t="shared" si="13"/>
        <v>0</v>
      </c>
      <c r="AB51" s="9">
        <f t="shared" si="120"/>
        <v>82579.7</v>
      </c>
      <c r="AC51" s="9">
        <f t="shared" si="69"/>
        <v>82579.7</v>
      </c>
      <c r="AD51" s="9">
        <f t="shared" si="14"/>
        <v>4128.99</v>
      </c>
      <c r="AE51" s="9">
        <f t="shared" si="15"/>
        <v>12386.87</v>
      </c>
      <c r="AF51" s="9">
        <f t="shared" si="16"/>
        <v>70192.83</v>
      </c>
      <c r="AG51" s="9">
        <f t="shared" si="17"/>
        <v>0</v>
      </c>
      <c r="AH51" s="9">
        <f t="shared" si="18"/>
        <v>82579.7</v>
      </c>
      <c r="AI51" s="4">
        <f t="shared" si="97"/>
        <v>0</v>
      </c>
      <c r="AJ51" s="9">
        <f t="shared" si="20"/>
        <v>0</v>
      </c>
      <c r="AK51" s="9">
        <f t="shared" si="121"/>
        <v>82579.7</v>
      </c>
      <c r="AL51" s="9">
        <f t="shared" si="70"/>
        <v>82579.7</v>
      </c>
      <c r="AM51" s="9">
        <f t="shared" si="21"/>
        <v>4128.99</v>
      </c>
      <c r="AN51" s="9">
        <f t="shared" si="22"/>
        <v>8257.880000000001</v>
      </c>
      <c r="AO51" s="9">
        <f t="shared" si="23"/>
        <v>74321.820000000007</v>
      </c>
      <c r="AP51" s="9">
        <f t="shared" si="24"/>
        <v>0</v>
      </c>
      <c r="AQ51" s="9">
        <f t="shared" si="25"/>
        <v>82579.7</v>
      </c>
      <c r="AR51" s="4">
        <f t="shared" si="99"/>
        <v>0</v>
      </c>
      <c r="AS51" s="9">
        <f t="shared" si="27"/>
        <v>0</v>
      </c>
      <c r="AT51" s="9">
        <f t="shared" si="122"/>
        <v>82579.7</v>
      </c>
      <c r="AU51" s="9">
        <f t="shared" si="71"/>
        <v>82579.7</v>
      </c>
      <c r="AV51" s="9">
        <f t="shared" si="28"/>
        <v>4128.99</v>
      </c>
      <c r="AW51" s="9">
        <f t="shared" si="29"/>
        <v>4128.8900000000012</v>
      </c>
      <c r="AX51" s="9">
        <f t="shared" si="30"/>
        <v>78450.810000000012</v>
      </c>
      <c r="AY51" s="9">
        <f t="shared" si="31"/>
        <v>0</v>
      </c>
      <c r="AZ51" s="9">
        <f t="shared" si="32"/>
        <v>82579.7</v>
      </c>
      <c r="BA51" s="4">
        <f t="shared" si="101"/>
        <v>0</v>
      </c>
      <c r="BB51" s="9">
        <f t="shared" si="34"/>
        <v>0</v>
      </c>
      <c r="BC51" s="9">
        <f t="shared" si="123"/>
        <v>82579.7</v>
      </c>
      <c r="BD51" s="9">
        <f t="shared" si="72"/>
        <v>82577.7</v>
      </c>
      <c r="BE51" s="9">
        <f t="shared" si="35"/>
        <v>4128.8900000000012</v>
      </c>
      <c r="BF51" s="9">
        <f t="shared" si="36"/>
        <v>0</v>
      </c>
      <c r="BG51" s="9">
        <f t="shared" si="37"/>
        <v>82579.700000000012</v>
      </c>
      <c r="BH51" s="9">
        <f t="shared" si="38"/>
        <v>0</v>
      </c>
      <c r="BI51" s="9">
        <f t="shared" si="39"/>
        <v>82577.7</v>
      </c>
      <c r="BJ51" s="4">
        <f t="shared" si="103"/>
        <v>0</v>
      </c>
      <c r="BK51" s="9">
        <f t="shared" si="41"/>
        <v>0</v>
      </c>
      <c r="BL51" s="9">
        <f t="shared" si="124"/>
        <v>82579.7</v>
      </c>
      <c r="BM51" s="9">
        <f t="shared" si="73"/>
        <v>0</v>
      </c>
      <c r="BN51" s="9">
        <f t="shared" si="42"/>
        <v>0</v>
      </c>
      <c r="BO51" s="9">
        <f t="shared" si="43"/>
        <v>0</v>
      </c>
      <c r="BP51" s="9">
        <f t="shared" si="44"/>
        <v>82579.700000000012</v>
      </c>
      <c r="BQ51" s="9">
        <f t="shared" si="45"/>
        <v>0</v>
      </c>
      <c r="BR51" s="9">
        <f t="shared" si="46"/>
        <v>0</v>
      </c>
      <c r="BS51" s="4">
        <f t="shared" si="105"/>
        <v>0</v>
      </c>
      <c r="BT51" s="9">
        <f t="shared" si="48"/>
        <v>0</v>
      </c>
      <c r="BU51" s="9">
        <f t="shared" si="125"/>
        <v>82579.7</v>
      </c>
      <c r="BV51" s="9">
        <f t="shared" si="74"/>
        <v>0</v>
      </c>
      <c r="BW51" s="9">
        <f t="shared" si="49"/>
        <v>0</v>
      </c>
      <c r="BX51" s="9">
        <f t="shared" si="50"/>
        <v>0</v>
      </c>
      <c r="BY51" s="9">
        <f t="shared" si="51"/>
        <v>82579.700000000012</v>
      </c>
      <c r="BZ51" s="9">
        <f t="shared" si="52"/>
        <v>0</v>
      </c>
      <c r="CA51" s="9">
        <f t="shared" si="53"/>
        <v>0</v>
      </c>
      <c r="CB51" s="4">
        <f t="shared" si="107"/>
        <v>0</v>
      </c>
      <c r="CC51" s="9">
        <f t="shared" si="55"/>
        <v>0</v>
      </c>
      <c r="CD51" s="9">
        <f t="shared" si="126"/>
        <v>82579.7</v>
      </c>
      <c r="CE51" s="9">
        <f t="shared" si="75"/>
        <v>0</v>
      </c>
      <c r="CF51" s="9">
        <f t="shared" si="56"/>
        <v>0</v>
      </c>
      <c r="CG51" s="9">
        <f t="shared" si="57"/>
        <v>0</v>
      </c>
      <c r="CH51" s="9">
        <f t="shared" si="58"/>
        <v>82579.700000000012</v>
      </c>
      <c r="CI51" s="9">
        <f t="shared" si="59"/>
        <v>0</v>
      </c>
      <c r="CJ51" s="9">
        <f t="shared" si="60"/>
        <v>0</v>
      </c>
      <c r="CK51" s="4">
        <f t="shared" si="109"/>
        <v>0</v>
      </c>
      <c r="CL51" s="9">
        <f t="shared" si="62"/>
        <v>0</v>
      </c>
      <c r="CM51" s="9">
        <f t="shared" si="127"/>
        <v>82579.7</v>
      </c>
      <c r="CN51" s="9">
        <f t="shared" si="76"/>
        <v>0</v>
      </c>
      <c r="CO51" s="9">
        <f t="shared" si="63"/>
        <v>0</v>
      </c>
      <c r="CP51" s="9">
        <f t="shared" si="64"/>
        <v>0</v>
      </c>
      <c r="CQ51" s="9">
        <f t="shared" si="65"/>
        <v>82579.700000000012</v>
      </c>
      <c r="CR51" s="9">
        <f t="shared" si="66"/>
        <v>0</v>
      </c>
      <c r="CS51" s="9">
        <f t="shared" si="67"/>
        <v>0</v>
      </c>
    </row>
    <row r="52" spans="1:97" ht="12.9" customHeight="1" x14ac:dyDescent="0.25">
      <c r="A52" s="196">
        <v>371</v>
      </c>
      <c r="B52" s="186" t="s">
        <v>204</v>
      </c>
      <c r="C52" s="179"/>
      <c r="D52" s="197"/>
      <c r="E52" s="217">
        <v>34902.019999999997</v>
      </c>
      <c r="F52" s="276">
        <v>35431</v>
      </c>
      <c r="G52" s="189">
        <v>20</v>
      </c>
      <c r="H52" s="177"/>
      <c r="I52" s="190"/>
      <c r="J52" s="200" t="s">
        <v>463</v>
      </c>
      <c r="K52" s="93">
        <f t="shared" si="0"/>
        <v>0.05</v>
      </c>
      <c r="L52" s="94">
        <f t="shared" si="1"/>
        <v>1745.1</v>
      </c>
      <c r="M52" s="91">
        <f t="shared" si="2"/>
        <v>8725.52</v>
      </c>
      <c r="N52" s="9">
        <f t="shared" si="3"/>
        <v>26176.499999999996</v>
      </c>
      <c r="O52" s="548">
        <f t="shared" si="4"/>
        <v>34902.019999999997</v>
      </c>
      <c r="P52" s="543"/>
      <c r="Q52" s="4">
        <f t="shared" si="94"/>
        <v>0</v>
      </c>
      <c r="R52" s="9">
        <f t="shared" si="6"/>
        <v>0</v>
      </c>
      <c r="S52" s="9">
        <f t="shared" si="128"/>
        <v>34902.019999999997</v>
      </c>
      <c r="T52" s="9">
        <f t="shared" si="68"/>
        <v>34902.019999999997</v>
      </c>
      <c r="U52" s="9">
        <f t="shared" si="7"/>
        <v>1745.1</v>
      </c>
      <c r="V52" s="9">
        <f t="shared" si="8"/>
        <v>6980.42</v>
      </c>
      <c r="W52" s="9">
        <f t="shared" si="9"/>
        <v>27921.599999999995</v>
      </c>
      <c r="X52" s="9">
        <f t="shared" si="10"/>
        <v>0</v>
      </c>
      <c r="Y52" s="9">
        <f t="shared" si="11"/>
        <v>34902.019999999997</v>
      </c>
      <c r="Z52" s="4">
        <f t="shared" si="95"/>
        <v>0</v>
      </c>
      <c r="AA52" s="9">
        <f t="shared" si="13"/>
        <v>0</v>
      </c>
      <c r="AB52" s="9">
        <f t="shared" si="120"/>
        <v>34902.019999999997</v>
      </c>
      <c r="AC52" s="9">
        <f t="shared" si="69"/>
        <v>34902.019999999997</v>
      </c>
      <c r="AD52" s="9">
        <f t="shared" si="14"/>
        <v>1745.1</v>
      </c>
      <c r="AE52" s="9">
        <f t="shared" si="15"/>
        <v>5235.32</v>
      </c>
      <c r="AF52" s="9">
        <f t="shared" si="16"/>
        <v>29666.699999999993</v>
      </c>
      <c r="AG52" s="9">
        <f t="shared" si="17"/>
        <v>0</v>
      </c>
      <c r="AH52" s="9">
        <f t="shared" si="18"/>
        <v>34902.019999999997</v>
      </c>
      <c r="AI52" s="4">
        <f t="shared" si="97"/>
        <v>0</v>
      </c>
      <c r="AJ52" s="9">
        <f t="shared" si="20"/>
        <v>0</v>
      </c>
      <c r="AK52" s="9">
        <f t="shared" si="121"/>
        <v>34902.019999999997</v>
      </c>
      <c r="AL52" s="9">
        <f t="shared" si="70"/>
        <v>34902.019999999997</v>
      </c>
      <c r="AM52" s="9">
        <f t="shared" si="21"/>
        <v>1745.1</v>
      </c>
      <c r="AN52" s="9">
        <f t="shared" si="22"/>
        <v>3490.22</v>
      </c>
      <c r="AO52" s="9">
        <f t="shared" si="23"/>
        <v>31411.799999999992</v>
      </c>
      <c r="AP52" s="9">
        <f t="shared" si="24"/>
        <v>0</v>
      </c>
      <c r="AQ52" s="9">
        <f t="shared" si="25"/>
        <v>34902.019999999997</v>
      </c>
      <c r="AR52" s="4">
        <f t="shared" si="99"/>
        <v>0</v>
      </c>
      <c r="AS52" s="9">
        <f t="shared" si="27"/>
        <v>0</v>
      </c>
      <c r="AT52" s="9">
        <f t="shared" si="122"/>
        <v>34902.019999999997</v>
      </c>
      <c r="AU52" s="9">
        <f t="shared" si="71"/>
        <v>34902.019999999997</v>
      </c>
      <c r="AV52" s="9">
        <f t="shared" si="28"/>
        <v>1745.1</v>
      </c>
      <c r="AW52" s="9">
        <f t="shared" si="29"/>
        <v>1745.12</v>
      </c>
      <c r="AX52" s="9">
        <f t="shared" si="30"/>
        <v>33156.899999999994</v>
      </c>
      <c r="AY52" s="9">
        <f t="shared" si="31"/>
        <v>0</v>
      </c>
      <c r="AZ52" s="9">
        <f t="shared" si="32"/>
        <v>34902.019999999997</v>
      </c>
      <c r="BA52" s="4">
        <f t="shared" si="101"/>
        <v>0</v>
      </c>
      <c r="BB52" s="9">
        <f t="shared" si="34"/>
        <v>0</v>
      </c>
      <c r="BC52" s="9">
        <f t="shared" si="123"/>
        <v>34902.019999999997</v>
      </c>
      <c r="BD52" s="9">
        <f t="shared" si="72"/>
        <v>34902.019999999997</v>
      </c>
      <c r="BE52" s="9">
        <f t="shared" si="35"/>
        <v>1745.1</v>
      </c>
      <c r="BF52" s="9">
        <f t="shared" si="36"/>
        <v>1.999999999998181E-2</v>
      </c>
      <c r="BG52" s="9">
        <f t="shared" si="37"/>
        <v>34901.999999999993</v>
      </c>
      <c r="BH52" s="9">
        <f t="shared" si="38"/>
        <v>0</v>
      </c>
      <c r="BI52" s="9">
        <f t="shared" si="39"/>
        <v>34902.019999999997</v>
      </c>
      <c r="BJ52" s="4">
        <f t="shared" si="103"/>
        <v>0</v>
      </c>
      <c r="BK52" s="9">
        <f t="shared" si="41"/>
        <v>0</v>
      </c>
      <c r="BL52" s="9">
        <f t="shared" si="124"/>
        <v>34902.019999999997</v>
      </c>
      <c r="BM52" s="9">
        <f t="shared" si="73"/>
        <v>0.4</v>
      </c>
      <c r="BN52" s="9">
        <f t="shared" si="42"/>
        <v>1.999999999998181E-2</v>
      </c>
      <c r="BO52" s="9">
        <f t="shared" si="43"/>
        <v>0</v>
      </c>
      <c r="BP52" s="9">
        <f t="shared" si="44"/>
        <v>34902.01999999999</v>
      </c>
      <c r="BQ52" s="9">
        <f t="shared" si="45"/>
        <v>0</v>
      </c>
      <c r="BR52" s="9">
        <f t="shared" si="46"/>
        <v>0.4</v>
      </c>
      <c r="BS52" s="4">
        <f t="shared" si="105"/>
        <v>0</v>
      </c>
      <c r="BT52" s="9">
        <f t="shared" si="48"/>
        <v>0</v>
      </c>
      <c r="BU52" s="9">
        <f t="shared" si="125"/>
        <v>34902.019999999997</v>
      </c>
      <c r="BV52" s="9">
        <f t="shared" si="74"/>
        <v>0</v>
      </c>
      <c r="BW52" s="9">
        <f t="shared" si="49"/>
        <v>0</v>
      </c>
      <c r="BX52" s="9">
        <f t="shared" si="50"/>
        <v>0</v>
      </c>
      <c r="BY52" s="9">
        <f t="shared" si="51"/>
        <v>34902.01999999999</v>
      </c>
      <c r="BZ52" s="9">
        <f t="shared" si="52"/>
        <v>0</v>
      </c>
      <c r="CA52" s="9">
        <f t="shared" si="53"/>
        <v>0</v>
      </c>
      <c r="CB52" s="4">
        <f t="shared" si="107"/>
        <v>0</v>
      </c>
      <c r="CC52" s="9">
        <f t="shared" si="55"/>
        <v>0</v>
      </c>
      <c r="CD52" s="9">
        <f t="shared" si="126"/>
        <v>34902.019999999997</v>
      </c>
      <c r="CE52" s="9">
        <f t="shared" si="75"/>
        <v>0</v>
      </c>
      <c r="CF52" s="9">
        <f t="shared" si="56"/>
        <v>0</v>
      </c>
      <c r="CG52" s="9">
        <f t="shared" si="57"/>
        <v>0</v>
      </c>
      <c r="CH52" s="9">
        <f t="shared" si="58"/>
        <v>34902.01999999999</v>
      </c>
      <c r="CI52" s="9">
        <f t="shared" si="59"/>
        <v>0</v>
      </c>
      <c r="CJ52" s="9">
        <f t="shared" si="60"/>
        <v>0</v>
      </c>
      <c r="CK52" s="4">
        <f t="shared" si="109"/>
        <v>0</v>
      </c>
      <c r="CL52" s="9">
        <f t="shared" si="62"/>
        <v>0</v>
      </c>
      <c r="CM52" s="9">
        <f t="shared" si="127"/>
        <v>34902.019999999997</v>
      </c>
      <c r="CN52" s="9">
        <f t="shared" si="76"/>
        <v>0</v>
      </c>
      <c r="CO52" s="9">
        <f t="shared" si="63"/>
        <v>0</v>
      </c>
      <c r="CP52" s="9">
        <f t="shared" si="64"/>
        <v>0</v>
      </c>
      <c r="CQ52" s="9">
        <f t="shared" si="65"/>
        <v>34902.01999999999</v>
      </c>
      <c r="CR52" s="9">
        <f t="shared" si="66"/>
        <v>0</v>
      </c>
      <c r="CS52" s="9">
        <f t="shared" si="67"/>
        <v>0</v>
      </c>
    </row>
    <row r="53" spans="1:97" ht="12.9" customHeight="1" x14ac:dyDescent="0.25">
      <c r="A53" s="193">
        <v>372</v>
      </c>
      <c r="B53" s="186" t="s">
        <v>204</v>
      </c>
      <c r="C53" s="179"/>
      <c r="D53" s="194"/>
      <c r="E53" s="217">
        <v>19921.759999999998</v>
      </c>
      <c r="F53" s="276">
        <v>35977</v>
      </c>
      <c r="G53" s="189">
        <v>20</v>
      </c>
      <c r="H53" s="177"/>
      <c r="I53" s="190"/>
      <c r="J53" s="200" t="s">
        <v>463</v>
      </c>
      <c r="K53" s="93">
        <f t="shared" si="0"/>
        <v>0.05</v>
      </c>
      <c r="L53" s="94">
        <f t="shared" si="1"/>
        <v>996.09</v>
      </c>
      <c r="M53" s="91">
        <f t="shared" si="2"/>
        <v>6474.5399999999991</v>
      </c>
      <c r="N53" s="9">
        <f t="shared" si="3"/>
        <v>13447.22</v>
      </c>
      <c r="O53" s="548">
        <f t="shared" si="4"/>
        <v>19921.759999999998</v>
      </c>
      <c r="P53" s="543"/>
      <c r="Q53" s="4">
        <f t="shared" si="94"/>
        <v>0</v>
      </c>
      <c r="R53" s="9">
        <f t="shared" si="6"/>
        <v>0</v>
      </c>
      <c r="S53" s="9">
        <f t="shared" si="128"/>
        <v>19921.759999999998</v>
      </c>
      <c r="T53" s="9">
        <f t="shared" si="68"/>
        <v>19921.759999999998</v>
      </c>
      <c r="U53" s="9">
        <f t="shared" si="7"/>
        <v>996.09</v>
      </c>
      <c r="V53" s="9">
        <f t="shared" si="8"/>
        <v>5478.4499999999989</v>
      </c>
      <c r="W53" s="9">
        <f t="shared" si="9"/>
        <v>14443.31</v>
      </c>
      <c r="X53" s="9">
        <f t="shared" si="10"/>
        <v>0</v>
      </c>
      <c r="Y53" s="9">
        <f t="shared" si="11"/>
        <v>19921.759999999998</v>
      </c>
      <c r="Z53" s="4">
        <f t="shared" si="95"/>
        <v>0</v>
      </c>
      <c r="AA53" s="9">
        <f t="shared" si="13"/>
        <v>0</v>
      </c>
      <c r="AB53" s="9">
        <f t="shared" si="120"/>
        <v>19921.759999999998</v>
      </c>
      <c r="AC53" s="9">
        <f t="shared" si="69"/>
        <v>19921.759999999998</v>
      </c>
      <c r="AD53" s="9">
        <f t="shared" si="14"/>
        <v>996.09</v>
      </c>
      <c r="AE53" s="9">
        <f t="shared" si="15"/>
        <v>4482.3599999999988</v>
      </c>
      <c r="AF53" s="9">
        <f t="shared" si="16"/>
        <v>15439.4</v>
      </c>
      <c r="AG53" s="9">
        <f t="shared" si="17"/>
        <v>0</v>
      </c>
      <c r="AH53" s="9">
        <f t="shared" si="18"/>
        <v>19921.759999999998</v>
      </c>
      <c r="AI53" s="4">
        <f t="shared" si="97"/>
        <v>0</v>
      </c>
      <c r="AJ53" s="9">
        <f t="shared" si="20"/>
        <v>0</v>
      </c>
      <c r="AK53" s="9">
        <f t="shared" si="121"/>
        <v>19921.759999999998</v>
      </c>
      <c r="AL53" s="9">
        <f t="shared" si="70"/>
        <v>19921.759999999998</v>
      </c>
      <c r="AM53" s="9">
        <f t="shared" si="21"/>
        <v>996.09</v>
      </c>
      <c r="AN53" s="9">
        <f t="shared" si="22"/>
        <v>3486.2699999999986</v>
      </c>
      <c r="AO53" s="9">
        <f t="shared" si="23"/>
        <v>16435.489999999998</v>
      </c>
      <c r="AP53" s="9">
        <f t="shared" si="24"/>
        <v>0</v>
      </c>
      <c r="AQ53" s="9">
        <f t="shared" si="25"/>
        <v>19921.759999999998</v>
      </c>
      <c r="AR53" s="4">
        <f t="shared" si="99"/>
        <v>0</v>
      </c>
      <c r="AS53" s="9">
        <f t="shared" si="27"/>
        <v>0</v>
      </c>
      <c r="AT53" s="9">
        <f t="shared" si="122"/>
        <v>19921.759999999998</v>
      </c>
      <c r="AU53" s="9">
        <f t="shared" si="71"/>
        <v>19921.759999999998</v>
      </c>
      <c r="AV53" s="9">
        <f t="shared" si="28"/>
        <v>996.09</v>
      </c>
      <c r="AW53" s="9">
        <f t="shared" si="29"/>
        <v>2490.1799999999985</v>
      </c>
      <c r="AX53" s="9">
        <f t="shared" si="30"/>
        <v>17431.579999999998</v>
      </c>
      <c r="AY53" s="9">
        <f t="shared" si="31"/>
        <v>0</v>
      </c>
      <c r="AZ53" s="9">
        <f t="shared" si="32"/>
        <v>19921.759999999998</v>
      </c>
      <c r="BA53" s="4">
        <f t="shared" si="101"/>
        <v>0</v>
      </c>
      <c r="BB53" s="9">
        <f t="shared" si="34"/>
        <v>0</v>
      </c>
      <c r="BC53" s="9">
        <f t="shared" si="123"/>
        <v>19921.759999999998</v>
      </c>
      <c r="BD53" s="9">
        <f t="shared" si="72"/>
        <v>19921.759999999998</v>
      </c>
      <c r="BE53" s="9">
        <f t="shared" si="35"/>
        <v>996.09</v>
      </c>
      <c r="BF53" s="9">
        <f t="shared" si="36"/>
        <v>1494.0899999999983</v>
      </c>
      <c r="BG53" s="9">
        <f t="shared" si="37"/>
        <v>18427.669999999998</v>
      </c>
      <c r="BH53" s="9">
        <f t="shared" si="38"/>
        <v>0</v>
      </c>
      <c r="BI53" s="9">
        <f t="shared" si="39"/>
        <v>19921.759999999998</v>
      </c>
      <c r="BJ53" s="4">
        <f t="shared" si="103"/>
        <v>0</v>
      </c>
      <c r="BK53" s="9">
        <f t="shared" si="41"/>
        <v>0</v>
      </c>
      <c r="BL53" s="9">
        <f t="shared" si="124"/>
        <v>19921.759999999998</v>
      </c>
      <c r="BM53" s="9">
        <f t="shared" si="73"/>
        <v>19921.759999999998</v>
      </c>
      <c r="BN53" s="9">
        <f t="shared" si="42"/>
        <v>996.09</v>
      </c>
      <c r="BO53" s="9">
        <f t="shared" si="43"/>
        <v>497.99999999999829</v>
      </c>
      <c r="BP53" s="9">
        <f t="shared" si="44"/>
        <v>19423.759999999998</v>
      </c>
      <c r="BQ53" s="9">
        <f t="shared" si="45"/>
        <v>0</v>
      </c>
      <c r="BR53" s="9">
        <f t="shared" si="46"/>
        <v>19921.759999999998</v>
      </c>
      <c r="BS53" s="4">
        <f t="shared" si="105"/>
        <v>0</v>
      </c>
      <c r="BT53" s="9">
        <f t="shared" si="48"/>
        <v>0</v>
      </c>
      <c r="BU53" s="9">
        <f t="shared" si="125"/>
        <v>19921.759999999998</v>
      </c>
      <c r="BV53" s="9">
        <f t="shared" si="74"/>
        <v>9959.98</v>
      </c>
      <c r="BW53" s="9">
        <f t="shared" si="49"/>
        <v>497.99999999999829</v>
      </c>
      <c r="BX53" s="9">
        <f t="shared" si="50"/>
        <v>0</v>
      </c>
      <c r="BY53" s="9">
        <f t="shared" si="51"/>
        <v>19921.759999999998</v>
      </c>
      <c r="BZ53" s="9">
        <f t="shared" si="52"/>
        <v>0</v>
      </c>
      <c r="CA53" s="9">
        <f t="shared" si="53"/>
        <v>9959.98</v>
      </c>
      <c r="CB53" s="4">
        <f t="shared" si="107"/>
        <v>0</v>
      </c>
      <c r="CC53" s="9">
        <f t="shared" si="55"/>
        <v>0</v>
      </c>
      <c r="CD53" s="9">
        <f t="shared" si="126"/>
        <v>19921.759999999998</v>
      </c>
      <c r="CE53" s="9">
        <f t="shared" si="75"/>
        <v>0</v>
      </c>
      <c r="CF53" s="9">
        <f t="shared" si="56"/>
        <v>0</v>
      </c>
      <c r="CG53" s="9">
        <f t="shared" si="57"/>
        <v>0</v>
      </c>
      <c r="CH53" s="9">
        <f t="shared" si="58"/>
        <v>19921.759999999998</v>
      </c>
      <c r="CI53" s="9">
        <f t="shared" si="59"/>
        <v>0</v>
      </c>
      <c r="CJ53" s="9">
        <f t="shared" si="60"/>
        <v>0</v>
      </c>
      <c r="CK53" s="4">
        <f t="shared" si="109"/>
        <v>0</v>
      </c>
      <c r="CL53" s="9">
        <f t="shared" si="62"/>
        <v>0</v>
      </c>
      <c r="CM53" s="9">
        <f t="shared" si="127"/>
        <v>19921.759999999998</v>
      </c>
      <c r="CN53" s="9">
        <f t="shared" si="76"/>
        <v>0</v>
      </c>
      <c r="CO53" s="9">
        <f t="shared" si="63"/>
        <v>0</v>
      </c>
      <c r="CP53" s="9">
        <f t="shared" si="64"/>
        <v>0</v>
      </c>
      <c r="CQ53" s="9">
        <f t="shared" si="65"/>
        <v>19921.759999999998</v>
      </c>
      <c r="CR53" s="9">
        <f t="shared" si="66"/>
        <v>0</v>
      </c>
      <c r="CS53" s="9">
        <f t="shared" si="67"/>
        <v>0</v>
      </c>
    </row>
    <row r="54" spans="1:97" ht="12.9" customHeight="1" x14ac:dyDescent="0.25">
      <c r="A54" s="193"/>
      <c r="B54" s="186"/>
      <c r="C54" s="179"/>
      <c r="D54" s="194"/>
      <c r="E54" s="217"/>
      <c r="F54" s="276"/>
      <c r="G54" s="189"/>
      <c r="H54" s="177"/>
      <c r="I54" s="190"/>
      <c r="J54" s="200"/>
      <c r="K54" s="93">
        <f t="shared" si="0"/>
        <v>0</v>
      </c>
      <c r="L54" s="94">
        <f t="shared" si="1"/>
        <v>0</v>
      </c>
      <c r="M54" s="91">
        <f t="shared" si="2"/>
        <v>0</v>
      </c>
      <c r="N54" s="9">
        <f t="shared" si="3"/>
        <v>0</v>
      </c>
      <c r="O54" s="548">
        <f t="shared" si="4"/>
        <v>0</v>
      </c>
      <c r="P54" s="543"/>
      <c r="Q54" s="4">
        <f t="shared" si="94"/>
        <v>0</v>
      </c>
      <c r="R54" s="9">
        <f t="shared" si="6"/>
        <v>0</v>
      </c>
      <c r="S54" s="9">
        <f t="shared" si="77"/>
        <v>0</v>
      </c>
      <c r="T54" s="9">
        <f t="shared" si="68"/>
        <v>0</v>
      </c>
      <c r="U54" s="9">
        <f t="shared" si="7"/>
        <v>0</v>
      </c>
      <c r="V54" s="9">
        <f t="shared" si="8"/>
        <v>0</v>
      </c>
      <c r="W54" s="9">
        <f t="shared" si="9"/>
        <v>0</v>
      </c>
      <c r="X54" s="9">
        <f t="shared" si="10"/>
        <v>0</v>
      </c>
      <c r="Y54" s="9">
        <f t="shared" si="11"/>
        <v>0</v>
      </c>
      <c r="Z54" s="4">
        <f t="shared" si="95"/>
        <v>0</v>
      </c>
      <c r="AA54" s="9">
        <f t="shared" si="13"/>
        <v>0</v>
      </c>
      <c r="AB54" s="9">
        <f t="shared" si="120"/>
        <v>0</v>
      </c>
      <c r="AC54" s="9">
        <f t="shared" si="69"/>
        <v>0</v>
      </c>
      <c r="AD54" s="9">
        <f t="shared" si="14"/>
        <v>0</v>
      </c>
      <c r="AE54" s="9">
        <f t="shared" si="15"/>
        <v>0</v>
      </c>
      <c r="AF54" s="9">
        <f t="shared" si="16"/>
        <v>0</v>
      </c>
      <c r="AG54" s="9">
        <f t="shared" si="17"/>
        <v>0</v>
      </c>
      <c r="AH54" s="9">
        <f t="shared" si="18"/>
        <v>0</v>
      </c>
      <c r="AI54" s="4">
        <f t="shared" si="97"/>
        <v>0</v>
      </c>
      <c r="AJ54" s="9">
        <f t="shared" si="20"/>
        <v>0</v>
      </c>
      <c r="AK54" s="9">
        <f t="shared" si="121"/>
        <v>0</v>
      </c>
      <c r="AL54" s="9">
        <f t="shared" si="70"/>
        <v>0</v>
      </c>
      <c r="AM54" s="9">
        <f t="shared" si="21"/>
        <v>0</v>
      </c>
      <c r="AN54" s="9">
        <f t="shared" si="22"/>
        <v>0</v>
      </c>
      <c r="AO54" s="9">
        <f t="shared" si="23"/>
        <v>0</v>
      </c>
      <c r="AP54" s="9">
        <f t="shared" si="24"/>
        <v>0</v>
      </c>
      <c r="AQ54" s="9">
        <f t="shared" si="25"/>
        <v>0</v>
      </c>
      <c r="AR54" s="4">
        <f t="shared" si="99"/>
        <v>0</v>
      </c>
      <c r="AS54" s="9">
        <f t="shared" si="27"/>
        <v>0</v>
      </c>
      <c r="AT54" s="9">
        <f t="shared" si="122"/>
        <v>0</v>
      </c>
      <c r="AU54" s="9">
        <f t="shared" si="71"/>
        <v>0</v>
      </c>
      <c r="AV54" s="9">
        <f t="shared" si="28"/>
        <v>0</v>
      </c>
      <c r="AW54" s="9">
        <f t="shared" si="29"/>
        <v>0</v>
      </c>
      <c r="AX54" s="9">
        <f t="shared" si="30"/>
        <v>0</v>
      </c>
      <c r="AY54" s="9">
        <f t="shared" si="31"/>
        <v>0</v>
      </c>
      <c r="AZ54" s="9">
        <f t="shared" si="32"/>
        <v>0</v>
      </c>
      <c r="BA54" s="4">
        <f t="shared" si="101"/>
        <v>0</v>
      </c>
      <c r="BB54" s="9">
        <f t="shared" si="34"/>
        <v>0</v>
      </c>
      <c r="BC54" s="9">
        <f t="shared" si="123"/>
        <v>0</v>
      </c>
      <c r="BD54" s="9">
        <f t="shared" si="72"/>
        <v>0</v>
      </c>
      <c r="BE54" s="9">
        <f t="shared" si="35"/>
        <v>0</v>
      </c>
      <c r="BF54" s="9">
        <f t="shared" si="36"/>
        <v>0</v>
      </c>
      <c r="BG54" s="9">
        <f t="shared" si="37"/>
        <v>0</v>
      </c>
      <c r="BH54" s="9">
        <f t="shared" si="38"/>
        <v>0</v>
      </c>
      <c r="BI54" s="9">
        <f t="shared" si="39"/>
        <v>0</v>
      </c>
      <c r="BJ54" s="4">
        <f t="shared" si="103"/>
        <v>0</v>
      </c>
      <c r="BK54" s="9">
        <f t="shared" si="41"/>
        <v>0</v>
      </c>
      <c r="BL54" s="9">
        <f t="shared" si="124"/>
        <v>0</v>
      </c>
      <c r="BM54" s="9">
        <f t="shared" si="73"/>
        <v>0</v>
      </c>
      <c r="BN54" s="9">
        <f t="shared" si="42"/>
        <v>0</v>
      </c>
      <c r="BO54" s="9">
        <f t="shared" si="43"/>
        <v>0</v>
      </c>
      <c r="BP54" s="9">
        <f t="shared" si="44"/>
        <v>0</v>
      </c>
      <c r="BQ54" s="9">
        <f t="shared" si="45"/>
        <v>0</v>
      </c>
      <c r="BR54" s="9">
        <f t="shared" si="46"/>
        <v>0</v>
      </c>
      <c r="BS54" s="4">
        <f t="shared" si="105"/>
        <v>0</v>
      </c>
      <c r="BT54" s="9">
        <f t="shared" si="48"/>
        <v>0</v>
      </c>
      <c r="BU54" s="9">
        <f t="shared" si="125"/>
        <v>0</v>
      </c>
      <c r="BV54" s="9">
        <f t="shared" si="74"/>
        <v>0</v>
      </c>
      <c r="BW54" s="9">
        <f t="shared" si="49"/>
        <v>0</v>
      </c>
      <c r="BX54" s="9">
        <f t="shared" si="50"/>
        <v>0</v>
      </c>
      <c r="BY54" s="9">
        <f t="shared" si="51"/>
        <v>0</v>
      </c>
      <c r="BZ54" s="9">
        <f t="shared" si="52"/>
        <v>0</v>
      </c>
      <c r="CA54" s="9">
        <f t="shared" si="53"/>
        <v>0</v>
      </c>
      <c r="CB54" s="4">
        <f t="shared" si="107"/>
        <v>0</v>
      </c>
      <c r="CC54" s="9">
        <f t="shared" si="55"/>
        <v>0</v>
      </c>
      <c r="CD54" s="9">
        <f t="shared" si="126"/>
        <v>0</v>
      </c>
      <c r="CE54" s="9">
        <f t="shared" si="75"/>
        <v>0</v>
      </c>
      <c r="CF54" s="9">
        <f t="shared" si="56"/>
        <v>0</v>
      </c>
      <c r="CG54" s="9">
        <f t="shared" si="57"/>
        <v>0</v>
      </c>
      <c r="CH54" s="9">
        <f t="shared" si="58"/>
        <v>0</v>
      </c>
      <c r="CI54" s="9">
        <f t="shared" si="59"/>
        <v>0</v>
      </c>
      <c r="CJ54" s="9">
        <f t="shared" si="60"/>
        <v>0</v>
      </c>
      <c r="CK54" s="4">
        <f t="shared" si="109"/>
        <v>0</v>
      </c>
      <c r="CL54" s="9">
        <f t="shared" si="62"/>
        <v>0</v>
      </c>
      <c r="CM54" s="9">
        <f t="shared" si="127"/>
        <v>0</v>
      </c>
      <c r="CN54" s="9">
        <f t="shared" si="76"/>
        <v>0</v>
      </c>
      <c r="CO54" s="9">
        <f t="shared" si="63"/>
        <v>0</v>
      </c>
      <c r="CP54" s="9">
        <f t="shared" si="64"/>
        <v>0</v>
      </c>
      <c r="CQ54" s="9">
        <f t="shared" si="65"/>
        <v>0</v>
      </c>
      <c r="CR54" s="9">
        <f t="shared" si="66"/>
        <v>0</v>
      </c>
      <c r="CS54" s="9">
        <f t="shared" si="67"/>
        <v>0</v>
      </c>
    </row>
    <row r="55" spans="1:97" ht="12.9" customHeight="1" x14ac:dyDescent="0.25">
      <c r="A55" s="193">
        <v>376</v>
      </c>
      <c r="B55" s="186" t="s">
        <v>207</v>
      </c>
      <c r="C55" s="179"/>
      <c r="D55" s="194"/>
      <c r="E55" s="217">
        <v>54479.68</v>
      </c>
      <c r="F55" s="276">
        <v>30682</v>
      </c>
      <c r="G55" s="189">
        <v>50</v>
      </c>
      <c r="H55" s="177"/>
      <c r="I55" s="190"/>
      <c r="J55" s="200" t="s">
        <v>463</v>
      </c>
      <c r="K55" s="93">
        <f t="shared" si="0"/>
        <v>0.02</v>
      </c>
      <c r="L55" s="94">
        <f t="shared" si="1"/>
        <v>1089.5899999999999</v>
      </c>
      <c r="M55" s="91">
        <f t="shared" si="2"/>
        <v>23971.160000000003</v>
      </c>
      <c r="N55" s="9">
        <f t="shared" si="3"/>
        <v>30508.519999999997</v>
      </c>
      <c r="O55" s="548">
        <f t="shared" si="4"/>
        <v>54479.68</v>
      </c>
      <c r="P55" s="543"/>
      <c r="Q55" s="4">
        <f t="shared" si="94"/>
        <v>0</v>
      </c>
      <c r="R55" s="9">
        <f t="shared" si="6"/>
        <v>0</v>
      </c>
      <c r="S55" s="9">
        <f t="shared" si="77"/>
        <v>54479.68</v>
      </c>
      <c r="T55" s="9">
        <f t="shared" si="68"/>
        <v>54479.68</v>
      </c>
      <c r="U55" s="9">
        <f t="shared" si="7"/>
        <v>1089.5899999999999</v>
      </c>
      <c r="V55" s="9">
        <f t="shared" si="8"/>
        <v>22881.570000000003</v>
      </c>
      <c r="W55" s="9">
        <f t="shared" si="9"/>
        <v>31598.109999999997</v>
      </c>
      <c r="X55" s="9">
        <f t="shared" si="10"/>
        <v>0</v>
      </c>
      <c r="Y55" s="9">
        <f t="shared" si="11"/>
        <v>54479.68</v>
      </c>
      <c r="Z55" s="4">
        <f t="shared" si="95"/>
        <v>0</v>
      </c>
      <c r="AA55" s="9">
        <f t="shared" si="13"/>
        <v>0</v>
      </c>
      <c r="AB55" s="9">
        <f t="shared" si="120"/>
        <v>54479.68</v>
      </c>
      <c r="AC55" s="9">
        <f t="shared" si="69"/>
        <v>54479.68</v>
      </c>
      <c r="AD55" s="9">
        <f t="shared" si="14"/>
        <v>1089.5899999999999</v>
      </c>
      <c r="AE55" s="9">
        <f t="shared" si="15"/>
        <v>21791.980000000003</v>
      </c>
      <c r="AF55" s="9">
        <f t="shared" si="16"/>
        <v>32687.699999999997</v>
      </c>
      <c r="AG55" s="9">
        <f t="shared" si="17"/>
        <v>0</v>
      </c>
      <c r="AH55" s="9">
        <f t="shared" si="18"/>
        <v>54479.68</v>
      </c>
      <c r="AI55" s="4">
        <f t="shared" si="97"/>
        <v>0</v>
      </c>
      <c r="AJ55" s="9">
        <f t="shared" si="20"/>
        <v>0</v>
      </c>
      <c r="AK55" s="9">
        <f t="shared" si="121"/>
        <v>54479.68</v>
      </c>
      <c r="AL55" s="9">
        <f t="shared" si="70"/>
        <v>54479.68</v>
      </c>
      <c r="AM55" s="9">
        <f t="shared" si="21"/>
        <v>1089.5899999999999</v>
      </c>
      <c r="AN55" s="9">
        <f t="shared" si="22"/>
        <v>20702.390000000003</v>
      </c>
      <c r="AO55" s="9">
        <f t="shared" si="23"/>
        <v>33777.289999999994</v>
      </c>
      <c r="AP55" s="9">
        <f t="shared" si="24"/>
        <v>0</v>
      </c>
      <c r="AQ55" s="9">
        <f t="shared" si="25"/>
        <v>54479.68</v>
      </c>
      <c r="AR55" s="4">
        <f t="shared" si="99"/>
        <v>0</v>
      </c>
      <c r="AS55" s="9">
        <f t="shared" si="27"/>
        <v>0</v>
      </c>
      <c r="AT55" s="9">
        <f t="shared" si="122"/>
        <v>54479.68</v>
      </c>
      <c r="AU55" s="9">
        <f t="shared" si="71"/>
        <v>54479.68</v>
      </c>
      <c r="AV55" s="9">
        <f t="shared" si="28"/>
        <v>1089.5899999999999</v>
      </c>
      <c r="AW55" s="9">
        <f t="shared" si="29"/>
        <v>19612.800000000003</v>
      </c>
      <c r="AX55" s="9">
        <f t="shared" si="30"/>
        <v>34866.87999999999</v>
      </c>
      <c r="AY55" s="9">
        <f t="shared" si="31"/>
        <v>0</v>
      </c>
      <c r="AZ55" s="9">
        <f t="shared" si="32"/>
        <v>54479.68</v>
      </c>
      <c r="BA55" s="4">
        <f t="shared" si="101"/>
        <v>0</v>
      </c>
      <c r="BB55" s="9">
        <f t="shared" si="34"/>
        <v>0</v>
      </c>
      <c r="BC55" s="9">
        <f t="shared" si="123"/>
        <v>54479.68</v>
      </c>
      <c r="BD55" s="9">
        <f t="shared" si="72"/>
        <v>54479.68</v>
      </c>
      <c r="BE55" s="9">
        <f t="shared" si="35"/>
        <v>1089.5899999999999</v>
      </c>
      <c r="BF55" s="9">
        <f t="shared" si="36"/>
        <v>18523.210000000003</v>
      </c>
      <c r="BG55" s="9">
        <f t="shared" si="37"/>
        <v>35956.469999999987</v>
      </c>
      <c r="BH55" s="9">
        <f t="shared" si="38"/>
        <v>0</v>
      </c>
      <c r="BI55" s="9">
        <f t="shared" si="39"/>
        <v>54479.68</v>
      </c>
      <c r="BJ55" s="4">
        <f t="shared" si="103"/>
        <v>0</v>
      </c>
      <c r="BK55" s="9">
        <f t="shared" si="41"/>
        <v>0</v>
      </c>
      <c r="BL55" s="9">
        <f t="shared" si="124"/>
        <v>54479.68</v>
      </c>
      <c r="BM55" s="9">
        <f t="shared" si="73"/>
        <v>54479.68</v>
      </c>
      <c r="BN55" s="9">
        <f t="shared" si="42"/>
        <v>1089.5899999999999</v>
      </c>
      <c r="BO55" s="9">
        <f t="shared" si="43"/>
        <v>17433.620000000003</v>
      </c>
      <c r="BP55" s="9">
        <f t="shared" si="44"/>
        <v>37046.059999999983</v>
      </c>
      <c r="BQ55" s="9">
        <f t="shared" si="45"/>
        <v>0</v>
      </c>
      <c r="BR55" s="9">
        <f t="shared" si="46"/>
        <v>54479.68</v>
      </c>
      <c r="BS55" s="4">
        <f t="shared" si="105"/>
        <v>0</v>
      </c>
      <c r="BT55" s="9">
        <f t="shared" si="48"/>
        <v>0</v>
      </c>
      <c r="BU55" s="9">
        <f t="shared" si="125"/>
        <v>54479.68</v>
      </c>
      <c r="BV55" s="9">
        <f t="shared" si="74"/>
        <v>54479.68</v>
      </c>
      <c r="BW55" s="9">
        <f t="shared" si="49"/>
        <v>1089.5899999999999</v>
      </c>
      <c r="BX55" s="9">
        <f t="shared" si="50"/>
        <v>16344.030000000002</v>
      </c>
      <c r="BY55" s="9">
        <f t="shared" si="51"/>
        <v>38135.64999999998</v>
      </c>
      <c r="BZ55" s="9">
        <f t="shared" si="52"/>
        <v>0</v>
      </c>
      <c r="CA55" s="9">
        <f t="shared" si="53"/>
        <v>54479.68</v>
      </c>
      <c r="CB55" s="4">
        <f t="shared" si="107"/>
        <v>0</v>
      </c>
      <c r="CC55" s="9">
        <f t="shared" si="55"/>
        <v>0</v>
      </c>
      <c r="CD55" s="9">
        <f t="shared" si="126"/>
        <v>54479.68</v>
      </c>
      <c r="CE55" s="9">
        <f t="shared" si="75"/>
        <v>54479.68</v>
      </c>
      <c r="CF55" s="9">
        <f t="shared" si="56"/>
        <v>1089.5899999999999</v>
      </c>
      <c r="CG55" s="9">
        <f t="shared" si="57"/>
        <v>15254.440000000002</v>
      </c>
      <c r="CH55" s="9">
        <f t="shared" si="58"/>
        <v>39225.239999999976</v>
      </c>
      <c r="CI55" s="9">
        <f t="shared" si="59"/>
        <v>0</v>
      </c>
      <c r="CJ55" s="9">
        <f t="shared" si="60"/>
        <v>54479.68</v>
      </c>
      <c r="CK55" s="4">
        <f t="shared" si="109"/>
        <v>0</v>
      </c>
      <c r="CL55" s="9">
        <f t="shared" si="62"/>
        <v>0</v>
      </c>
      <c r="CM55" s="9">
        <f t="shared" si="127"/>
        <v>54479.68</v>
      </c>
      <c r="CN55" s="9">
        <f t="shared" si="76"/>
        <v>54479.68</v>
      </c>
      <c r="CO55" s="9">
        <f t="shared" si="63"/>
        <v>1089.5899999999999</v>
      </c>
      <c r="CP55" s="9">
        <f t="shared" si="64"/>
        <v>14164.850000000002</v>
      </c>
      <c r="CQ55" s="9">
        <f t="shared" si="65"/>
        <v>40314.829999999973</v>
      </c>
      <c r="CR55" s="9">
        <f t="shared" si="66"/>
        <v>0</v>
      </c>
      <c r="CS55" s="9">
        <f t="shared" si="67"/>
        <v>54479.68</v>
      </c>
    </row>
    <row r="56" spans="1:97" ht="12.9" customHeight="1" x14ac:dyDescent="0.25">
      <c r="A56" s="193">
        <v>377</v>
      </c>
      <c r="B56" s="186" t="s">
        <v>208</v>
      </c>
      <c r="C56" s="179"/>
      <c r="D56" s="194"/>
      <c r="E56" s="217">
        <v>72940.39</v>
      </c>
      <c r="F56" s="276">
        <v>21916</v>
      </c>
      <c r="G56" s="189">
        <v>50</v>
      </c>
      <c r="H56" s="177"/>
      <c r="I56" s="190"/>
      <c r="J56" s="200" t="s">
        <v>463</v>
      </c>
      <c r="K56" s="93">
        <f t="shared" si="0"/>
        <v>0.02</v>
      </c>
      <c r="L56" s="94">
        <f t="shared" si="1"/>
        <v>1458.81</v>
      </c>
      <c r="M56" s="91">
        <f t="shared" si="2"/>
        <v>0</v>
      </c>
      <c r="N56" s="9">
        <f t="shared" si="3"/>
        <v>72940.39</v>
      </c>
      <c r="O56" s="548">
        <f t="shared" si="4"/>
        <v>72940.39</v>
      </c>
      <c r="P56" s="543"/>
      <c r="Q56" s="4">
        <f t="shared" si="94"/>
        <v>0</v>
      </c>
      <c r="R56" s="9">
        <f t="shared" si="6"/>
        <v>0</v>
      </c>
      <c r="S56" s="9">
        <f t="shared" si="77"/>
        <v>72940.39</v>
      </c>
      <c r="T56" s="9">
        <f t="shared" si="68"/>
        <v>0</v>
      </c>
      <c r="U56" s="9">
        <f t="shared" si="7"/>
        <v>0</v>
      </c>
      <c r="V56" s="9">
        <f t="shared" si="8"/>
        <v>0</v>
      </c>
      <c r="W56" s="9">
        <f t="shared" si="9"/>
        <v>72940.39</v>
      </c>
      <c r="X56" s="9">
        <f t="shared" si="10"/>
        <v>0</v>
      </c>
      <c r="Y56" s="9">
        <f t="shared" si="11"/>
        <v>0</v>
      </c>
      <c r="Z56" s="4">
        <f t="shared" si="95"/>
        <v>0</v>
      </c>
      <c r="AA56" s="9">
        <f t="shared" si="13"/>
        <v>0</v>
      </c>
      <c r="AB56" s="9">
        <f t="shared" si="120"/>
        <v>72940.39</v>
      </c>
      <c r="AC56" s="9">
        <f t="shared" si="69"/>
        <v>0</v>
      </c>
      <c r="AD56" s="9">
        <f t="shared" si="14"/>
        <v>0</v>
      </c>
      <c r="AE56" s="9">
        <f t="shared" si="15"/>
        <v>0</v>
      </c>
      <c r="AF56" s="9">
        <f t="shared" si="16"/>
        <v>72940.39</v>
      </c>
      <c r="AG56" s="9">
        <f t="shared" si="17"/>
        <v>0</v>
      </c>
      <c r="AH56" s="9">
        <f t="shared" si="18"/>
        <v>0</v>
      </c>
      <c r="AI56" s="4">
        <f t="shared" si="97"/>
        <v>0</v>
      </c>
      <c r="AJ56" s="9">
        <f t="shared" si="20"/>
        <v>0</v>
      </c>
      <c r="AK56" s="9">
        <f t="shared" si="121"/>
        <v>72940.39</v>
      </c>
      <c r="AL56" s="9">
        <f t="shared" si="70"/>
        <v>0</v>
      </c>
      <c r="AM56" s="9">
        <f t="shared" si="21"/>
        <v>0</v>
      </c>
      <c r="AN56" s="9">
        <f t="shared" si="22"/>
        <v>0</v>
      </c>
      <c r="AO56" s="9">
        <f t="shared" si="23"/>
        <v>72940.39</v>
      </c>
      <c r="AP56" s="9">
        <f t="shared" si="24"/>
        <v>0</v>
      </c>
      <c r="AQ56" s="9">
        <f t="shared" si="25"/>
        <v>0</v>
      </c>
      <c r="AR56" s="4">
        <f t="shared" si="99"/>
        <v>0</v>
      </c>
      <c r="AS56" s="9">
        <f t="shared" si="27"/>
        <v>0</v>
      </c>
      <c r="AT56" s="9">
        <f t="shared" si="122"/>
        <v>72940.39</v>
      </c>
      <c r="AU56" s="9">
        <f t="shared" si="71"/>
        <v>0</v>
      </c>
      <c r="AV56" s="9">
        <f t="shared" si="28"/>
        <v>0</v>
      </c>
      <c r="AW56" s="9">
        <f t="shared" si="29"/>
        <v>0</v>
      </c>
      <c r="AX56" s="9">
        <f t="shared" si="30"/>
        <v>72940.39</v>
      </c>
      <c r="AY56" s="9">
        <f t="shared" si="31"/>
        <v>0</v>
      </c>
      <c r="AZ56" s="9">
        <f t="shared" si="32"/>
        <v>0</v>
      </c>
      <c r="BA56" s="4">
        <f t="shared" si="101"/>
        <v>0</v>
      </c>
      <c r="BB56" s="9">
        <f t="shared" si="34"/>
        <v>0</v>
      </c>
      <c r="BC56" s="9">
        <f t="shared" si="123"/>
        <v>72940.39</v>
      </c>
      <c r="BD56" s="9">
        <f t="shared" si="72"/>
        <v>0</v>
      </c>
      <c r="BE56" s="9">
        <f t="shared" si="35"/>
        <v>0</v>
      </c>
      <c r="BF56" s="9">
        <f t="shared" si="36"/>
        <v>0</v>
      </c>
      <c r="BG56" s="9">
        <f t="shared" si="37"/>
        <v>72940.39</v>
      </c>
      <c r="BH56" s="9">
        <f t="shared" si="38"/>
        <v>0</v>
      </c>
      <c r="BI56" s="9">
        <f t="shared" si="39"/>
        <v>0</v>
      </c>
      <c r="BJ56" s="4">
        <f t="shared" si="103"/>
        <v>0</v>
      </c>
      <c r="BK56" s="9">
        <f t="shared" si="41"/>
        <v>0</v>
      </c>
      <c r="BL56" s="9">
        <f t="shared" si="124"/>
        <v>72940.39</v>
      </c>
      <c r="BM56" s="9">
        <f t="shared" si="73"/>
        <v>0</v>
      </c>
      <c r="BN56" s="9">
        <f t="shared" si="42"/>
        <v>0</v>
      </c>
      <c r="BO56" s="9">
        <f t="shared" si="43"/>
        <v>0</v>
      </c>
      <c r="BP56" s="9">
        <f t="shared" si="44"/>
        <v>72940.39</v>
      </c>
      <c r="BQ56" s="9">
        <f t="shared" si="45"/>
        <v>0</v>
      </c>
      <c r="BR56" s="9">
        <f t="shared" si="46"/>
        <v>0</v>
      </c>
      <c r="BS56" s="4">
        <f t="shared" si="105"/>
        <v>0</v>
      </c>
      <c r="BT56" s="9">
        <f t="shared" si="48"/>
        <v>0</v>
      </c>
      <c r="BU56" s="9">
        <f t="shared" si="125"/>
        <v>72940.39</v>
      </c>
      <c r="BV56" s="9">
        <f t="shared" si="74"/>
        <v>0</v>
      </c>
      <c r="BW56" s="9">
        <f t="shared" si="49"/>
        <v>0</v>
      </c>
      <c r="BX56" s="9">
        <f t="shared" si="50"/>
        <v>0</v>
      </c>
      <c r="BY56" s="9">
        <f t="shared" si="51"/>
        <v>72940.39</v>
      </c>
      <c r="BZ56" s="9">
        <f t="shared" si="52"/>
        <v>0</v>
      </c>
      <c r="CA56" s="9">
        <f t="shared" si="53"/>
        <v>0</v>
      </c>
      <c r="CB56" s="4">
        <f t="shared" si="107"/>
        <v>0</v>
      </c>
      <c r="CC56" s="9">
        <f t="shared" si="55"/>
        <v>0</v>
      </c>
      <c r="CD56" s="9">
        <f t="shared" si="126"/>
        <v>72940.39</v>
      </c>
      <c r="CE56" s="9">
        <f t="shared" si="75"/>
        <v>0</v>
      </c>
      <c r="CF56" s="9">
        <f t="shared" si="56"/>
        <v>0</v>
      </c>
      <c r="CG56" s="9">
        <f t="shared" si="57"/>
        <v>0</v>
      </c>
      <c r="CH56" s="9">
        <f t="shared" si="58"/>
        <v>72940.39</v>
      </c>
      <c r="CI56" s="9">
        <f t="shared" si="59"/>
        <v>0</v>
      </c>
      <c r="CJ56" s="9">
        <f t="shared" si="60"/>
        <v>0</v>
      </c>
      <c r="CK56" s="4">
        <f t="shared" si="109"/>
        <v>0</v>
      </c>
      <c r="CL56" s="9">
        <f t="shared" si="62"/>
        <v>0</v>
      </c>
      <c r="CM56" s="9">
        <f t="shared" si="127"/>
        <v>72940.39</v>
      </c>
      <c r="CN56" s="9">
        <f t="shared" si="76"/>
        <v>0</v>
      </c>
      <c r="CO56" s="9">
        <f t="shared" si="63"/>
        <v>0</v>
      </c>
      <c r="CP56" s="9">
        <f t="shared" si="64"/>
        <v>0</v>
      </c>
      <c r="CQ56" s="9">
        <f t="shared" si="65"/>
        <v>72940.39</v>
      </c>
      <c r="CR56" s="9">
        <f t="shared" si="66"/>
        <v>0</v>
      </c>
      <c r="CS56" s="9">
        <f t="shared" si="67"/>
        <v>0</v>
      </c>
    </row>
    <row r="57" spans="1:97" ht="12.9" customHeight="1" x14ac:dyDescent="0.25">
      <c r="A57" s="193">
        <v>378</v>
      </c>
      <c r="B57" s="186" t="s">
        <v>209</v>
      </c>
      <c r="C57" s="179"/>
      <c r="D57" s="194"/>
      <c r="E57" s="217">
        <v>132546.01</v>
      </c>
      <c r="F57" s="276">
        <v>22647</v>
      </c>
      <c r="G57" s="189">
        <v>50</v>
      </c>
      <c r="H57" s="177"/>
      <c r="I57" s="190"/>
      <c r="J57" s="200" t="s">
        <v>463</v>
      </c>
      <c r="K57" s="93">
        <f t="shared" si="0"/>
        <v>0.02</v>
      </c>
      <c r="L57" s="94">
        <f t="shared" si="1"/>
        <v>2650.92</v>
      </c>
      <c r="M57" s="91">
        <f t="shared" si="2"/>
        <v>1.0000000009313226E-2</v>
      </c>
      <c r="N57" s="9">
        <f t="shared" si="3"/>
        <v>132546</v>
      </c>
      <c r="O57" s="548">
        <f t="shared" si="4"/>
        <v>132546.01</v>
      </c>
      <c r="P57" s="543"/>
      <c r="Q57" s="4">
        <f t="shared" si="94"/>
        <v>0</v>
      </c>
      <c r="R57" s="9">
        <f t="shared" si="6"/>
        <v>0</v>
      </c>
      <c r="S57" s="9">
        <f t="shared" si="77"/>
        <v>132546.01</v>
      </c>
      <c r="T57" s="9">
        <f t="shared" si="68"/>
        <v>0.5</v>
      </c>
      <c r="U57" s="9">
        <f t="shared" si="7"/>
        <v>1.0000000009313226E-2</v>
      </c>
      <c r="V57" s="9">
        <f t="shared" si="8"/>
        <v>0</v>
      </c>
      <c r="W57" s="9">
        <f t="shared" si="9"/>
        <v>132546.01</v>
      </c>
      <c r="X57" s="9">
        <f t="shared" si="10"/>
        <v>0</v>
      </c>
      <c r="Y57" s="9">
        <f t="shared" si="11"/>
        <v>0.5</v>
      </c>
      <c r="Z57" s="4">
        <f t="shared" si="95"/>
        <v>0</v>
      </c>
      <c r="AA57" s="9">
        <f t="shared" si="13"/>
        <v>0</v>
      </c>
      <c r="AB57" s="9">
        <f t="shared" si="120"/>
        <v>132546.01</v>
      </c>
      <c r="AC57" s="9">
        <f t="shared" si="69"/>
        <v>0</v>
      </c>
      <c r="AD57" s="9">
        <f t="shared" si="14"/>
        <v>0</v>
      </c>
      <c r="AE57" s="9">
        <f t="shared" si="15"/>
        <v>0</v>
      </c>
      <c r="AF57" s="9">
        <f t="shared" si="16"/>
        <v>132546.01</v>
      </c>
      <c r="AG57" s="9">
        <f t="shared" si="17"/>
        <v>0</v>
      </c>
      <c r="AH57" s="9">
        <f t="shared" si="18"/>
        <v>0</v>
      </c>
      <c r="AI57" s="4">
        <f t="shared" si="97"/>
        <v>0</v>
      </c>
      <c r="AJ57" s="9">
        <f t="shared" si="20"/>
        <v>0</v>
      </c>
      <c r="AK57" s="9">
        <f t="shared" si="121"/>
        <v>132546.01</v>
      </c>
      <c r="AL57" s="9">
        <f t="shared" si="70"/>
        <v>0</v>
      </c>
      <c r="AM57" s="9">
        <f t="shared" si="21"/>
        <v>0</v>
      </c>
      <c r="AN57" s="9">
        <f t="shared" si="22"/>
        <v>0</v>
      </c>
      <c r="AO57" s="9">
        <f t="shared" si="23"/>
        <v>132546.01</v>
      </c>
      <c r="AP57" s="9">
        <f t="shared" si="24"/>
        <v>0</v>
      </c>
      <c r="AQ57" s="9">
        <f t="shared" si="25"/>
        <v>0</v>
      </c>
      <c r="AR57" s="4">
        <f t="shared" si="99"/>
        <v>0</v>
      </c>
      <c r="AS57" s="9">
        <f t="shared" si="27"/>
        <v>0</v>
      </c>
      <c r="AT57" s="9">
        <f t="shared" si="122"/>
        <v>132546.01</v>
      </c>
      <c r="AU57" s="9">
        <f t="shared" si="71"/>
        <v>0</v>
      </c>
      <c r="AV57" s="9">
        <f t="shared" si="28"/>
        <v>0</v>
      </c>
      <c r="AW57" s="9">
        <f t="shared" si="29"/>
        <v>0</v>
      </c>
      <c r="AX57" s="9">
        <f t="shared" si="30"/>
        <v>132546.01</v>
      </c>
      <c r="AY57" s="9">
        <f t="shared" si="31"/>
        <v>0</v>
      </c>
      <c r="AZ57" s="9">
        <f t="shared" si="32"/>
        <v>0</v>
      </c>
      <c r="BA57" s="4">
        <f t="shared" si="101"/>
        <v>0</v>
      </c>
      <c r="BB57" s="9">
        <f t="shared" si="34"/>
        <v>0</v>
      </c>
      <c r="BC57" s="9">
        <f t="shared" si="123"/>
        <v>132546.01</v>
      </c>
      <c r="BD57" s="9">
        <f t="shared" si="72"/>
        <v>0</v>
      </c>
      <c r="BE57" s="9">
        <f t="shared" si="35"/>
        <v>0</v>
      </c>
      <c r="BF57" s="9">
        <f t="shared" si="36"/>
        <v>0</v>
      </c>
      <c r="BG57" s="9">
        <f t="shared" si="37"/>
        <v>132546.01</v>
      </c>
      <c r="BH57" s="9">
        <f t="shared" si="38"/>
        <v>0</v>
      </c>
      <c r="BI57" s="9">
        <f t="shared" si="39"/>
        <v>0</v>
      </c>
      <c r="BJ57" s="4">
        <f t="shared" si="103"/>
        <v>0</v>
      </c>
      <c r="BK57" s="9">
        <f t="shared" si="41"/>
        <v>0</v>
      </c>
      <c r="BL57" s="9">
        <f t="shared" si="124"/>
        <v>132546.01</v>
      </c>
      <c r="BM57" s="9">
        <f t="shared" si="73"/>
        <v>0</v>
      </c>
      <c r="BN57" s="9">
        <f t="shared" si="42"/>
        <v>0</v>
      </c>
      <c r="BO57" s="9">
        <f t="shared" si="43"/>
        <v>0</v>
      </c>
      <c r="BP57" s="9">
        <f t="shared" si="44"/>
        <v>132546.01</v>
      </c>
      <c r="BQ57" s="9">
        <f t="shared" si="45"/>
        <v>0</v>
      </c>
      <c r="BR57" s="9">
        <f t="shared" si="46"/>
        <v>0</v>
      </c>
      <c r="BS57" s="4">
        <f t="shared" si="105"/>
        <v>0</v>
      </c>
      <c r="BT57" s="9">
        <f t="shared" si="48"/>
        <v>0</v>
      </c>
      <c r="BU57" s="9">
        <f t="shared" si="125"/>
        <v>132546.01</v>
      </c>
      <c r="BV57" s="9">
        <f t="shared" si="74"/>
        <v>0</v>
      </c>
      <c r="BW57" s="9">
        <f t="shared" si="49"/>
        <v>0</v>
      </c>
      <c r="BX57" s="9">
        <f t="shared" si="50"/>
        <v>0</v>
      </c>
      <c r="BY57" s="9">
        <f t="shared" si="51"/>
        <v>132546.01</v>
      </c>
      <c r="BZ57" s="9">
        <f t="shared" si="52"/>
        <v>0</v>
      </c>
      <c r="CA57" s="9">
        <f t="shared" si="53"/>
        <v>0</v>
      </c>
      <c r="CB57" s="4">
        <f t="shared" si="107"/>
        <v>0</v>
      </c>
      <c r="CC57" s="9">
        <f t="shared" si="55"/>
        <v>0</v>
      </c>
      <c r="CD57" s="9">
        <f t="shared" si="126"/>
        <v>132546.01</v>
      </c>
      <c r="CE57" s="9">
        <f t="shared" si="75"/>
        <v>0</v>
      </c>
      <c r="CF57" s="9">
        <f t="shared" si="56"/>
        <v>0</v>
      </c>
      <c r="CG57" s="9">
        <f t="shared" si="57"/>
        <v>0</v>
      </c>
      <c r="CH57" s="9">
        <f t="shared" si="58"/>
        <v>132546.01</v>
      </c>
      <c r="CI57" s="9">
        <f t="shared" si="59"/>
        <v>0</v>
      </c>
      <c r="CJ57" s="9">
        <f t="shared" si="60"/>
        <v>0</v>
      </c>
      <c r="CK57" s="4">
        <f t="shared" si="109"/>
        <v>0</v>
      </c>
      <c r="CL57" s="9">
        <f t="shared" si="62"/>
        <v>0</v>
      </c>
      <c r="CM57" s="9">
        <f t="shared" si="127"/>
        <v>132546.01</v>
      </c>
      <c r="CN57" s="9">
        <f t="shared" si="76"/>
        <v>0</v>
      </c>
      <c r="CO57" s="9">
        <f t="shared" si="63"/>
        <v>0</v>
      </c>
      <c r="CP57" s="9">
        <f t="shared" si="64"/>
        <v>0</v>
      </c>
      <c r="CQ57" s="9">
        <f t="shared" si="65"/>
        <v>132546.01</v>
      </c>
      <c r="CR57" s="9">
        <f t="shared" si="66"/>
        <v>0</v>
      </c>
      <c r="CS57" s="9">
        <f t="shared" si="67"/>
        <v>0</v>
      </c>
    </row>
    <row r="58" spans="1:97" ht="12.9" customHeight="1" x14ac:dyDescent="0.25">
      <c r="A58" s="193">
        <v>379</v>
      </c>
      <c r="B58" s="186" t="s">
        <v>210</v>
      </c>
      <c r="C58" s="179"/>
      <c r="D58" s="194"/>
      <c r="E58" s="217">
        <v>1007425.32</v>
      </c>
      <c r="F58" s="276">
        <v>23377</v>
      </c>
      <c r="G58" s="189">
        <v>50</v>
      </c>
      <c r="H58" s="177"/>
      <c r="I58" s="190"/>
      <c r="J58" s="200" t="s">
        <v>463</v>
      </c>
      <c r="K58" s="93">
        <f t="shared" si="0"/>
        <v>0.02</v>
      </c>
      <c r="L58" s="94">
        <f t="shared" si="1"/>
        <v>20148.509999999998</v>
      </c>
      <c r="M58" s="91">
        <f t="shared" si="2"/>
        <v>40296.839999999967</v>
      </c>
      <c r="N58" s="9">
        <f t="shared" si="3"/>
        <v>967128.48</v>
      </c>
      <c r="O58" s="548">
        <f t="shared" si="4"/>
        <v>1007425.32</v>
      </c>
      <c r="P58" s="543"/>
      <c r="Q58" s="4">
        <f t="shared" si="94"/>
        <v>0</v>
      </c>
      <c r="R58" s="9">
        <f t="shared" si="6"/>
        <v>0</v>
      </c>
      <c r="S58" s="9">
        <f t="shared" si="77"/>
        <v>1007425.32</v>
      </c>
      <c r="T58" s="9">
        <f t="shared" si="68"/>
        <v>1007425.32</v>
      </c>
      <c r="U58" s="9">
        <f t="shared" si="7"/>
        <v>20148.509999999998</v>
      </c>
      <c r="V58" s="9">
        <f t="shared" si="8"/>
        <v>20148.329999999969</v>
      </c>
      <c r="W58" s="9">
        <f t="shared" si="9"/>
        <v>987276.99</v>
      </c>
      <c r="X58" s="9">
        <f t="shared" si="10"/>
        <v>0</v>
      </c>
      <c r="Y58" s="9">
        <f t="shared" si="11"/>
        <v>1007425.32</v>
      </c>
      <c r="Z58" s="4">
        <f t="shared" si="95"/>
        <v>0</v>
      </c>
      <c r="AA58" s="9">
        <f t="shared" si="13"/>
        <v>0</v>
      </c>
      <c r="AB58" s="9">
        <f t="shared" si="120"/>
        <v>1007425.32</v>
      </c>
      <c r="AC58" s="9">
        <f t="shared" si="69"/>
        <v>1007416.3199999999</v>
      </c>
      <c r="AD58" s="9">
        <f t="shared" si="14"/>
        <v>20148.329999999969</v>
      </c>
      <c r="AE58" s="9">
        <f t="shared" si="15"/>
        <v>0</v>
      </c>
      <c r="AF58" s="9">
        <f t="shared" si="16"/>
        <v>1007425.32</v>
      </c>
      <c r="AG58" s="9">
        <f t="shared" si="17"/>
        <v>0</v>
      </c>
      <c r="AH58" s="9">
        <f t="shared" si="18"/>
        <v>1007416.3199999999</v>
      </c>
      <c r="AI58" s="4">
        <f t="shared" si="97"/>
        <v>0</v>
      </c>
      <c r="AJ58" s="9">
        <f t="shared" si="20"/>
        <v>0</v>
      </c>
      <c r="AK58" s="9">
        <f t="shared" si="121"/>
        <v>1007425.32</v>
      </c>
      <c r="AL58" s="9">
        <f t="shared" si="70"/>
        <v>0</v>
      </c>
      <c r="AM58" s="9">
        <f t="shared" si="21"/>
        <v>0</v>
      </c>
      <c r="AN58" s="9">
        <f t="shared" si="22"/>
        <v>0</v>
      </c>
      <c r="AO58" s="9">
        <f t="shared" si="23"/>
        <v>1007425.32</v>
      </c>
      <c r="AP58" s="9">
        <f t="shared" si="24"/>
        <v>0</v>
      </c>
      <c r="AQ58" s="9">
        <f t="shared" si="25"/>
        <v>0</v>
      </c>
      <c r="AR58" s="4">
        <f t="shared" si="99"/>
        <v>0</v>
      </c>
      <c r="AS58" s="9">
        <f t="shared" si="27"/>
        <v>0</v>
      </c>
      <c r="AT58" s="9">
        <f t="shared" si="122"/>
        <v>1007425.32</v>
      </c>
      <c r="AU58" s="9">
        <f t="shared" si="71"/>
        <v>0</v>
      </c>
      <c r="AV58" s="9">
        <f t="shared" si="28"/>
        <v>0</v>
      </c>
      <c r="AW58" s="9">
        <f t="shared" si="29"/>
        <v>0</v>
      </c>
      <c r="AX58" s="9">
        <f t="shared" si="30"/>
        <v>1007425.32</v>
      </c>
      <c r="AY58" s="9">
        <f t="shared" si="31"/>
        <v>0</v>
      </c>
      <c r="AZ58" s="9">
        <f t="shared" si="32"/>
        <v>0</v>
      </c>
      <c r="BA58" s="4">
        <f t="shared" si="101"/>
        <v>0</v>
      </c>
      <c r="BB58" s="9">
        <f t="shared" si="34"/>
        <v>0</v>
      </c>
      <c r="BC58" s="9">
        <f t="shared" si="123"/>
        <v>1007425.32</v>
      </c>
      <c r="BD58" s="9">
        <f t="shared" si="72"/>
        <v>0</v>
      </c>
      <c r="BE58" s="9">
        <f t="shared" si="35"/>
        <v>0</v>
      </c>
      <c r="BF58" s="9">
        <f t="shared" si="36"/>
        <v>0</v>
      </c>
      <c r="BG58" s="9">
        <f t="shared" si="37"/>
        <v>1007425.32</v>
      </c>
      <c r="BH58" s="9">
        <f t="shared" si="38"/>
        <v>0</v>
      </c>
      <c r="BI58" s="9">
        <f t="shared" si="39"/>
        <v>0</v>
      </c>
      <c r="BJ58" s="4">
        <f t="shared" si="103"/>
        <v>0</v>
      </c>
      <c r="BK58" s="9">
        <f t="shared" si="41"/>
        <v>0</v>
      </c>
      <c r="BL58" s="9">
        <f t="shared" si="124"/>
        <v>1007425.32</v>
      </c>
      <c r="BM58" s="9">
        <f t="shared" si="73"/>
        <v>0</v>
      </c>
      <c r="BN58" s="9">
        <f t="shared" si="42"/>
        <v>0</v>
      </c>
      <c r="BO58" s="9">
        <f t="shared" si="43"/>
        <v>0</v>
      </c>
      <c r="BP58" s="9">
        <f t="shared" si="44"/>
        <v>1007425.32</v>
      </c>
      <c r="BQ58" s="9">
        <f t="shared" si="45"/>
        <v>0</v>
      </c>
      <c r="BR58" s="9">
        <f t="shared" si="46"/>
        <v>0</v>
      </c>
      <c r="BS58" s="4">
        <f t="shared" si="105"/>
        <v>0</v>
      </c>
      <c r="BT58" s="9">
        <f t="shared" si="48"/>
        <v>0</v>
      </c>
      <c r="BU58" s="9">
        <f t="shared" si="125"/>
        <v>1007425.32</v>
      </c>
      <c r="BV58" s="9">
        <f t="shared" si="74"/>
        <v>0</v>
      </c>
      <c r="BW58" s="9">
        <f t="shared" si="49"/>
        <v>0</v>
      </c>
      <c r="BX58" s="9">
        <f t="shared" si="50"/>
        <v>0</v>
      </c>
      <c r="BY58" s="9">
        <f t="shared" si="51"/>
        <v>1007425.32</v>
      </c>
      <c r="BZ58" s="9">
        <f t="shared" si="52"/>
        <v>0</v>
      </c>
      <c r="CA58" s="9">
        <f t="shared" si="53"/>
        <v>0</v>
      </c>
      <c r="CB58" s="4">
        <f t="shared" si="107"/>
        <v>0</v>
      </c>
      <c r="CC58" s="9">
        <f t="shared" si="55"/>
        <v>0</v>
      </c>
      <c r="CD58" s="9">
        <f t="shared" si="126"/>
        <v>1007425.32</v>
      </c>
      <c r="CE58" s="9">
        <f t="shared" si="75"/>
        <v>0</v>
      </c>
      <c r="CF58" s="9">
        <f t="shared" si="56"/>
        <v>0</v>
      </c>
      <c r="CG58" s="9">
        <f t="shared" si="57"/>
        <v>0</v>
      </c>
      <c r="CH58" s="9">
        <f t="shared" si="58"/>
        <v>1007425.32</v>
      </c>
      <c r="CI58" s="9">
        <f t="shared" si="59"/>
        <v>0</v>
      </c>
      <c r="CJ58" s="9">
        <f t="shared" si="60"/>
        <v>0</v>
      </c>
      <c r="CK58" s="4">
        <f t="shared" si="109"/>
        <v>0</v>
      </c>
      <c r="CL58" s="9">
        <f t="shared" si="62"/>
        <v>0</v>
      </c>
      <c r="CM58" s="9">
        <f t="shared" si="127"/>
        <v>1007425.32</v>
      </c>
      <c r="CN58" s="9">
        <f t="shared" si="76"/>
        <v>0</v>
      </c>
      <c r="CO58" s="9">
        <f t="shared" si="63"/>
        <v>0</v>
      </c>
      <c r="CP58" s="9">
        <f t="shared" si="64"/>
        <v>0</v>
      </c>
      <c r="CQ58" s="9">
        <f t="shared" si="65"/>
        <v>1007425.32</v>
      </c>
      <c r="CR58" s="9">
        <f t="shared" si="66"/>
        <v>0</v>
      </c>
      <c r="CS58" s="9">
        <f t="shared" si="67"/>
        <v>0</v>
      </c>
    </row>
    <row r="59" spans="1:97" ht="12.9" customHeight="1" x14ac:dyDescent="0.25">
      <c r="A59" s="193">
        <v>380</v>
      </c>
      <c r="B59" s="186" t="s">
        <v>211</v>
      </c>
      <c r="C59" s="179"/>
      <c r="D59" s="194"/>
      <c r="E59" s="217">
        <v>4436.92</v>
      </c>
      <c r="F59" s="276">
        <v>30317</v>
      </c>
      <c r="G59" s="189">
        <v>40</v>
      </c>
      <c r="H59" s="177"/>
      <c r="I59" s="190"/>
      <c r="J59" s="200" t="s">
        <v>463</v>
      </c>
      <c r="K59" s="93">
        <f t="shared" si="0"/>
        <v>2.5000000000000001E-2</v>
      </c>
      <c r="L59" s="94">
        <f t="shared" si="1"/>
        <v>110.92</v>
      </c>
      <c r="M59" s="91">
        <f t="shared" si="2"/>
        <v>1220.2399999999998</v>
      </c>
      <c r="N59" s="9">
        <f t="shared" si="3"/>
        <v>3216.6800000000003</v>
      </c>
      <c r="O59" s="548">
        <f t="shared" si="4"/>
        <v>4436.92</v>
      </c>
      <c r="P59" s="543"/>
      <c r="Q59" s="4">
        <f t="shared" si="94"/>
        <v>0</v>
      </c>
      <c r="R59" s="9">
        <f t="shared" si="6"/>
        <v>0</v>
      </c>
      <c r="S59" s="9">
        <f t="shared" si="77"/>
        <v>4436.92</v>
      </c>
      <c r="T59" s="9">
        <f t="shared" si="68"/>
        <v>4436.92</v>
      </c>
      <c r="U59" s="9">
        <f t="shared" si="7"/>
        <v>110.92</v>
      </c>
      <c r="V59" s="9">
        <f t="shared" si="8"/>
        <v>1109.3199999999997</v>
      </c>
      <c r="W59" s="9">
        <f t="shared" si="9"/>
        <v>3327.6000000000004</v>
      </c>
      <c r="X59" s="9">
        <f t="shared" si="10"/>
        <v>0</v>
      </c>
      <c r="Y59" s="9">
        <f t="shared" si="11"/>
        <v>4436.92</v>
      </c>
      <c r="Z59" s="4">
        <f t="shared" si="95"/>
        <v>0</v>
      </c>
      <c r="AA59" s="9">
        <f t="shared" si="13"/>
        <v>0</v>
      </c>
      <c r="AB59" s="9">
        <f t="shared" si="120"/>
        <v>4436.92</v>
      </c>
      <c r="AC59" s="9">
        <f t="shared" si="69"/>
        <v>4436.92</v>
      </c>
      <c r="AD59" s="9">
        <f t="shared" si="14"/>
        <v>110.92</v>
      </c>
      <c r="AE59" s="9">
        <f t="shared" si="15"/>
        <v>998.39999999999975</v>
      </c>
      <c r="AF59" s="9">
        <f t="shared" si="16"/>
        <v>3438.5200000000004</v>
      </c>
      <c r="AG59" s="9">
        <f t="shared" si="17"/>
        <v>0</v>
      </c>
      <c r="AH59" s="9">
        <f t="shared" si="18"/>
        <v>4436.92</v>
      </c>
      <c r="AI59" s="4">
        <f t="shared" si="97"/>
        <v>0</v>
      </c>
      <c r="AJ59" s="9">
        <f t="shared" si="20"/>
        <v>0</v>
      </c>
      <c r="AK59" s="9">
        <f t="shared" si="121"/>
        <v>4436.92</v>
      </c>
      <c r="AL59" s="9">
        <f t="shared" si="70"/>
        <v>4436.92</v>
      </c>
      <c r="AM59" s="9">
        <f t="shared" si="21"/>
        <v>110.92</v>
      </c>
      <c r="AN59" s="9">
        <f t="shared" si="22"/>
        <v>887.47999999999979</v>
      </c>
      <c r="AO59" s="9">
        <f t="shared" si="23"/>
        <v>3549.4400000000005</v>
      </c>
      <c r="AP59" s="9">
        <f t="shared" si="24"/>
        <v>0</v>
      </c>
      <c r="AQ59" s="9">
        <f t="shared" si="25"/>
        <v>4436.92</v>
      </c>
      <c r="AR59" s="4">
        <f t="shared" si="99"/>
        <v>0</v>
      </c>
      <c r="AS59" s="9">
        <f t="shared" si="27"/>
        <v>0</v>
      </c>
      <c r="AT59" s="9">
        <f t="shared" si="122"/>
        <v>4436.92</v>
      </c>
      <c r="AU59" s="9">
        <f t="shared" si="71"/>
        <v>4436.92</v>
      </c>
      <c r="AV59" s="9">
        <f t="shared" si="28"/>
        <v>110.92</v>
      </c>
      <c r="AW59" s="9">
        <f t="shared" si="29"/>
        <v>776.55999999999983</v>
      </c>
      <c r="AX59" s="9">
        <f t="shared" si="30"/>
        <v>3660.3600000000006</v>
      </c>
      <c r="AY59" s="9">
        <f t="shared" si="31"/>
        <v>0</v>
      </c>
      <c r="AZ59" s="9">
        <f t="shared" si="32"/>
        <v>4436.92</v>
      </c>
      <c r="BA59" s="4">
        <f t="shared" si="101"/>
        <v>0</v>
      </c>
      <c r="BB59" s="9">
        <f t="shared" si="34"/>
        <v>0</v>
      </c>
      <c r="BC59" s="9">
        <f t="shared" si="123"/>
        <v>4436.92</v>
      </c>
      <c r="BD59" s="9">
        <f t="shared" si="72"/>
        <v>4436.92</v>
      </c>
      <c r="BE59" s="9">
        <f t="shared" si="35"/>
        <v>110.92</v>
      </c>
      <c r="BF59" s="9">
        <f t="shared" si="36"/>
        <v>665.63999999999987</v>
      </c>
      <c r="BG59" s="9">
        <f t="shared" si="37"/>
        <v>3771.2800000000007</v>
      </c>
      <c r="BH59" s="9">
        <f t="shared" si="38"/>
        <v>0</v>
      </c>
      <c r="BI59" s="9">
        <f t="shared" si="39"/>
        <v>4436.92</v>
      </c>
      <c r="BJ59" s="4">
        <f t="shared" si="103"/>
        <v>0</v>
      </c>
      <c r="BK59" s="9">
        <f t="shared" si="41"/>
        <v>0</v>
      </c>
      <c r="BL59" s="9">
        <f t="shared" si="124"/>
        <v>4436.92</v>
      </c>
      <c r="BM59" s="9">
        <f t="shared" si="73"/>
        <v>4436.92</v>
      </c>
      <c r="BN59" s="9">
        <f t="shared" si="42"/>
        <v>110.92</v>
      </c>
      <c r="BO59" s="9">
        <f t="shared" si="43"/>
        <v>554.71999999999991</v>
      </c>
      <c r="BP59" s="9">
        <f t="shared" si="44"/>
        <v>3882.2000000000007</v>
      </c>
      <c r="BQ59" s="9">
        <f t="shared" si="45"/>
        <v>0</v>
      </c>
      <c r="BR59" s="9">
        <f t="shared" si="46"/>
        <v>4436.92</v>
      </c>
      <c r="BS59" s="4">
        <f t="shared" si="105"/>
        <v>0</v>
      </c>
      <c r="BT59" s="9">
        <f t="shared" si="48"/>
        <v>0</v>
      </c>
      <c r="BU59" s="9">
        <f t="shared" si="125"/>
        <v>4436.92</v>
      </c>
      <c r="BV59" s="9">
        <f t="shared" si="74"/>
        <v>4436.92</v>
      </c>
      <c r="BW59" s="9">
        <f t="shared" si="49"/>
        <v>110.92</v>
      </c>
      <c r="BX59" s="9">
        <f t="shared" si="50"/>
        <v>443.7999999999999</v>
      </c>
      <c r="BY59" s="9">
        <f t="shared" si="51"/>
        <v>3993.1200000000008</v>
      </c>
      <c r="BZ59" s="9">
        <f t="shared" si="52"/>
        <v>0</v>
      </c>
      <c r="CA59" s="9">
        <f t="shared" si="53"/>
        <v>4436.92</v>
      </c>
      <c r="CB59" s="4">
        <f t="shared" si="107"/>
        <v>0</v>
      </c>
      <c r="CC59" s="9">
        <f t="shared" si="55"/>
        <v>0</v>
      </c>
      <c r="CD59" s="9">
        <f t="shared" si="126"/>
        <v>4436.92</v>
      </c>
      <c r="CE59" s="9">
        <f t="shared" si="75"/>
        <v>4436.92</v>
      </c>
      <c r="CF59" s="9">
        <f t="shared" si="56"/>
        <v>110.92</v>
      </c>
      <c r="CG59" s="9">
        <f t="shared" si="57"/>
        <v>332.87999999999988</v>
      </c>
      <c r="CH59" s="9">
        <f t="shared" si="58"/>
        <v>4104.0400000000009</v>
      </c>
      <c r="CI59" s="9">
        <f t="shared" si="59"/>
        <v>0</v>
      </c>
      <c r="CJ59" s="9">
        <f t="shared" si="60"/>
        <v>4436.92</v>
      </c>
      <c r="CK59" s="4">
        <f t="shared" si="109"/>
        <v>0</v>
      </c>
      <c r="CL59" s="9">
        <f t="shared" si="62"/>
        <v>0</v>
      </c>
      <c r="CM59" s="9">
        <f t="shared" si="127"/>
        <v>4436.92</v>
      </c>
      <c r="CN59" s="9">
        <f t="shared" si="76"/>
        <v>4436.92</v>
      </c>
      <c r="CO59" s="9">
        <f t="shared" si="63"/>
        <v>110.92</v>
      </c>
      <c r="CP59" s="9">
        <f t="shared" si="64"/>
        <v>221.95999999999987</v>
      </c>
      <c r="CQ59" s="9">
        <f t="shared" si="65"/>
        <v>4214.9600000000009</v>
      </c>
      <c r="CR59" s="9">
        <f t="shared" si="66"/>
        <v>0</v>
      </c>
      <c r="CS59" s="9">
        <f t="shared" si="67"/>
        <v>4436.92</v>
      </c>
    </row>
    <row r="60" spans="1:97" ht="12.9" customHeight="1" x14ac:dyDescent="0.25">
      <c r="A60" s="193">
        <v>381</v>
      </c>
      <c r="B60" s="186" t="s">
        <v>212</v>
      </c>
      <c r="C60" s="179"/>
      <c r="D60" s="194"/>
      <c r="E60" s="217">
        <v>19085.18</v>
      </c>
      <c r="F60" s="276">
        <v>30317</v>
      </c>
      <c r="G60" s="189">
        <v>45</v>
      </c>
      <c r="H60" s="177"/>
      <c r="I60" s="190"/>
      <c r="J60" s="200" t="s">
        <v>463</v>
      </c>
      <c r="K60" s="93">
        <f t="shared" si="0"/>
        <v>2.2200000000000001E-2</v>
      </c>
      <c r="L60" s="94">
        <f t="shared" si="1"/>
        <v>423.69</v>
      </c>
      <c r="M60" s="91">
        <f t="shared" si="2"/>
        <v>6798.17</v>
      </c>
      <c r="N60" s="9">
        <f t="shared" si="3"/>
        <v>12287.01</v>
      </c>
      <c r="O60" s="548">
        <f t="shared" si="4"/>
        <v>19085.18</v>
      </c>
      <c r="P60" s="543"/>
      <c r="Q60" s="4">
        <f t="shared" si="94"/>
        <v>0</v>
      </c>
      <c r="R60" s="9">
        <f t="shared" si="6"/>
        <v>0</v>
      </c>
      <c r="S60" s="9">
        <f t="shared" si="77"/>
        <v>19085.18</v>
      </c>
      <c r="T60" s="9">
        <f t="shared" si="68"/>
        <v>19085.18</v>
      </c>
      <c r="U60" s="9">
        <f t="shared" si="7"/>
        <v>423.69</v>
      </c>
      <c r="V60" s="9">
        <f t="shared" si="8"/>
        <v>6374.4800000000005</v>
      </c>
      <c r="W60" s="9">
        <f t="shared" si="9"/>
        <v>12710.7</v>
      </c>
      <c r="X60" s="9">
        <f t="shared" si="10"/>
        <v>0</v>
      </c>
      <c r="Y60" s="9">
        <f t="shared" si="11"/>
        <v>19085.18</v>
      </c>
      <c r="Z60" s="4">
        <f t="shared" si="95"/>
        <v>0</v>
      </c>
      <c r="AA60" s="9">
        <f t="shared" si="13"/>
        <v>0</v>
      </c>
      <c r="AB60" s="9">
        <f t="shared" si="120"/>
        <v>19085.18</v>
      </c>
      <c r="AC60" s="9">
        <f t="shared" si="69"/>
        <v>19085.18</v>
      </c>
      <c r="AD60" s="9">
        <f t="shared" si="14"/>
        <v>423.69</v>
      </c>
      <c r="AE60" s="9">
        <f t="shared" si="15"/>
        <v>5950.7900000000009</v>
      </c>
      <c r="AF60" s="9">
        <f t="shared" si="16"/>
        <v>13134.390000000001</v>
      </c>
      <c r="AG60" s="9">
        <f t="shared" si="17"/>
        <v>0</v>
      </c>
      <c r="AH60" s="9">
        <f t="shared" si="18"/>
        <v>19085.18</v>
      </c>
      <c r="AI60" s="4">
        <f t="shared" si="97"/>
        <v>0</v>
      </c>
      <c r="AJ60" s="9">
        <f t="shared" si="20"/>
        <v>0</v>
      </c>
      <c r="AK60" s="9">
        <f t="shared" si="121"/>
        <v>19085.18</v>
      </c>
      <c r="AL60" s="9">
        <f t="shared" si="70"/>
        <v>19085.18</v>
      </c>
      <c r="AM60" s="9">
        <f t="shared" si="21"/>
        <v>423.69</v>
      </c>
      <c r="AN60" s="9">
        <f t="shared" si="22"/>
        <v>5527.1000000000013</v>
      </c>
      <c r="AO60" s="9">
        <f t="shared" si="23"/>
        <v>13558.080000000002</v>
      </c>
      <c r="AP60" s="9">
        <f t="shared" si="24"/>
        <v>0</v>
      </c>
      <c r="AQ60" s="9">
        <f t="shared" si="25"/>
        <v>19085.18</v>
      </c>
      <c r="AR60" s="4">
        <f t="shared" si="99"/>
        <v>0</v>
      </c>
      <c r="AS60" s="9">
        <f t="shared" si="27"/>
        <v>0</v>
      </c>
      <c r="AT60" s="9">
        <f t="shared" si="122"/>
        <v>19085.18</v>
      </c>
      <c r="AU60" s="9">
        <f t="shared" si="71"/>
        <v>19085.18</v>
      </c>
      <c r="AV60" s="9">
        <f t="shared" si="28"/>
        <v>423.69</v>
      </c>
      <c r="AW60" s="9">
        <f t="shared" si="29"/>
        <v>5103.4100000000017</v>
      </c>
      <c r="AX60" s="9">
        <f t="shared" si="30"/>
        <v>13981.770000000002</v>
      </c>
      <c r="AY60" s="9">
        <f t="shared" si="31"/>
        <v>0</v>
      </c>
      <c r="AZ60" s="9">
        <f t="shared" si="32"/>
        <v>19085.18</v>
      </c>
      <c r="BA60" s="4">
        <f t="shared" si="101"/>
        <v>0</v>
      </c>
      <c r="BB60" s="9">
        <f t="shared" si="34"/>
        <v>0</v>
      </c>
      <c r="BC60" s="9">
        <f t="shared" si="123"/>
        <v>19085.18</v>
      </c>
      <c r="BD60" s="9">
        <f t="shared" si="72"/>
        <v>19085.18</v>
      </c>
      <c r="BE60" s="9">
        <f t="shared" si="35"/>
        <v>423.69</v>
      </c>
      <c r="BF60" s="9">
        <f t="shared" si="36"/>
        <v>4679.7200000000021</v>
      </c>
      <c r="BG60" s="9">
        <f t="shared" si="37"/>
        <v>14405.460000000003</v>
      </c>
      <c r="BH60" s="9">
        <f t="shared" si="38"/>
        <v>0</v>
      </c>
      <c r="BI60" s="9">
        <f t="shared" si="39"/>
        <v>19085.18</v>
      </c>
      <c r="BJ60" s="4">
        <f t="shared" si="103"/>
        <v>0</v>
      </c>
      <c r="BK60" s="9">
        <f t="shared" si="41"/>
        <v>0</v>
      </c>
      <c r="BL60" s="9">
        <f t="shared" si="124"/>
        <v>19085.18</v>
      </c>
      <c r="BM60" s="9">
        <f t="shared" si="73"/>
        <v>19085.18</v>
      </c>
      <c r="BN60" s="9">
        <f t="shared" si="42"/>
        <v>423.69</v>
      </c>
      <c r="BO60" s="9">
        <f t="shared" si="43"/>
        <v>4256.0300000000025</v>
      </c>
      <c r="BP60" s="9">
        <f t="shared" si="44"/>
        <v>14829.150000000003</v>
      </c>
      <c r="BQ60" s="9">
        <f t="shared" si="45"/>
        <v>0</v>
      </c>
      <c r="BR60" s="9">
        <f t="shared" si="46"/>
        <v>19085.18</v>
      </c>
      <c r="BS60" s="4">
        <f t="shared" si="105"/>
        <v>0</v>
      </c>
      <c r="BT60" s="9">
        <f t="shared" si="48"/>
        <v>0</v>
      </c>
      <c r="BU60" s="9">
        <f t="shared" si="125"/>
        <v>19085.18</v>
      </c>
      <c r="BV60" s="9">
        <f t="shared" si="74"/>
        <v>19085.18</v>
      </c>
      <c r="BW60" s="9">
        <f t="shared" si="49"/>
        <v>423.69</v>
      </c>
      <c r="BX60" s="9">
        <f t="shared" si="50"/>
        <v>3832.3400000000024</v>
      </c>
      <c r="BY60" s="9">
        <f t="shared" si="51"/>
        <v>15252.840000000004</v>
      </c>
      <c r="BZ60" s="9">
        <f t="shared" si="52"/>
        <v>0</v>
      </c>
      <c r="CA60" s="9">
        <f t="shared" si="53"/>
        <v>19085.18</v>
      </c>
      <c r="CB60" s="4">
        <f t="shared" si="107"/>
        <v>0</v>
      </c>
      <c r="CC60" s="9">
        <f t="shared" si="55"/>
        <v>0</v>
      </c>
      <c r="CD60" s="9">
        <f t="shared" si="126"/>
        <v>19085.18</v>
      </c>
      <c r="CE60" s="9">
        <f t="shared" si="75"/>
        <v>19085.18</v>
      </c>
      <c r="CF60" s="9">
        <f t="shared" si="56"/>
        <v>423.69</v>
      </c>
      <c r="CG60" s="9">
        <f t="shared" si="57"/>
        <v>3408.6500000000024</v>
      </c>
      <c r="CH60" s="9">
        <f t="shared" si="58"/>
        <v>15676.530000000004</v>
      </c>
      <c r="CI60" s="9">
        <f t="shared" si="59"/>
        <v>0</v>
      </c>
      <c r="CJ60" s="9">
        <f t="shared" si="60"/>
        <v>19085.18</v>
      </c>
      <c r="CK60" s="4">
        <f t="shared" si="109"/>
        <v>0</v>
      </c>
      <c r="CL60" s="9">
        <f t="shared" si="62"/>
        <v>0</v>
      </c>
      <c r="CM60" s="9">
        <f t="shared" si="127"/>
        <v>19085.18</v>
      </c>
      <c r="CN60" s="9">
        <f t="shared" si="76"/>
        <v>19085.18</v>
      </c>
      <c r="CO60" s="9">
        <f t="shared" si="63"/>
        <v>423.69</v>
      </c>
      <c r="CP60" s="9">
        <f t="shared" si="64"/>
        <v>2984.9600000000023</v>
      </c>
      <c r="CQ60" s="9">
        <f t="shared" si="65"/>
        <v>16100.220000000005</v>
      </c>
      <c r="CR60" s="9">
        <f t="shared" si="66"/>
        <v>0</v>
      </c>
      <c r="CS60" s="9">
        <f t="shared" si="67"/>
        <v>19085.18</v>
      </c>
    </row>
    <row r="61" spans="1:97" ht="12.9" customHeight="1" x14ac:dyDescent="0.25">
      <c r="A61" s="193">
        <v>382</v>
      </c>
      <c r="B61" s="186" t="s">
        <v>213</v>
      </c>
      <c r="C61" s="179"/>
      <c r="D61" s="194"/>
      <c r="E61" s="217">
        <v>160256.20000000001</v>
      </c>
      <c r="F61" s="276">
        <v>28491</v>
      </c>
      <c r="G61" s="189">
        <v>40</v>
      </c>
      <c r="H61" s="177"/>
      <c r="I61" s="190"/>
      <c r="J61" s="200" t="s">
        <v>463</v>
      </c>
      <c r="K61" s="93">
        <f t="shared" si="0"/>
        <v>2.5000000000000001E-2</v>
      </c>
      <c r="L61" s="94">
        <f t="shared" si="1"/>
        <v>4006.41</v>
      </c>
      <c r="M61" s="91">
        <f t="shared" si="2"/>
        <v>24038.260000000009</v>
      </c>
      <c r="N61" s="9">
        <f t="shared" si="3"/>
        <v>136217.94</v>
      </c>
      <c r="O61" s="548">
        <f t="shared" si="4"/>
        <v>160256.20000000001</v>
      </c>
      <c r="P61" s="543"/>
      <c r="Q61" s="4">
        <f t="shared" si="94"/>
        <v>0</v>
      </c>
      <c r="R61" s="9">
        <f t="shared" si="6"/>
        <v>0</v>
      </c>
      <c r="S61" s="9">
        <f t="shared" si="77"/>
        <v>160256.20000000001</v>
      </c>
      <c r="T61" s="9">
        <f t="shared" si="68"/>
        <v>160256.20000000001</v>
      </c>
      <c r="U61" s="9">
        <f t="shared" si="7"/>
        <v>4006.41</v>
      </c>
      <c r="V61" s="9">
        <f t="shared" si="8"/>
        <v>20031.850000000009</v>
      </c>
      <c r="W61" s="9">
        <f t="shared" si="9"/>
        <v>140224.35</v>
      </c>
      <c r="X61" s="9">
        <f t="shared" si="10"/>
        <v>0</v>
      </c>
      <c r="Y61" s="9">
        <f t="shared" si="11"/>
        <v>160256.20000000001</v>
      </c>
      <c r="Z61" s="4">
        <f t="shared" si="95"/>
        <v>0</v>
      </c>
      <c r="AA61" s="9">
        <f t="shared" si="13"/>
        <v>0</v>
      </c>
      <c r="AB61" s="9">
        <f t="shared" si="120"/>
        <v>160256.20000000001</v>
      </c>
      <c r="AC61" s="9">
        <f t="shared" si="69"/>
        <v>160256.20000000001</v>
      </c>
      <c r="AD61" s="9">
        <f t="shared" si="14"/>
        <v>4006.41</v>
      </c>
      <c r="AE61" s="9">
        <f t="shared" si="15"/>
        <v>16025.44000000001</v>
      </c>
      <c r="AF61" s="9">
        <f t="shared" si="16"/>
        <v>144230.76</v>
      </c>
      <c r="AG61" s="9">
        <f t="shared" si="17"/>
        <v>0</v>
      </c>
      <c r="AH61" s="9">
        <f t="shared" si="18"/>
        <v>160256.20000000001</v>
      </c>
      <c r="AI61" s="4">
        <f t="shared" si="97"/>
        <v>0</v>
      </c>
      <c r="AJ61" s="9">
        <f t="shared" si="20"/>
        <v>0</v>
      </c>
      <c r="AK61" s="9">
        <f t="shared" si="121"/>
        <v>160256.20000000001</v>
      </c>
      <c r="AL61" s="9">
        <f t="shared" si="70"/>
        <v>160256.20000000001</v>
      </c>
      <c r="AM61" s="9">
        <f t="shared" si="21"/>
        <v>4006.41</v>
      </c>
      <c r="AN61" s="9">
        <f t="shared" si="22"/>
        <v>12019.03000000001</v>
      </c>
      <c r="AO61" s="9">
        <f t="shared" si="23"/>
        <v>148237.17000000001</v>
      </c>
      <c r="AP61" s="9">
        <f t="shared" si="24"/>
        <v>0</v>
      </c>
      <c r="AQ61" s="9">
        <f t="shared" si="25"/>
        <v>160256.20000000001</v>
      </c>
      <c r="AR61" s="4">
        <f t="shared" si="99"/>
        <v>0</v>
      </c>
      <c r="AS61" s="9">
        <f t="shared" si="27"/>
        <v>0</v>
      </c>
      <c r="AT61" s="9">
        <f t="shared" si="122"/>
        <v>160256.20000000001</v>
      </c>
      <c r="AU61" s="9">
        <f t="shared" si="71"/>
        <v>160256.20000000001</v>
      </c>
      <c r="AV61" s="9">
        <f t="shared" si="28"/>
        <v>4006.41</v>
      </c>
      <c r="AW61" s="9">
        <f t="shared" si="29"/>
        <v>8012.6200000000099</v>
      </c>
      <c r="AX61" s="9">
        <f t="shared" si="30"/>
        <v>152243.58000000002</v>
      </c>
      <c r="AY61" s="9">
        <f t="shared" si="31"/>
        <v>0</v>
      </c>
      <c r="AZ61" s="9">
        <f t="shared" si="32"/>
        <v>160256.20000000001</v>
      </c>
      <c r="BA61" s="4">
        <f t="shared" si="101"/>
        <v>0</v>
      </c>
      <c r="BB61" s="9">
        <f t="shared" si="34"/>
        <v>0</v>
      </c>
      <c r="BC61" s="9">
        <f t="shared" si="123"/>
        <v>160256.20000000001</v>
      </c>
      <c r="BD61" s="9">
        <f t="shared" si="72"/>
        <v>160256.20000000001</v>
      </c>
      <c r="BE61" s="9">
        <f t="shared" si="35"/>
        <v>4006.41</v>
      </c>
      <c r="BF61" s="9">
        <f t="shared" si="36"/>
        <v>4006.21000000001</v>
      </c>
      <c r="BG61" s="9">
        <f t="shared" si="37"/>
        <v>156249.99000000002</v>
      </c>
      <c r="BH61" s="9">
        <f t="shared" si="38"/>
        <v>0</v>
      </c>
      <c r="BI61" s="9">
        <f t="shared" si="39"/>
        <v>160256.20000000001</v>
      </c>
      <c r="BJ61" s="4">
        <f t="shared" si="103"/>
        <v>0</v>
      </c>
      <c r="BK61" s="9">
        <f t="shared" si="41"/>
        <v>0</v>
      </c>
      <c r="BL61" s="9">
        <f t="shared" si="124"/>
        <v>160256.20000000001</v>
      </c>
      <c r="BM61" s="9">
        <f t="shared" si="73"/>
        <v>160248.20000000001</v>
      </c>
      <c r="BN61" s="9">
        <f t="shared" si="42"/>
        <v>4006.21000000001</v>
      </c>
      <c r="BO61" s="9">
        <f t="shared" si="43"/>
        <v>0</v>
      </c>
      <c r="BP61" s="9">
        <f t="shared" si="44"/>
        <v>160256.20000000004</v>
      </c>
      <c r="BQ61" s="9">
        <f t="shared" si="45"/>
        <v>0</v>
      </c>
      <c r="BR61" s="9">
        <f t="shared" si="46"/>
        <v>160248.20000000001</v>
      </c>
      <c r="BS61" s="4">
        <f t="shared" si="105"/>
        <v>0</v>
      </c>
      <c r="BT61" s="9">
        <f t="shared" si="48"/>
        <v>0</v>
      </c>
      <c r="BU61" s="9">
        <f t="shared" si="125"/>
        <v>160256.20000000001</v>
      </c>
      <c r="BV61" s="9">
        <f t="shared" si="74"/>
        <v>0</v>
      </c>
      <c r="BW61" s="9">
        <f t="shared" si="49"/>
        <v>0</v>
      </c>
      <c r="BX61" s="9">
        <f t="shared" si="50"/>
        <v>0</v>
      </c>
      <c r="BY61" s="9">
        <f t="shared" si="51"/>
        <v>160256.20000000004</v>
      </c>
      <c r="BZ61" s="9">
        <f t="shared" si="52"/>
        <v>0</v>
      </c>
      <c r="CA61" s="9">
        <f t="shared" si="53"/>
        <v>0</v>
      </c>
      <c r="CB61" s="4">
        <f t="shared" si="107"/>
        <v>0</v>
      </c>
      <c r="CC61" s="9">
        <f t="shared" si="55"/>
        <v>0</v>
      </c>
      <c r="CD61" s="9">
        <f t="shared" si="126"/>
        <v>160256.20000000001</v>
      </c>
      <c r="CE61" s="9">
        <f t="shared" si="75"/>
        <v>0</v>
      </c>
      <c r="CF61" s="9">
        <f t="shared" si="56"/>
        <v>0</v>
      </c>
      <c r="CG61" s="9">
        <f t="shared" si="57"/>
        <v>0</v>
      </c>
      <c r="CH61" s="9">
        <f t="shared" si="58"/>
        <v>160256.20000000004</v>
      </c>
      <c r="CI61" s="9">
        <f t="shared" si="59"/>
        <v>0</v>
      </c>
      <c r="CJ61" s="9">
        <f t="shared" si="60"/>
        <v>0</v>
      </c>
      <c r="CK61" s="4">
        <f t="shared" si="109"/>
        <v>0</v>
      </c>
      <c r="CL61" s="9">
        <f t="shared" si="62"/>
        <v>0</v>
      </c>
      <c r="CM61" s="9">
        <f t="shared" si="127"/>
        <v>160256.20000000001</v>
      </c>
      <c r="CN61" s="9">
        <f t="shared" si="76"/>
        <v>0</v>
      </c>
      <c r="CO61" s="9">
        <f t="shared" si="63"/>
        <v>0</v>
      </c>
      <c r="CP61" s="9">
        <f t="shared" si="64"/>
        <v>0</v>
      </c>
      <c r="CQ61" s="9">
        <f t="shared" si="65"/>
        <v>160256.20000000004</v>
      </c>
      <c r="CR61" s="9">
        <f t="shared" si="66"/>
        <v>0</v>
      </c>
      <c r="CS61" s="9">
        <f t="shared" si="67"/>
        <v>0</v>
      </c>
    </row>
    <row r="62" spans="1:97" ht="12.9" customHeight="1" x14ac:dyDescent="0.25">
      <c r="A62" s="193">
        <v>383</v>
      </c>
      <c r="B62" s="186" t="s">
        <v>201</v>
      </c>
      <c r="C62" s="179"/>
      <c r="D62" s="194"/>
      <c r="E62" s="217">
        <v>3267.02</v>
      </c>
      <c r="F62" s="276">
        <v>30864</v>
      </c>
      <c r="G62" s="189">
        <v>10</v>
      </c>
      <c r="H62" s="177"/>
      <c r="I62" s="190"/>
      <c r="J62" s="200" t="s">
        <v>463</v>
      </c>
      <c r="K62" s="93">
        <f t="shared" si="0"/>
        <v>0.1</v>
      </c>
      <c r="L62" s="94">
        <f t="shared" si="1"/>
        <v>326.7</v>
      </c>
      <c r="M62" s="91">
        <f t="shared" si="2"/>
        <v>0</v>
      </c>
      <c r="N62" s="9">
        <f t="shared" si="3"/>
        <v>3267.02</v>
      </c>
      <c r="O62" s="548">
        <f t="shared" si="4"/>
        <v>3267.02</v>
      </c>
      <c r="P62" s="543"/>
      <c r="Q62" s="4">
        <f t="shared" si="94"/>
        <v>0</v>
      </c>
      <c r="R62" s="9">
        <f t="shared" si="6"/>
        <v>0</v>
      </c>
      <c r="S62" s="9">
        <f t="shared" si="77"/>
        <v>3267.02</v>
      </c>
      <c r="T62" s="9">
        <f t="shared" si="68"/>
        <v>0</v>
      </c>
      <c r="U62" s="9">
        <f t="shared" si="7"/>
        <v>0</v>
      </c>
      <c r="V62" s="9">
        <f t="shared" si="8"/>
        <v>0</v>
      </c>
      <c r="W62" s="9">
        <f t="shared" si="9"/>
        <v>3267.02</v>
      </c>
      <c r="X62" s="9">
        <f t="shared" si="10"/>
        <v>0</v>
      </c>
      <c r="Y62" s="9">
        <f t="shared" si="11"/>
        <v>0</v>
      </c>
      <c r="Z62" s="4">
        <f t="shared" si="95"/>
        <v>0</v>
      </c>
      <c r="AA62" s="9">
        <f t="shared" si="13"/>
        <v>0</v>
      </c>
      <c r="AB62" s="9">
        <f t="shared" si="120"/>
        <v>3267.02</v>
      </c>
      <c r="AC62" s="9">
        <f t="shared" si="69"/>
        <v>0</v>
      </c>
      <c r="AD62" s="9">
        <f t="shared" si="14"/>
        <v>0</v>
      </c>
      <c r="AE62" s="9">
        <f t="shared" si="15"/>
        <v>0</v>
      </c>
      <c r="AF62" s="9">
        <f t="shared" si="16"/>
        <v>3267.02</v>
      </c>
      <c r="AG62" s="9">
        <f t="shared" si="17"/>
        <v>0</v>
      </c>
      <c r="AH62" s="9">
        <f t="shared" si="18"/>
        <v>0</v>
      </c>
      <c r="AI62" s="4">
        <f t="shared" si="97"/>
        <v>0</v>
      </c>
      <c r="AJ62" s="9">
        <f t="shared" si="20"/>
        <v>0</v>
      </c>
      <c r="AK62" s="9">
        <f t="shared" si="121"/>
        <v>3267.02</v>
      </c>
      <c r="AL62" s="9">
        <f t="shared" si="70"/>
        <v>0</v>
      </c>
      <c r="AM62" s="9">
        <f t="shared" si="21"/>
        <v>0</v>
      </c>
      <c r="AN62" s="9">
        <f t="shared" si="22"/>
        <v>0</v>
      </c>
      <c r="AO62" s="9">
        <f t="shared" si="23"/>
        <v>3267.02</v>
      </c>
      <c r="AP62" s="9">
        <f t="shared" si="24"/>
        <v>0</v>
      </c>
      <c r="AQ62" s="9">
        <f t="shared" si="25"/>
        <v>0</v>
      </c>
      <c r="AR62" s="4">
        <f t="shared" si="99"/>
        <v>0</v>
      </c>
      <c r="AS62" s="9">
        <f t="shared" si="27"/>
        <v>0</v>
      </c>
      <c r="AT62" s="9">
        <f t="shared" si="122"/>
        <v>3267.02</v>
      </c>
      <c r="AU62" s="9">
        <f t="shared" si="71"/>
        <v>0</v>
      </c>
      <c r="AV62" s="9">
        <f t="shared" si="28"/>
        <v>0</v>
      </c>
      <c r="AW62" s="9">
        <f t="shared" si="29"/>
        <v>0</v>
      </c>
      <c r="AX62" s="9">
        <f t="shared" si="30"/>
        <v>3267.02</v>
      </c>
      <c r="AY62" s="9">
        <f t="shared" si="31"/>
        <v>0</v>
      </c>
      <c r="AZ62" s="9">
        <f t="shared" si="32"/>
        <v>0</v>
      </c>
      <c r="BA62" s="4">
        <f t="shared" si="101"/>
        <v>0</v>
      </c>
      <c r="BB62" s="9">
        <f t="shared" si="34"/>
        <v>0</v>
      </c>
      <c r="BC62" s="9">
        <f t="shared" si="123"/>
        <v>3267.02</v>
      </c>
      <c r="BD62" s="9">
        <f t="shared" si="72"/>
        <v>0</v>
      </c>
      <c r="BE62" s="9">
        <f t="shared" si="35"/>
        <v>0</v>
      </c>
      <c r="BF62" s="9">
        <f t="shared" si="36"/>
        <v>0</v>
      </c>
      <c r="BG62" s="9">
        <f t="shared" si="37"/>
        <v>3267.02</v>
      </c>
      <c r="BH62" s="9">
        <f t="shared" si="38"/>
        <v>0</v>
      </c>
      <c r="BI62" s="9">
        <f t="shared" si="39"/>
        <v>0</v>
      </c>
      <c r="BJ62" s="4">
        <f t="shared" si="103"/>
        <v>0</v>
      </c>
      <c r="BK62" s="9">
        <f t="shared" si="41"/>
        <v>0</v>
      </c>
      <c r="BL62" s="9">
        <f t="shared" si="124"/>
        <v>3267.02</v>
      </c>
      <c r="BM62" s="9">
        <f t="shared" si="73"/>
        <v>0</v>
      </c>
      <c r="BN62" s="9">
        <f t="shared" si="42"/>
        <v>0</v>
      </c>
      <c r="BO62" s="9">
        <f t="shared" si="43"/>
        <v>0</v>
      </c>
      <c r="BP62" s="9">
        <f t="shared" si="44"/>
        <v>3267.02</v>
      </c>
      <c r="BQ62" s="9">
        <f t="shared" si="45"/>
        <v>0</v>
      </c>
      <c r="BR62" s="9">
        <f t="shared" si="46"/>
        <v>0</v>
      </c>
      <c r="BS62" s="4">
        <f t="shared" si="105"/>
        <v>0</v>
      </c>
      <c r="BT62" s="9">
        <f t="shared" si="48"/>
        <v>0</v>
      </c>
      <c r="BU62" s="9">
        <f t="shared" si="125"/>
        <v>3267.02</v>
      </c>
      <c r="BV62" s="9">
        <f t="shared" si="74"/>
        <v>0</v>
      </c>
      <c r="BW62" s="9">
        <f t="shared" si="49"/>
        <v>0</v>
      </c>
      <c r="BX62" s="9">
        <f t="shared" si="50"/>
        <v>0</v>
      </c>
      <c r="BY62" s="9">
        <f t="shared" si="51"/>
        <v>3267.02</v>
      </c>
      <c r="BZ62" s="9">
        <f t="shared" si="52"/>
        <v>0</v>
      </c>
      <c r="CA62" s="9">
        <f t="shared" si="53"/>
        <v>0</v>
      </c>
      <c r="CB62" s="4">
        <f t="shared" si="107"/>
        <v>0</v>
      </c>
      <c r="CC62" s="9">
        <f t="shared" si="55"/>
        <v>0</v>
      </c>
      <c r="CD62" s="9">
        <f t="shared" si="126"/>
        <v>3267.02</v>
      </c>
      <c r="CE62" s="9">
        <f t="shared" si="75"/>
        <v>0</v>
      </c>
      <c r="CF62" s="9">
        <f t="shared" si="56"/>
        <v>0</v>
      </c>
      <c r="CG62" s="9">
        <f t="shared" si="57"/>
        <v>0</v>
      </c>
      <c r="CH62" s="9">
        <f t="shared" si="58"/>
        <v>3267.02</v>
      </c>
      <c r="CI62" s="9">
        <f t="shared" si="59"/>
        <v>0</v>
      </c>
      <c r="CJ62" s="9">
        <f t="shared" si="60"/>
        <v>0</v>
      </c>
      <c r="CK62" s="4">
        <f t="shared" si="109"/>
        <v>0</v>
      </c>
      <c r="CL62" s="9">
        <f t="shared" si="62"/>
        <v>0</v>
      </c>
      <c r="CM62" s="9">
        <f t="shared" si="127"/>
        <v>3267.02</v>
      </c>
      <c r="CN62" s="9">
        <f t="shared" si="76"/>
        <v>0</v>
      </c>
      <c r="CO62" s="9">
        <f t="shared" si="63"/>
        <v>0</v>
      </c>
      <c r="CP62" s="9">
        <f t="shared" si="64"/>
        <v>0</v>
      </c>
      <c r="CQ62" s="9">
        <f t="shared" si="65"/>
        <v>3267.02</v>
      </c>
      <c r="CR62" s="9">
        <f t="shared" si="66"/>
        <v>0</v>
      </c>
      <c r="CS62" s="9">
        <f t="shared" si="67"/>
        <v>0</v>
      </c>
    </row>
    <row r="63" spans="1:97" ht="12.9" customHeight="1" x14ac:dyDescent="0.25">
      <c r="A63" s="193">
        <v>384</v>
      </c>
      <c r="B63" s="186" t="s">
        <v>201</v>
      </c>
      <c r="C63" s="179"/>
      <c r="D63" s="194"/>
      <c r="E63" s="217">
        <v>6234.54</v>
      </c>
      <c r="F63" s="276">
        <v>34335</v>
      </c>
      <c r="G63" s="189">
        <v>20</v>
      </c>
      <c r="H63" s="177"/>
      <c r="I63" s="190"/>
      <c r="J63" s="200" t="s">
        <v>463</v>
      </c>
      <c r="K63" s="93">
        <f t="shared" si="0"/>
        <v>0.05</v>
      </c>
      <c r="L63" s="94">
        <f t="shared" si="1"/>
        <v>311.73</v>
      </c>
      <c r="M63" s="91">
        <f t="shared" si="2"/>
        <v>623.40000000000055</v>
      </c>
      <c r="N63" s="9">
        <f t="shared" si="3"/>
        <v>5611.1399999999994</v>
      </c>
      <c r="O63" s="548">
        <f t="shared" si="4"/>
        <v>6234.54</v>
      </c>
      <c r="P63" s="543"/>
      <c r="Q63" s="4">
        <f t="shared" si="94"/>
        <v>0</v>
      </c>
      <c r="R63" s="9">
        <f t="shared" si="6"/>
        <v>0</v>
      </c>
      <c r="S63" s="9">
        <f t="shared" si="77"/>
        <v>6234.54</v>
      </c>
      <c r="T63" s="9">
        <f t="shared" si="68"/>
        <v>6234.54</v>
      </c>
      <c r="U63" s="9">
        <f t="shared" si="7"/>
        <v>311.73</v>
      </c>
      <c r="V63" s="9">
        <f t="shared" si="8"/>
        <v>311.67000000000053</v>
      </c>
      <c r="W63" s="9">
        <f t="shared" si="9"/>
        <v>5922.869999999999</v>
      </c>
      <c r="X63" s="9">
        <f t="shared" si="10"/>
        <v>0</v>
      </c>
      <c r="Y63" s="9">
        <f t="shared" si="11"/>
        <v>6234.54</v>
      </c>
      <c r="Z63" s="4">
        <f t="shared" si="95"/>
        <v>0</v>
      </c>
      <c r="AA63" s="9">
        <f t="shared" si="13"/>
        <v>0</v>
      </c>
      <c r="AB63" s="9">
        <f t="shared" si="120"/>
        <v>6234.54</v>
      </c>
      <c r="AC63" s="9">
        <f t="shared" si="69"/>
        <v>6233.34</v>
      </c>
      <c r="AD63" s="9">
        <f t="shared" si="14"/>
        <v>311.67000000000053</v>
      </c>
      <c r="AE63" s="9">
        <f t="shared" si="15"/>
        <v>0</v>
      </c>
      <c r="AF63" s="9">
        <f t="shared" si="16"/>
        <v>6234.5399999999991</v>
      </c>
      <c r="AG63" s="9">
        <f t="shared" si="17"/>
        <v>0</v>
      </c>
      <c r="AH63" s="9">
        <f t="shared" si="18"/>
        <v>6233.34</v>
      </c>
      <c r="AI63" s="4">
        <f t="shared" si="97"/>
        <v>0</v>
      </c>
      <c r="AJ63" s="9">
        <f t="shared" si="20"/>
        <v>0</v>
      </c>
      <c r="AK63" s="9">
        <f t="shared" si="121"/>
        <v>6234.54</v>
      </c>
      <c r="AL63" s="9">
        <f t="shared" si="70"/>
        <v>0</v>
      </c>
      <c r="AM63" s="9">
        <f t="shared" si="21"/>
        <v>0</v>
      </c>
      <c r="AN63" s="9">
        <f t="shared" si="22"/>
        <v>0</v>
      </c>
      <c r="AO63" s="9">
        <f t="shared" si="23"/>
        <v>6234.5399999999991</v>
      </c>
      <c r="AP63" s="9">
        <f t="shared" si="24"/>
        <v>0</v>
      </c>
      <c r="AQ63" s="9">
        <f t="shared" si="25"/>
        <v>0</v>
      </c>
      <c r="AR63" s="4">
        <f t="shared" si="99"/>
        <v>0</v>
      </c>
      <c r="AS63" s="9">
        <f t="shared" si="27"/>
        <v>0</v>
      </c>
      <c r="AT63" s="9">
        <f t="shared" si="122"/>
        <v>6234.54</v>
      </c>
      <c r="AU63" s="9">
        <f t="shared" si="71"/>
        <v>0</v>
      </c>
      <c r="AV63" s="9">
        <f t="shared" si="28"/>
        <v>0</v>
      </c>
      <c r="AW63" s="9">
        <f t="shared" si="29"/>
        <v>0</v>
      </c>
      <c r="AX63" s="9">
        <f t="shared" si="30"/>
        <v>6234.5399999999991</v>
      </c>
      <c r="AY63" s="9">
        <f t="shared" si="31"/>
        <v>0</v>
      </c>
      <c r="AZ63" s="9">
        <f t="shared" si="32"/>
        <v>0</v>
      </c>
      <c r="BA63" s="4">
        <f t="shared" si="101"/>
        <v>0</v>
      </c>
      <c r="BB63" s="9">
        <f t="shared" si="34"/>
        <v>0</v>
      </c>
      <c r="BC63" s="9">
        <f t="shared" si="123"/>
        <v>6234.54</v>
      </c>
      <c r="BD63" s="9">
        <f t="shared" si="72"/>
        <v>0</v>
      </c>
      <c r="BE63" s="9">
        <f t="shared" si="35"/>
        <v>0</v>
      </c>
      <c r="BF63" s="9">
        <f t="shared" si="36"/>
        <v>0</v>
      </c>
      <c r="BG63" s="9">
        <f t="shared" si="37"/>
        <v>6234.5399999999991</v>
      </c>
      <c r="BH63" s="9">
        <f t="shared" si="38"/>
        <v>0</v>
      </c>
      <c r="BI63" s="9">
        <f t="shared" si="39"/>
        <v>0</v>
      </c>
      <c r="BJ63" s="4">
        <f t="shared" si="103"/>
        <v>0</v>
      </c>
      <c r="BK63" s="9">
        <f t="shared" si="41"/>
        <v>0</v>
      </c>
      <c r="BL63" s="9">
        <f t="shared" si="124"/>
        <v>6234.54</v>
      </c>
      <c r="BM63" s="9">
        <f t="shared" si="73"/>
        <v>0</v>
      </c>
      <c r="BN63" s="9">
        <f t="shared" si="42"/>
        <v>0</v>
      </c>
      <c r="BO63" s="9">
        <f t="shared" si="43"/>
        <v>0</v>
      </c>
      <c r="BP63" s="9">
        <f t="shared" si="44"/>
        <v>6234.5399999999991</v>
      </c>
      <c r="BQ63" s="9">
        <f t="shared" si="45"/>
        <v>0</v>
      </c>
      <c r="BR63" s="9">
        <f t="shared" si="46"/>
        <v>0</v>
      </c>
      <c r="BS63" s="4">
        <f t="shared" si="105"/>
        <v>0</v>
      </c>
      <c r="BT63" s="9">
        <f t="shared" si="48"/>
        <v>0</v>
      </c>
      <c r="BU63" s="9">
        <f t="shared" si="125"/>
        <v>6234.54</v>
      </c>
      <c r="BV63" s="9">
        <f t="shared" si="74"/>
        <v>0</v>
      </c>
      <c r="BW63" s="9">
        <f t="shared" si="49"/>
        <v>0</v>
      </c>
      <c r="BX63" s="9">
        <f t="shared" si="50"/>
        <v>0</v>
      </c>
      <c r="BY63" s="9">
        <f t="shared" si="51"/>
        <v>6234.5399999999991</v>
      </c>
      <c r="BZ63" s="9">
        <f t="shared" si="52"/>
        <v>0</v>
      </c>
      <c r="CA63" s="9">
        <f t="shared" si="53"/>
        <v>0</v>
      </c>
      <c r="CB63" s="4">
        <f t="shared" si="107"/>
        <v>0</v>
      </c>
      <c r="CC63" s="9">
        <f t="shared" si="55"/>
        <v>0</v>
      </c>
      <c r="CD63" s="9">
        <f t="shared" si="126"/>
        <v>6234.54</v>
      </c>
      <c r="CE63" s="9">
        <f t="shared" si="75"/>
        <v>0</v>
      </c>
      <c r="CF63" s="9">
        <f t="shared" si="56"/>
        <v>0</v>
      </c>
      <c r="CG63" s="9">
        <f t="shared" si="57"/>
        <v>0</v>
      </c>
      <c r="CH63" s="9">
        <f t="shared" si="58"/>
        <v>6234.5399999999991</v>
      </c>
      <c r="CI63" s="9">
        <f t="shared" si="59"/>
        <v>0</v>
      </c>
      <c r="CJ63" s="9">
        <f t="shared" si="60"/>
        <v>0</v>
      </c>
      <c r="CK63" s="4">
        <f t="shared" si="109"/>
        <v>0</v>
      </c>
      <c r="CL63" s="9">
        <f t="shared" si="62"/>
        <v>0</v>
      </c>
      <c r="CM63" s="9">
        <f t="shared" si="127"/>
        <v>6234.54</v>
      </c>
      <c r="CN63" s="9">
        <f t="shared" si="76"/>
        <v>0</v>
      </c>
      <c r="CO63" s="9">
        <f t="shared" si="63"/>
        <v>0</v>
      </c>
      <c r="CP63" s="9">
        <f t="shared" si="64"/>
        <v>0</v>
      </c>
      <c r="CQ63" s="9">
        <f t="shared" si="65"/>
        <v>6234.5399999999991</v>
      </c>
      <c r="CR63" s="9">
        <f t="shared" si="66"/>
        <v>0</v>
      </c>
      <c r="CS63" s="9">
        <f t="shared" si="67"/>
        <v>0</v>
      </c>
    </row>
    <row r="64" spans="1:97" ht="12.9" customHeight="1" x14ac:dyDescent="0.25">
      <c r="A64" s="193">
        <v>385</v>
      </c>
      <c r="B64" s="186" t="s">
        <v>214</v>
      </c>
      <c r="C64" s="179"/>
      <c r="D64" s="194"/>
      <c r="E64" s="217">
        <v>2812.11</v>
      </c>
      <c r="F64" s="276">
        <v>1</v>
      </c>
      <c r="G64" s="189">
        <v>50</v>
      </c>
      <c r="H64" s="177"/>
      <c r="I64" s="190"/>
      <c r="J64" s="200" t="s">
        <v>463</v>
      </c>
      <c r="K64" s="93">
        <f t="shared" si="0"/>
        <v>0.02</v>
      </c>
      <c r="L64" s="94">
        <f t="shared" si="1"/>
        <v>56.24</v>
      </c>
      <c r="M64" s="91">
        <f t="shared" si="2"/>
        <v>0</v>
      </c>
      <c r="N64" s="9">
        <f t="shared" si="3"/>
        <v>2812.11</v>
      </c>
      <c r="O64" s="548">
        <f t="shared" si="4"/>
        <v>2812.11</v>
      </c>
      <c r="P64" s="543"/>
      <c r="Q64" s="4">
        <f t="shared" si="94"/>
        <v>0</v>
      </c>
      <c r="R64" s="9">
        <f t="shared" si="6"/>
        <v>0</v>
      </c>
      <c r="S64" s="9">
        <f t="shared" si="77"/>
        <v>2812.11</v>
      </c>
      <c r="T64" s="9">
        <f t="shared" si="68"/>
        <v>0</v>
      </c>
      <c r="U64" s="9">
        <f t="shared" si="7"/>
        <v>0</v>
      </c>
      <c r="V64" s="9">
        <f t="shared" si="8"/>
        <v>0</v>
      </c>
      <c r="W64" s="9">
        <f t="shared" si="9"/>
        <v>2812.11</v>
      </c>
      <c r="X64" s="9">
        <f t="shared" si="10"/>
        <v>0</v>
      </c>
      <c r="Y64" s="9">
        <f t="shared" si="11"/>
        <v>0</v>
      </c>
      <c r="Z64" s="4">
        <f t="shared" si="95"/>
        <v>0</v>
      </c>
      <c r="AA64" s="9">
        <f t="shared" si="13"/>
        <v>0</v>
      </c>
      <c r="AB64" s="9">
        <f t="shared" si="120"/>
        <v>2812.11</v>
      </c>
      <c r="AC64" s="9">
        <f t="shared" si="69"/>
        <v>0</v>
      </c>
      <c r="AD64" s="9">
        <f t="shared" si="14"/>
        <v>0</v>
      </c>
      <c r="AE64" s="9">
        <f t="shared" si="15"/>
        <v>0</v>
      </c>
      <c r="AF64" s="9">
        <f t="shared" si="16"/>
        <v>2812.11</v>
      </c>
      <c r="AG64" s="9">
        <f t="shared" si="17"/>
        <v>0</v>
      </c>
      <c r="AH64" s="9">
        <f t="shared" si="18"/>
        <v>0</v>
      </c>
      <c r="AI64" s="4">
        <f t="shared" si="97"/>
        <v>0</v>
      </c>
      <c r="AJ64" s="9">
        <f t="shared" si="20"/>
        <v>0</v>
      </c>
      <c r="AK64" s="9">
        <f t="shared" si="121"/>
        <v>2812.11</v>
      </c>
      <c r="AL64" s="9">
        <f t="shared" si="70"/>
        <v>0</v>
      </c>
      <c r="AM64" s="9">
        <f t="shared" si="21"/>
        <v>0</v>
      </c>
      <c r="AN64" s="9">
        <f t="shared" si="22"/>
        <v>0</v>
      </c>
      <c r="AO64" s="9">
        <f t="shared" si="23"/>
        <v>2812.11</v>
      </c>
      <c r="AP64" s="9">
        <f t="shared" si="24"/>
        <v>0</v>
      </c>
      <c r="AQ64" s="9">
        <f t="shared" si="25"/>
        <v>0</v>
      </c>
      <c r="AR64" s="4">
        <f t="shared" si="99"/>
        <v>0</v>
      </c>
      <c r="AS64" s="9">
        <f t="shared" si="27"/>
        <v>0</v>
      </c>
      <c r="AT64" s="9">
        <f t="shared" si="122"/>
        <v>2812.11</v>
      </c>
      <c r="AU64" s="9">
        <f t="shared" si="71"/>
        <v>0</v>
      </c>
      <c r="AV64" s="9">
        <f t="shared" si="28"/>
        <v>0</v>
      </c>
      <c r="AW64" s="9">
        <f t="shared" si="29"/>
        <v>0</v>
      </c>
      <c r="AX64" s="9">
        <f t="shared" si="30"/>
        <v>2812.11</v>
      </c>
      <c r="AY64" s="9">
        <f t="shared" si="31"/>
        <v>0</v>
      </c>
      <c r="AZ64" s="9">
        <f t="shared" si="32"/>
        <v>0</v>
      </c>
      <c r="BA64" s="4">
        <f t="shared" si="101"/>
        <v>0</v>
      </c>
      <c r="BB64" s="9">
        <f t="shared" si="34"/>
        <v>0</v>
      </c>
      <c r="BC64" s="9">
        <f t="shared" si="123"/>
        <v>2812.11</v>
      </c>
      <c r="BD64" s="9">
        <f t="shared" si="72"/>
        <v>0</v>
      </c>
      <c r="BE64" s="9">
        <f t="shared" si="35"/>
        <v>0</v>
      </c>
      <c r="BF64" s="9">
        <f t="shared" si="36"/>
        <v>0</v>
      </c>
      <c r="BG64" s="9">
        <f t="shared" si="37"/>
        <v>2812.11</v>
      </c>
      <c r="BH64" s="9">
        <f t="shared" si="38"/>
        <v>0</v>
      </c>
      <c r="BI64" s="9">
        <f t="shared" si="39"/>
        <v>0</v>
      </c>
      <c r="BJ64" s="4">
        <f t="shared" si="103"/>
        <v>0</v>
      </c>
      <c r="BK64" s="9">
        <f t="shared" si="41"/>
        <v>0</v>
      </c>
      <c r="BL64" s="9">
        <f t="shared" si="124"/>
        <v>2812.11</v>
      </c>
      <c r="BM64" s="9">
        <f t="shared" si="73"/>
        <v>0</v>
      </c>
      <c r="BN64" s="9">
        <f t="shared" si="42"/>
        <v>0</v>
      </c>
      <c r="BO64" s="9">
        <f t="shared" si="43"/>
        <v>0</v>
      </c>
      <c r="BP64" s="9">
        <f t="shared" si="44"/>
        <v>2812.11</v>
      </c>
      <c r="BQ64" s="9">
        <f t="shared" si="45"/>
        <v>0</v>
      </c>
      <c r="BR64" s="9">
        <f t="shared" si="46"/>
        <v>0</v>
      </c>
      <c r="BS64" s="4">
        <f t="shared" si="105"/>
        <v>0</v>
      </c>
      <c r="BT64" s="9">
        <f t="shared" si="48"/>
        <v>0</v>
      </c>
      <c r="BU64" s="9">
        <f t="shared" si="125"/>
        <v>2812.11</v>
      </c>
      <c r="BV64" s="9">
        <f t="shared" si="74"/>
        <v>0</v>
      </c>
      <c r="BW64" s="9">
        <f t="shared" si="49"/>
        <v>0</v>
      </c>
      <c r="BX64" s="9">
        <f t="shared" si="50"/>
        <v>0</v>
      </c>
      <c r="BY64" s="9">
        <f t="shared" si="51"/>
        <v>2812.11</v>
      </c>
      <c r="BZ64" s="9">
        <f t="shared" si="52"/>
        <v>0</v>
      </c>
      <c r="CA64" s="9">
        <f t="shared" si="53"/>
        <v>0</v>
      </c>
      <c r="CB64" s="4">
        <f t="shared" si="107"/>
        <v>0</v>
      </c>
      <c r="CC64" s="9">
        <f t="shared" si="55"/>
        <v>0</v>
      </c>
      <c r="CD64" s="9">
        <f t="shared" si="126"/>
        <v>2812.11</v>
      </c>
      <c r="CE64" s="9">
        <f t="shared" si="75"/>
        <v>0</v>
      </c>
      <c r="CF64" s="9">
        <f t="shared" si="56"/>
        <v>0</v>
      </c>
      <c r="CG64" s="9">
        <f t="shared" si="57"/>
        <v>0</v>
      </c>
      <c r="CH64" s="9">
        <f t="shared" si="58"/>
        <v>2812.11</v>
      </c>
      <c r="CI64" s="9">
        <f t="shared" si="59"/>
        <v>0</v>
      </c>
      <c r="CJ64" s="9">
        <f t="shared" si="60"/>
        <v>0</v>
      </c>
      <c r="CK64" s="4">
        <f t="shared" si="109"/>
        <v>0</v>
      </c>
      <c r="CL64" s="9">
        <f t="shared" si="62"/>
        <v>0</v>
      </c>
      <c r="CM64" s="9">
        <f t="shared" si="127"/>
        <v>2812.11</v>
      </c>
      <c r="CN64" s="9">
        <f t="shared" si="76"/>
        <v>0</v>
      </c>
      <c r="CO64" s="9">
        <f t="shared" si="63"/>
        <v>0</v>
      </c>
      <c r="CP64" s="9">
        <f t="shared" si="64"/>
        <v>0</v>
      </c>
      <c r="CQ64" s="9">
        <f t="shared" si="65"/>
        <v>2812.11</v>
      </c>
      <c r="CR64" s="9">
        <f t="shared" si="66"/>
        <v>0</v>
      </c>
      <c r="CS64" s="9">
        <f t="shared" si="67"/>
        <v>0</v>
      </c>
    </row>
    <row r="65" spans="1:97" ht="12.9" customHeight="1" x14ac:dyDescent="0.25">
      <c r="A65" s="193">
        <v>386</v>
      </c>
      <c r="B65" s="186" t="s">
        <v>215</v>
      </c>
      <c r="C65" s="179"/>
      <c r="D65" s="194"/>
      <c r="E65" s="217">
        <v>11657.45</v>
      </c>
      <c r="F65" s="276">
        <v>10959</v>
      </c>
      <c r="G65" s="189">
        <v>50</v>
      </c>
      <c r="H65" s="177"/>
      <c r="I65" s="190"/>
      <c r="J65" s="200" t="s">
        <v>463</v>
      </c>
      <c r="K65" s="93">
        <f t="shared" si="0"/>
        <v>0.02</v>
      </c>
      <c r="L65" s="94">
        <f t="shared" si="1"/>
        <v>233.15</v>
      </c>
      <c r="M65" s="91">
        <f t="shared" si="2"/>
        <v>0</v>
      </c>
      <c r="N65" s="9">
        <f t="shared" si="3"/>
        <v>11657.45</v>
      </c>
      <c r="O65" s="548">
        <f t="shared" si="4"/>
        <v>11657.45</v>
      </c>
      <c r="P65" s="543"/>
      <c r="Q65" s="4">
        <f t="shared" si="94"/>
        <v>0</v>
      </c>
      <c r="R65" s="9">
        <f t="shared" si="6"/>
        <v>0</v>
      </c>
      <c r="S65" s="9">
        <f t="shared" si="77"/>
        <v>11657.45</v>
      </c>
      <c r="T65" s="9">
        <f t="shared" si="68"/>
        <v>0</v>
      </c>
      <c r="U65" s="9">
        <f t="shared" si="7"/>
        <v>0</v>
      </c>
      <c r="V65" s="9">
        <f t="shared" si="8"/>
        <v>0</v>
      </c>
      <c r="W65" s="9">
        <f t="shared" si="9"/>
        <v>11657.45</v>
      </c>
      <c r="X65" s="9">
        <f t="shared" si="10"/>
        <v>0</v>
      </c>
      <c r="Y65" s="9">
        <f t="shared" si="11"/>
        <v>0</v>
      </c>
      <c r="Z65" s="4">
        <f t="shared" si="95"/>
        <v>0</v>
      </c>
      <c r="AA65" s="9">
        <f t="shared" si="13"/>
        <v>0</v>
      </c>
      <c r="AB65" s="9">
        <f t="shared" si="120"/>
        <v>11657.45</v>
      </c>
      <c r="AC65" s="9">
        <f t="shared" si="69"/>
        <v>0</v>
      </c>
      <c r="AD65" s="9">
        <f t="shared" si="14"/>
        <v>0</v>
      </c>
      <c r="AE65" s="9">
        <f t="shared" si="15"/>
        <v>0</v>
      </c>
      <c r="AF65" s="9">
        <f t="shared" si="16"/>
        <v>11657.45</v>
      </c>
      <c r="AG65" s="9">
        <f t="shared" si="17"/>
        <v>0</v>
      </c>
      <c r="AH65" s="9">
        <f t="shared" si="18"/>
        <v>0</v>
      </c>
      <c r="AI65" s="4">
        <f t="shared" si="97"/>
        <v>0</v>
      </c>
      <c r="AJ65" s="9">
        <f t="shared" si="20"/>
        <v>0</v>
      </c>
      <c r="AK65" s="9">
        <f t="shared" si="121"/>
        <v>11657.45</v>
      </c>
      <c r="AL65" s="9">
        <f t="shared" si="70"/>
        <v>0</v>
      </c>
      <c r="AM65" s="9">
        <f t="shared" si="21"/>
        <v>0</v>
      </c>
      <c r="AN65" s="9">
        <f t="shared" si="22"/>
        <v>0</v>
      </c>
      <c r="AO65" s="9">
        <f t="shared" si="23"/>
        <v>11657.45</v>
      </c>
      <c r="AP65" s="9">
        <f t="shared" si="24"/>
        <v>0</v>
      </c>
      <c r="AQ65" s="9">
        <f t="shared" si="25"/>
        <v>0</v>
      </c>
      <c r="AR65" s="4">
        <f t="shared" si="99"/>
        <v>0</v>
      </c>
      <c r="AS65" s="9">
        <f t="shared" si="27"/>
        <v>0</v>
      </c>
      <c r="AT65" s="9">
        <f t="shared" si="122"/>
        <v>11657.45</v>
      </c>
      <c r="AU65" s="9">
        <f t="shared" si="71"/>
        <v>0</v>
      </c>
      <c r="AV65" s="9">
        <f t="shared" si="28"/>
        <v>0</v>
      </c>
      <c r="AW65" s="9">
        <f t="shared" si="29"/>
        <v>0</v>
      </c>
      <c r="AX65" s="9">
        <f t="shared" si="30"/>
        <v>11657.45</v>
      </c>
      <c r="AY65" s="9">
        <f t="shared" si="31"/>
        <v>0</v>
      </c>
      <c r="AZ65" s="9">
        <f t="shared" si="32"/>
        <v>0</v>
      </c>
      <c r="BA65" s="4">
        <f t="shared" si="101"/>
        <v>0</v>
      </c>
      <c r="BB65" s="9">
        <f t="shared" si="34"/>
        <v>0</v>
      </c>
      <c r="BC65" s="9">
        <f t="shared" si="123"/>
        <v>11657.45</v>
      </c>
      <c r="BD65" s="9">
        <f t="shared" si="72"/>
        <v>0</v>
      </c>
      <c r="BE65" s="9">
        <f t="shared" si="35"/>
        <v>0</v>
      </c>
      <c r="BF65" s="9">
        <f t="shared" si="36"/>
        <v>0</v>
      </c>
      <c r="BG65" s="9">
        <f t="shared" si="37"/>
        <v>11657.45</v>
      </c>
      <c r="BH65" s="9">
        <f t="shared" si="38"/>
        <v>0</v>
      </c>
      <c r="BI65" s="9">
        <f t="shared" si="39"/>
        <v>0</v>
      </c>
      <c r="BJ65" s="4">
        <f t="shared" si="103"/>
        <v>0</v>
      </c>
      <c r="BK65" s="9">
        <f t="shared" si="41"/>
        <v>0</v>
      </c>
      <c r="BL65" s="9">
        <f t="shared" si="124"/>
        <v>11657.45</v>
      </c>
      <c r="BM65" s="9">
        <f t="shared" si="73"/>
        <v>0</v>
      </c>
      <c r="BN65" s="9">
        <f t="shared" si="42"/>
        <v>0</v>
      </c>
      <c r="BO65" s="9">
        <f t="shared" si="43"/>
        <v>0</v>
      </c>
      <c r="BP65" s="9">
        <f t="shared" si="44"/>
        <v>11657.45</v>
      </c>
      <c r="BQ65" s="9">
        <f t="shared" si="45"/>
        <v>0</v>
      </c>
      <c r="BR65" s="9">
        <f t="shared" si="46"/>
        <v>0</v>
      </c>
      <c r="BS65" s="4">
        <f t="shared" si="105"/>
        <v>0</v>
      </c>
      <c r="BT65" s="9">
        <f t="shared" si="48"/>
        <v>0</v>
      </c>
      <c r="BU65" s="9">
        <f t="shared" si="125"/>
        <v>11657.45</v>
      </c>
      <c r="BV65" s="9">
        <f t="shared" si="74"/>
        <v>0</v>
      </c>
      <c r="BW65" s="9">
        <f t="shared" si="49"/>
        <v>0</v>
      </c>
      <c r="BX65" s="9">
        <f t="shared" si="50"/>
        <v>0</v>
      </c>
      <c r="BY65" s="9">
        <f t="shared" si="51"/>
        <v>11657.45</v>
      </c>
      <c r="BZ65" s="9">
        <f t="shared" si="52"/>
        <v>0</v>
      </c>
      <c r="CA65" s="9">
        <f t="shared" si="53"/>
        <v>0</v>
      </c>
      <c r="CB65" s="4">
        <f t="shared" si="107"/>
        <v>0</v>
      </c>
      <c r="CC65" s="9">
        <f t="shared" si="55"/>
        <v>0</v>
      </c>
      <c r="CD65" s="9">
        <f t="shared" si="126"/>
        <v>11657.45</v>
      </c>
      <c r="CE65" s="9">
        <f t="shared" si="75"/>
        <v>0</v>
      </c>
      <c r="CF65" s="9">
        <f t="shared" si="56"/>
        <v>0</v>
      </c>
      <c r="CG65" s="9">
        <f t="shared" si="57"/>
        <v>0</v>
      </c>
      <c r="CH65" s="9">
        <f t="shared" si="58"/>
        <v>11657.45</v>
      </c>
      <c r="CI65" s="9">
        <f t="shared" si="59"/>
        <v>0</v>
      </c>
      <c r="CJ65" s="9">
        <f t="shared" si="60"/>
        <v>0</v>
      </c>
      <c r="CK65" s="4">
        <f t="shared" si="109"/>
        <v>0</v>
      </c>
      <c r="CL65" s="9">
        <f t="shared" si="62"/>
        <v>0</v>
      </c>
      <c r="CM65" s="9">
        <f t="shared" si="127"/>
        <v>11657.45</v>
      </c>
      <c r="CN65" s="9">
        <f t="shared" si="76"/>
        <v>0</v>
      </c>
      <c r="CO65" s="9">
        <f t="shared" si="63"/>
        <v>0</v>
      </c>
      <c r="CP65" s="9">
        <f t="shared" si="64"/>
        <v>0</v>
      </c>
      <c r="CQ65" s="9">
        <f t="shared" si="65"/>
        <v>11657.45</v>
      </c>
      <c r="CR65" s="9">
        <f t="shared" si="66"/>
        <v>0</v>
      </c>
      <c r="CS65" s="9">
        <f t="shared" si="67"/>
        <v>0</v>
      </c>
    </row>
    <row r="66" spans="1:97" ht="12.9" customHeight="1" x14ac:dyDescent="0.25">
      <c r="A66" s="193">
        <v>387</v>
      </c>
      <c r="B66" s="186" t="s">
        <v>216</v>
      </c>
      <c r="C66" s="179"/>
      <c r="D66" s="194"/>
      <c r="E66" s="217">
        <v>120611.85</v>
      </c>
      <c r="F66" s="276">
        <v>23377</v>
      </c>
      <c r="G66" s="189">
        <v>50</v>
      </c>
      <c r="H66" s="177"/>
      <c r="I66" s="190"/>
      <c r="J66" s="200" t="s">
        <v>463</v>
      </c>
      <c r="K66" s="93">
        <f t="shared" si="0"/>
        <v>0.02</v>
      </c>
      <c r="L66" s="94">
        <f t="shared" si="1"/>
        <v>2412.2399999999998</v>
      </c>
      <c r="M66" s="91">
        <f t="shared" si="2"/>
        <v>4824.3300000000163</v>
      </c>
      <c r="N66" s="9">
        <f t="shared" si="3"/>
        <v>115787.51999999999</v>
      </c>
      <c r="O66" s="548">
        <f t="shared" si="4"/>
        <v>120611.85</v>
      </c>
      <c r="P66" s="543"/>
      <c r="Q66" s="4">
        <f t="shared" si="94"/>
        <v>0</v>
      </c>
      <c r="R66" s="9">
        <f t="shared" ref="R66:R129" si="129">IF(Q66&lt;&gt;0,ROUND(Q66*YEARFRAC($F66,S$4,0),2),0)</f>
        <v>0</v>
      </c>
      <c r="S66" s="9">
        <f t="shared" si="77"/>
        <v>120611.85</v>
      </c>
      <c r="T66" s="9">
        <f t="shared" si="68"/>
        <v>120611.85</v>
      </c>
      <c r="U66" s="9">
        <f t="shared" si="7"/>
        <v>2412.2399999999998</v>
      </c>
      <c r="V66" s="9">
        <f t="shared" si="8"/>
        <v>2412.0900000000165</v>
      </c>
      <c r="W66" s="9">
        <f t="shared" si="9"/>
        <v>118199.76</v>
      </c>
      <c r="X66" s="9">
        <f t="shared" si="10"/>
        <v>0</v>
      </c>
      <c r="Y66" s="9">
        <f t="shared" si="11"/>
        <v>120611.85</v>
      </c>
      <c r="Z66" s="4">
        <f t="shared" si="95"/>
        <v>0</v>
      </c>
      <c r="AA66" s="9">
        <f t="shared" si="13"/>
        <v>0</v>
      </c>
      <c r="AB66" s="9">
        <f t="shared" si="120"/>
        <v>120611.85</v>
      </c>
      <c r="AC66" s="9">
        <f t="shared" si="69"/>
        <v>120604.35</v>
      </c>
      <c r="AD66" s="9">
        <f t="shared" si="14"/>
        <v>2412.0900000000165</v>
      </c>
      <c r="AE66" s="9">
        <f t="shared" si="15"/>
        <v>0</v>
      </c>
      <c r="AF66" s="9">
        <f t="shared" si="16"/>
        <v>120611.85</v>
      </c>
      <c r="AG66" s="9">
        <f t="shared" si="17"/>
        <v>0</v>
      </c>
      <c r="AH66" s="9">
        <f t="shared" si="18"/>
        <v>120604.35</v>
      </c>
      <c r="AI66" s="4">
        <f t="shared" si="97"/>
        <v>0</v>
      </c>
      <c r="AJ66" s="9">
        <f t="shared" si="20"/>
        <v>0</v>
      </c>
      <c r="AK66" s="9">
        <f t="shared" si="121"/>
        <v>120611.85</v>
      </c>
      <c r="AL66" s="9">
        <f t="shared" si="70"/>
        <v>0</v>
      </c>
      <c r="AM66" s="9">
        <f t="shared" si="21"/>
        <v>0</v>
      </c>
      <c r="AN66" s="9">
        <f t="shared" si="22"/>
        <v>0</v>
      </c>
      <c r="AO66" s="9">
        <f t="shared" si="23"/>
        <v>120611.85</v>
      </c>
      <c r="AP66" s="9">
        <f t="shared" si="24"/>
        <v>0</v>
      </c>
      <c r="AQ66" s="9">
        <f t="shared" si="25"/>
        <v>0</v>
      </c>
      <c r="AR66" s="4">
        <f t="shared" si="99"/>
        <v>0</v>
      </c>
      <c r="AS66" s="9">
        <f t="shared" si="27"/>
        <v>0</v>
      </c>
      <c r="AT66" s="9">
        <f t="shared" si="122"/>
        <v>120611.85</v>
      </c>
      <c r="AU66" s="9">
        <f t="shared" si="71"/>
        <v>0</v>
      </c>
      <c r="AV66" s="9">
        <f t="shared" si="28"/>
        <v>0</v>
      </c>
      <c r="AW66" s="9">
        <f t="shared" si="29"/>
        <v>0</v>
      </c>
      <c r="AX66" s="9">
        <f t="shared" si="30"/>
        <v>120611.85</v>
      </c>
      <c r="AY66" s="9">
        <f t="shared" si="31"/>
        <v>0</v>
      </c>
      <c r="AZ66" s="9">
        <f t="shared" si="32"/>
        <v>0</v>
      </c>
      <c r="BA66" s="4">
        <f t="shared" si="101"/>
        <v>0</v>
      </c>
      <c r="BB66" s="9">
        <f t="shared" si="34"/>
        <v>0</v>
      </c>
      <c r="BC66" s="9">
        <f t="shared" si="123"/>
        <v>120611.85</v>
      </c>
      <c r="BD66" s="9">
        <f t="shared" si="72"/>
        <v>0</v>
      </c>
      <c r="BE66" s="9">
        <f t="shared" si="35"/>
        <v>0</v>
      </c>
      <c r="BF66" s="9">
        <f t="shared" si="36"/>
        <v>0</v>
      </c>
      <c r="BG66" s="9">
        <f t="shared" si="37"/>
        <v>120611.85</v>
      </c>
      <c r="BH66" s="9">
        <f t="shared" si="38"/>
        <v>0</v>
      </c>
      <c r="BI66" s="9">
        <f t="shared" si="39"/>
        <v>0</v>
      </c>
      <c r="BJ66" s="4">
        <f t="shared" si="103"/>
        <v>0</v>
      </c>
      <c r="BK66" s="9">
        <f t="shared" si="41"/>
        <v>0</v>
      </c>
      <c r="BL66" s="9">
        <f t="shared" si="124"/>
        <v>120611.85</v>
      </c>
      <c r="BM66" s="9">
        <f t="shared" si="73"/>
        <v>0</v>
      </c>
      <c r="BN66" s="9">
        <f t="shared" si="42"/>
        <v>0</v>
      </c>
      <c r="BO66" s="9">
        <f t="shared" si="43"/>
        <v>0</v>
      </c>
      <c r="BP66" s="9">
        <f t="shared" si="44"/>
        <v>120611.85</v>
      </c>
      <c r="BQ66" s="9">
        <f t="shared" si="45"/>
        <v>0</v>
      </c>
      <c r="BR66" s="9">
        <f t="shared" si="46"/>
        <v>0</v>
      </c>
      <c r="BS66" s="4">
        <f t="shared" si="105"/>
        <v>0</v>
      </c>
      <c r="BT66" s="9">
        <f t="shared" si="48"/>
        <v>0</v>
      </c>
      <c r="BU66" s="9">
        <f t="shared" si="125"/>
        <v>120611.85</v>
      </c>
      <c r="BV66" s="9">
        <f t="shared" si="74"/>
        <v>0</v>
      </c>
      <c r="BW66" s="9">
        <f t="shared" si="49"/>
        <v>0</v>
      </c>
      <c r="BX66" s="9">
        <f t="shared" si="50"/>
        <v>0</v>
      </c>
      <c r="BY66" s="9">
        <f t="shared" si="51"/>
        <v>120611.85</v>
      </c>
      <c r="BZ66" s="9">
        <f t="shared" si="52"/>
        <v>0</v>
      </c>
      <c r="CA66" s="9">
        <f t="shared" si="53"/>
        <v>0</v>
      </c>
      <c r="CB66" s="4">
        <f t="shared" si="107"/>
        <v>0</v>
      </c>
      <c r="CC66" s="9">
        <f t="shared" si="55"/>
        <v>0</v>
      </c>
      <c r="CD66" s="9">
        <f t="shared" si="126"/>
        <v>120611.85</v>
      </c>
      <c r="CE66" s="9">
        <f t="shared" si="75"/>
        <v>0</v>
      </c>
      <c r="CF66" s="9">
        <f t="shared" si="56"/>
        <v>0</v>
      </c>
      <c r="CG66" s="9">
        <f t="shared" si="57"/>
        <v>0</v>
      </c>
      <c r="CH66" s="9">
        <f t="shared" si="58"/>
        <v>120611.85</v>
      </c>
      <c r="CI66" s="9">
        <f t="shared" si="59"/>
        <v>0</v>
      </c>
      <c r="CJ66" s="9">
        <f t="shared" si="60"/>
        <v>0</v>
      </c>
      <c r="CK66" s="4">
        <f t="shared" si="109"/>
        <v>0</v>
      </c>
      <c r="CL66" s="9">
        <f t="shared" si="62"/>
        <v>0</v>
      </c>
      <c r="CM66" s="9">
        <f t="shared" si="127"/>
        <v>120611.85</v>
      </c>
      <c r="CN66" s="9">
        <f t="shared" si="76"/>
        <v>0</v>
      </c>
      <c r="CO66" s="9">
        <f t="shared" si="63"/>
        <v>0</v>
      </c>
      <c r="CP66" s="9">
        <f t="shared" si="64"/>
        <v>0</v>
      </c>
      <c r="CQ66" s="9">
        <f t="shared" si="65"/>
        <v>120611.85</v>
      </c>
      <c r="CR66" s="9">
        <f t="shared" si="66"/>
        <v>0</v>
      </c>
      <c r="CS66" s="9">
        <f t="shared" si="67"/>
        <v>0</v>
      </c>
    </row>
    <row r="67" spans="1:97" ht="12.9" customHeight="1" x14ac:dyDescent="0.25">
      <c r="A67" s="193">
        <v>388</v>
      </c>
      <c r="B67" s="186" t="s">
        <v>217</v>
      </c>
      <c r="C67" s="179"/>
      <c r="D67" s="194"/>
      <c r="E67" s="217">
        <v>37505.370000000003</v>
      </c>
      <c r="F67" s="276">
        <v>28491</v>
      </c>
      <c r="G67" s="189">
        <v>25</v>
      </c>
      <c r="H67" s="177"/>
      <c r="I67" s="190"/>
      <c r="J67" s="200" t="s">
        <v>463</v>
      </c>
      <c r="K67" s="93">
        <f t="shared" si="0"/>
        <v>0.04</v>
      </c>
      <c r="L67" s="94">
        <f t="shared" si="1"/>
        <v>1500.21</v>
      </c>
      <c r="M67" s="91">
        <f t="shared" si="2"/>
        <v>0</v>
      </c>
      <c r="N67" s="9">
        <f t="shared" si="3"/>
        <v>37505.370000000003</v>
      </c>
      <c r="O67" s="548">
        <f t="shared" si="4"/>
        <v>37505.370000000003</v>
      </c>
      <c r="P67" s="543"/>
      <c r="Q67" s="4">
        <f t="shared" si="94"/>
        <v>0</v>
      </c>
      <c r="R67" s="9">
        <f t="shared" si="129"/>
        <v>0</v>
      </c>
      <c r="S67" s="9">
        <f t="shared" si="77"/>
        <v>37505.370000000003</v>
      </c>
      <c r="T67" s="9">
        <f t="shared" ref="T67:T130" si="130">IF(U67&lt;&gt;0,ROUND(U67/$L67*S67,2),0)</f>
        <v>0</v>
      </c>
      <c r="U67" s="9">
        <f t="shared" si="7"/>
        <v>0</v>
      </c>
      <c r="V67" s="9">
        <f t="shared" si="8"/>
        <v>0</v>
      </c>
      <c r="W67" s="9">
        <f t="shared" si="9"/>
        <v>37505.370000000003</v>
      </c>
      <c r="X67" s="9">
        <f t="shared" si="10"/>
        <v>0</v>
      </c>
      <c r="Y67" s="9">
        <f t="shared" si="11"/>
        <v>0</v>
      </c>
      <c r="Z67" s="4">
        <f t="shared" si="95"/>
        <v>0</v>
      </c>
      <c r="AA67" s="9">
        <f t="shared" si="13"/>
        <v>0</v>
      </c>
      <c r="AB67" s="9">
        <f t="shared" si="120"/>
        <v>37505.370000000003</v>
      </c>
      <c r="AC67" s="9">
        <f t="shared" si="69"/>
        <v>0</v>
      </c>
      <c r="AD67" s="9">
        <f t="shared" si="14"/>
        <v>0</v>
      </c>
      <c r="AE67" s="9">
        <f t="shared" si="15"/>
        <v>0</v>
      </c>
      <c r="AF67" s="9">
        <f t="shared" si="16"/>
        <v>37505.370000000003</v>
      </c>
      <c r="AG67" s="9">
        <f t="shared" si="17"/>
        <v>0</v>
      </c>
      <c r="AH67" s="9">
        <f t="shared" si="18"/>
        <v>0</v>
      </c>
      <c r="AI67" s="4">
        <f t="shared" si="97"/>
        <v>0</v>
      </c>
      <c r="AJ67" s="9">
        <f t="shared" si="20"/>
        <v>0</v>
      </c>
      <c r="AK67" s="9">
        <f t="shared" si="121"/>
        <v>37505.370000000003</v>
      </c>
      <c r="AL67" s="9">
        <f t="shared" si="70"/>
        <v>0</v>
      </c>
      <c r="AM67" s="9">
        <f t="shared" si="21"/>
        <v>0</v>
      </c>
      <c r="AN67" s="9">
        <f t="shared" si="22"/>
        <v>0</v>
      </c>
      <c r="AO67" s="9">
        <f t="shared" si="23"/>
        <v>37505.370000000003</v>
      </c>
      <c r="AP67" s="9">
        <f t="shared" si="24"/>
        <v>0</v>
      </c>
      <c r="AQ67" s="9">
        <f t="shared" si="25"/>
        <v>0</v>
      </c>
      <c r="AR67" s="4">
        <f t="shared" si="99"/>
        <v>0</v>
      </c>
      <c r="AS67" s="9">
        <f t="shared" si="27"/>
        <v>0</v>
      </c>
      <c r="AT67" s="9">
        <f t="shared" si="122"/>
        <v>37505.370000000003</v>
      </c>
      <c r="AU67" s="9">
        <f t="shared" si="71"/>
        <v>0</v>
      </c>
      <c r="AV67" s="9">
        <f t="shared" si="28"/>
        <v>0</v>
      </c>
      <c r="AW67" s="9">
        <f t="shared" si="29"/>
        <v>0</v>
      </c>
      <c r="AX67" s="9">
        <f t="shared" si="30"/>
        <v>37505.370000000003</v>
      </c>
      <c r="AY67" s="9">
        <f t="shared" si="31"/>
        <v>0</v>
      </c>
      <c r="AZ67" s="9">
        <f t="shared" si="32"/>
        <v>0</v>
      </c>
      <c r="BA67" s="4">
        <f t="shared" si="101"/>
        <v>0</v>
      </c>
      <c r="BB67" s="9">
        <f t="shared" si="34"/>
        <v>0</v>
      </c>
      <c r="BC67" s="9">
        <f t="shared" si="123"/>
        <v>37505.370000000003</v>
      </c>
      <c r="BD67" s="9">
        <f t="shared" si="72"/>
        <v>0</v>
      </c>
      <c r="BE67" s="9">
        <f t="shared" si="35"/>
        <v>0</v>
      </c>
      <c r="BF67" s="9">
        <f t="shared" si="36"/>
        <v>0</v>
      </c>
      <c r="BG67" s="9">
        <f t="shared" si="37"/>
        <v>37505.370000000003</v>
      </c>
      <c r="BH67" s="9">
        <f t="shared" si="38"/>
        <v>0</v>
      </c>
      <c r="BI67" s="9">
        <f t="shared" si="39"/>
        <v>0</v>
      </c>
      <c r="BJ67" s="4">
        <f t="shared" si="103"/>
        <v>0</v>
      </c>
      <c r="BK67" s="9">
        <f t="shared" si="41"/>
        <v>0</v>
      </c>
      <c r="BL67" s="9">
        <f t="shared" si="124"/>
        <v>37505.370000000003</v>
      </c>
      <c r="BM67" s="9">
        <f t="shared" si="73"/>
        <v>0</v>
      </c>
      <c r="BN67" s="9">
        <f t="shared" si="42"/>
        <v>0</v>
      </c>
      <c r="BO67" s="9">
        <f t="shared" si="43"/>
        <v>0</v>
      </c>
      <c r="BP67" s="9">
        <f t="shared" si="44"/>
        <v>37505.370000000003</v>
      </c>
      <c r="BQ67" s="9">
        <f t="shared" si="45"/>
        <v>0</v>
      </c>
      <c r="BR67" s="9">
        <f t="shared" si="46"/>
        <v>0</v>
      </c>
      <c r="BS67" s="4">
        <f t="shared" si="105"/>
        <v>0</v>
      </c>
      <c r="BT67" s="9">
        <f t="shared" si="48"/>
        <v>0</v>
      </c>
      <c r="BU67" s="9">
        <f t="shared" si="125"/>
        <v>37505.370000000003</v>
      </c>
      <c r="BV67" s="9">
        <f t="shared" si="74"/>
        <v>0</v>
      </c>
      <c r="BW67" s="9">
        <f t="shared" si="49"/>
        <v>0</v>
      </c>
      <c r="BX67" s="9">
        <f t="shared" si="50"/>
        <v>0</v>
      </c>
      <c r="BY67" s="9">
        <f t="shared" si="51"/>
        <v>37505.370000000003</v>
      </c>
      <c r="BZ67" s="9">
        <f t="shared" si="52"/>
        <v>0</v>
      </c>
      <c r="CA67" s="9">
        <f t="shared" si="53"/>
        <v>0</v>
      </c>
      <c r="CB67" s="4">
        <f t="shared" si="107"/>
        <v>0</v>
      </c>
      <c r="CC67" s="9">
        <f t="shared" si="55"/>
        <v>0</v>
      </c>
      <c r="CD67" s="9">
        <f t="shared" si="126"/>
        <v>37505.370000000003</v>
      </c>
      <c r="CE67" s="9">
        <f t="shared" si="75"/>
        <v>0</v>
      </c>
      <c r="CF67" s="9">
        <f t="shared" si="56"/>
        <v>0</v>
      </c>
      <c r="CG67" s="9">
        <f t="shared" si="57"/>
        <v>0</v>
      </c>
      <c r="CH67" s="9">
        <f t="shared" si="58"/>
        <v>37505.370000000003</v>
      </c>
      <c r="CI67" s="9">
        <f t="shared" si="59"/>
        <v>0</v>
      </c>
      <c r="CJ67" s="9">
        <f t="shared" si="60"/>
        <v>0</v>
      </c>
      <c r="CK67" s="4">
        <f t="shared" si="109"/>
        <v>0</v>
      </c>
      <c r="CL67" s="9">
        <f t="shared" si="62"/>
        <v>0</v>
      </c>
      <c r="CM67" s="9">
        <f t="shared" si="127"/>
        <v>37505.370000000003</v>
      </c>
      <c r="CN67" s="9">
        <f t="shared" si="76"/>
        <v>0</v>
      </c>
      <c r="CO67" s="9">
        <f t="shared" si="63"/>
        <v>0</v>
      </c>
      <c r="CP67" s="9">
        <f t="shared" si="64"/>
        <v>0</v>
      </c>
      <c r="CQ67" s="9">
        <f t="shared" si="65"/>
        <v>37505.370000000003</v>
      </c>
      <c r="CR67" s="9">
        <f t="shared" si="66"/>
        <v>0</v>
      </c>
      <c r="CS67" s="9">
        <f t="shared" si="67"/>
        <v>0</v>
      </c>
    </row>
    <row r="68" spans="1:97" ht="12.9" customHeight="1" x14ac:dyDescent="0.25">
      <c r="A68" s="193">
        <v>389</v>
      </c>
      <c r="B68" s="186" t="s">
        <v>218</v>
      </c>
      <c r="C68" s="179"/>
      <c r="D68" s="194"/>
      <c r="E68" s="217">
        <v>113278.84</v>
      </c>
      <c r="F68" s="276">
        <v>28491</v>
      </c>
      <c r="G68" s="189">
        <v>50</v>
      </c>
      <c r="H68" s="177"/>
      <c r="I68" s="190"/>
      <c r="J68" s="200" t="s">
        <v>463</v>
      </c>
      <c r="K68" s="93">
        <f t="shared" si="0"/>
        <v>0.02</v>
      </c>
      <c r="L68" s="94">
        <f t="shared" si="1"/>
        <v>2265.58</v>
      </c>
      <c r="M68" s="91">
        <f t="shared" si="2"/>
        <v>36249.119999999995</v>
      </c>
      <c r="N68" s="9">
        <f t="shared" si="3"/>
        <v>77029.72</v>
      </c>
      <c r="O68" s="548">
        <f t="shared" si="4"/>
        <v>113278.84</v>
      </c>
      <c r="P68" s="543"/>
      <c r="Q68" s="4">
        <f t="shared" si="94"/>
        <v>0</v>
      </c>
      <c r="R68" s="9">
        <f t="shared" si="129"/>
        <v>0</v>
      </c>
      <c r="S68" s="9">
        <f t="shared" si="77"/>
        <v>113278.84</v>
      </c>
      <c r="T68" s="9">
        <f t="shared" si="130"/>
        <v>113278.84</v>
      </c>
      <c r="U68" s="9">
        <f t="shared" si="7"/>
        <v>2265.58</v>
      </c>
      <c r="V68" s="9">
        <f t="shared" si="8"/>
        <v>33983.539999999994</v>
      </c>
      <c r="W68" s="9">
        <f t="shared" si="9"/>
        <v>79295.3</v>
      </c>
      <c r="X68" s="9">
        <f t="shared" si="10"/>
        <v>0</v>
      </c>
      <c r="Y68" s="9">
        <f t="shared" si="11"/>
        <v>113278.84</v>
      </c>
      <c r="Z68" s="4">
        <f t="shared" si="95"/>
        <v>0</v>
      </c>
      <c r="AA68" s="9">
        <f t="shared" si="13"/>
        <v>0</v>
      </c>
      <c r="AB68" s="9">
        <f t="shared" si="120"/>
        <v>113278.84</v>
      </c>
      <c r="AC68" s="9">
        <f t="shared" si="69"/>
        <v>113278.84</v>
      </c>
      <c r="AD68" s="9">
        <f t="shared" si="14"/>
        <v>2265.58</v>
      </c>
      <c r="AE68" s="9">
        <f t="shared" si="15"/>
        <v>31717.959999999992</v>
      </c>
      <c r="AF68" s="9">
        <f t="shared" si="16"/>
        <v>81560.88</v>
      </c>
      <c r="AG68" s="9">
        <f t="shared" si="17"/>
        <v>0</v>
      </c>
      <c r="AH68" s="9">
        <f t="shared" si="18"/>
        <v>113278.84</v>
      </c>
      <c r="AI68" s="4">
        <f t="shared" si="97"/>
        <v>0</v>
      </c>
      <c r="AJ68" s="9">
        <f t="shared" si="20"/>
        <v>0</v>
      </c>
      <c r="AK68" s="9">
        <f t="shared" si="121"/>
        <v>113278.84</v>
      </c>
      <c r="AL68" s="9">
        <f t="shared" si="70"/>
        <v>113278.84</v>
      </c>
      <c r="AM68" s="9">
        <f t="shared" si="21"/>
        <v>2265.58</v>
      </c>
      <c r="AN68" s="9">
        <f t="shared" si="22"/>
        <v>29452.37999999999</v>
      </c>
      <c r="AO68" s="9">
        <f t="shared" si="23"/>
        <v>83826.460000000006</v>
      </c>
      <c r="AP68" s="9">
        <f t="shared" si="24"/>
        <v>0</v>
      </c>
      <c r="AQ68" s="9">
        <f t="shared" si="25"/>
        <v>113278.84</v>
      </c>
      <c r="AR68" s="4">
        <f t="shared" si="99"/>
        <v>0</v>
      </c>
      <c r="AS68" s="9">
        <f t="shared" si="27"/>
        <v>0</v>
      </c>
      <c r="AT68" s="9">
        <f t="shared" si="122"/>
        <v>113278.84</v>
      </c>
      <c r="AU68" s="9">
        <f t="shared" si="71"/>
        <v>113278.84</v>
      </c>
      <c r="AV68" s="9">
        <f t="shared" si="28"/>
        <v>2265.58</v>
      </c>
      <c r="AW68" s="9">
        <f t="shared" si="29"/>
        <v>27186.799999999988</v>
      </c>
      <c r="AX68" s="9">
        <f t="shared" si="30"/>
        <v>86092.040000000008</v>
      </c>
      <c r="AY68" s="9">
        <f t="shared" si="31"/>
        <v>0</v>
      </c>
      <c r="AZ68" s="9">
        <f t="shared" si="32"/>
        <v>113278.84</v>
      </c>
      <c r="BA68" s="4">
        <f t="shared" si="101"/>
        <v>0</v>
      </c>
      <c r="BB68" s="9">
        <f t="shared" si="34"/>
        <v>0</v>
      </c>
      <c r="BC68" s="9">
        <f t="shared" si="123"/>
        <v>113278.84</v>
      </c>
      <c r="BD68" s="9">
        <f t="shared" si="72"/>
        <v>113278.84</v>
      </c>
      <c r="BE68" s="9">
        <f t="shared" si="35"/>
        <v>2265.58</v>
      </c>
      <c r="BF68" s="9">
        <f t="shared" si="36"/>
        <v>24921.219999999987</v>
      </c>
      <c r="BG68" s="9">
        <f t="shared" si="37"/>
        <v>88357.62000000001</v>
      </c>
      <c r="BH68" s="9">
        <f t="shared" si="38"/>
        <v>0</v>
      </c>
      <c r="BI68" s="9">
        <f t="shared" si="39"/>
        <v>113278.84</v>
      </c>
      <c r="BJ68" s="4">
        <f t="shared" si="103"/>
        <v>0</v>
      </c>
      <c r="BK68" s="9">
        <f t="shared" si="41"/>
        <v>0</v>
      </c>
      <c r="BL68" s="9">
        <f t="shared" si="124"/>
        <v>113278.84</v>
      </c>
      <c r="BM68" s="9">
        <f t="shared" si="73"/>
        <v>113278.84</v>
      </c>
      <c r="BN68" s="9">
        <f t="shared" si="42"/>
        <v>2265.58</v>
      </c>
      <c r="BO68" s="9">
        <f t="shared" si="43"/>
        <v>22655.639999999985</v>
      </c>
      <c r="BP68" s="9">
        <f t="shared" si="44"/>
        <v>90623.200000000012</v>
      </c>
      <c r="BQ68" s="9">
        <f t="shared" si="45"/>
        <v>0</v>
      </c>
      <c r="BR68" s="9">
        <f t="shared" si="46"/>
        <v>113278.84</v>
      </c>
      <c r="BS68" s="4">
        <f t="shared" si="105"/>
        <v>0</v>
      </c>
      <c r="BT68" s="9">
        <f t="shared" si="48"/>
        <v>0</v>
      </c>
      <c r="BU68" s="9">
        <f t="shared" si="125"/>
        <v>113278.84</v>
      </c>
      <c r="BV68" s="9">
        <f t="shared" si="74"/>
        <v>113278.84</v>
      </c>
      <c r="BW68" s="9">
        <f t="shared" si="49"/>
        <v>2265.58</v>
      </c>
      <c r="BX68" s="9">
        <f t="shared" si="50"/>
        <v>20390.059999999983</v>
      </c>
      <c r="BY68" s="9">
        <f t="shared" si="51"/>
        <v>92888.780000000013</v>
      </c>
      <c r="BZ68" s="9">
        <f t="shared" si="52"/>
        <v>0</v>
      </c>
      <c r="CA68" s="9">
        <f t="shared" si="53"/>
        <v>113278.84</v>
      </c>
      <c r="CB68" s="4">
        <f t="shared" si="107"/>
        <v>0</v>
      </c>
      <c r="CC68" s="9">
        <f t="shared" si="55"/>
        <v>0</v>
      </c>
      <c r="CD68" s="9">
        <f t="shared" si="126"/>
        <v>113278.84</v>
      </c>
      <c r="CE68" s="9">
        <f t="shared" si="75"/>
        <v>113278.84</v>
      </c>
      <c r="CF68" s="9">
        <f t="shared" si="56"/>
        <v>2265.58</v>
      </c>
      <c r="CG68" s="9">
        <f t="shared" si="57"/>
        <v>18124.479999999981</v>
      </c>
      <c r="CH68" s="9">
        <f t="shared" si="58"/>
        <v>95154.360000000015</v>
      </c>
      <c r="CI68" s="9">
        <f t="shared" si="59"/>
        <v>0</v>
      </c>
      <c r="CJ68" s="9">
        <f t="shared" si="60"/>
        <v>113278.84</v>
      </c>
      <c r="CK68" s="4">
        <f t="shared" si="109"/>
        <v>0</v>
      </c>
      <c r="CL68" s="9">
        <f t="shared" si="62"/>
        <v>0</v>
      </c>
      <c r="CM68" s="9">
        <f t="shared" si="127"/>
        <v>113278.84</v>
      </c>
      <c r="CN68" s="9">
        <f t="shared" si="76"/>
        <v>113278.84</v>
      </c>
      <c r="CO68" s="9">
        <f t="shared" si="63"/>
        <v>2265.58</v>
      </c>
      <c r="CP68" s="9">
        <f t="shared" si="64"/>
        <v>15858.899999999981</v>
      </c>
      <c r="CQ68" s="9">
        <f t="shared" si="65"/>
        <v>97419.940000000017</v>
      </c>
      <c r="CR68" s="9">
        <f t="shared" si="66"/>
        <v>0</v>
      </c>
      <c r="CS68" s="9">
        <f t="shared" si="67"/>
        <v>113278.84</v>
      </c>
    </row>
    <row r="69" spans="1:97" ht="12.9" customHeight="1" x14ac:dyDescent="0.25">
      <c r="A69" s="193">
        <v>390</v>
      </c>
      <c r="B69" s="186" t="s">
        <v>219</v>
      </c>
      <c r="C69" s="179"/>
      <c r="D69" s="194"/>
      <c r="E69" s="217">
        <v>26433.79</v>
      </c>
      <c r="F69" s="276">
        <v>28491</v>
      </c>
      <c r="G69" s="189">
        <v>35</v>
      </c>
      <c r="H69" s="177"/>
      <c r="I69" s="190"/>
      <c r="J69" s="200" t="s">
        <v>463</v>
      </c>
      <c r="K69" s="93">
        <f t="shared" ref="K69:K132" si="131">IF(AND(G69&gt;0,G69&lt;=1,H69=0),1,IF(H69&gt;=1,1,IF(H69&gt;0,H69,IF(AND(G69&gt;0,OR(H69=0,H69="")),ROUND(1/G69,4),0))))</f>
        <v>2.86E-2</v>
      </c>
      <c r="L69" s="94">
        <f t="shared" ref="L69:L132" si="132">IF(AND(E69&gt;0,F69&gt;0,K69&gt;0),ROUND((E69-I69)*K69,2),IF(AND(E69&lt;0,F69&gt;0,K69&gt;0),ROUND(E69*K69,2),0))</f>
        <v>756.01</v>
      </c>
      <c r="M69" s="91">
        <f t="shared" ref="M69:M132" si="133">IF(AND(E69-N69&gt;=0,F69&gt;0,YEAR(M$4)&gt;=YEAR(F69)),E69-N69,IF(AND(E69-N69&lt;0,F69&gt;0,YEAR(M$4)&gt;=YEAR(F69)),E69-N69,0))</f>
        <v>729.45000000000437</v>
      </c>
      <c r="N69" s="9">
        <f t="shared" ref="N69:N132" si="134">IF(AND(YEAR(F69)&lt;=YEAR(M$4),E69&lt;1000,E69&gt;-1000,F69&gt;0,K69=1),E69-I69,IF(AND(YEAR(F69)&lt;=YEAR(M$4),E69&gt;0,F69&gt;0,K69&gt;0,E69&gt;L69*(YEAR(M$4)-YEAR(F69))+ROUND((L69/12)*(13-MONTH(F69)),2)+I69),L69*(YEAR(M$4)-YEAR(F69))+ROUND((L69/12)*(13-MONTH(F69)),2),IF(AND(YEAR(F69)&lt;=YEAR(M$4),E69&gt;0,F69&gt;0,K69&gt;0,E69&lt;=(L69*(YEAR(M$4)-YEAR(F69)+ROUND((L69/12)*(13-MONTH(F69)),2)))+I69),E69-I69,IF(AND(YEAR(F69)&lt;=YEAR(M$4),E69&lt;0,F69&gt;0,K69&gt;0,E69&lt;L69*(YEAR(M$4)-YEAR(F69))+ROUND((L69/12)*(13-MONTH(F69)),2)+I69),L69*(YEAR(M$4)-YEAR(F69))+ROUND((L69/12)*(13-MONTH(F69)),2),IF(AND(YEAR(F69)&lt;=YEAR(M$4),E69&lt;0,F69&gt;0,K69&gt;0,E69&lt;=(L69*(YEAR(M$4)-YEAR(F69)+ROUND((L69/12)*(13-MONTH(F69)),2)))+I69),E69-I69,0)))))</f>
        <v>25704.339999999997</v>
      </c>
      <c r="O69" s="548">
        <f t="shared" ref="O69:O132" si="135">IF(AND(F69&gt;0,F69&lt;=M$4),E69,0)</f>
        <v>26433.79</v>
      </c>
      <c r="P69" s="543"/>
      <c r="Q69" s="4">
        <f t="shared" si="94"/>
        <v>0</v>
      </c>
      <c r="R69" s="9">
        <f t="shared" si="129"/>
        <v>0</v>
      </c>
      <c r="S69" s="9">
        <f t="shared" si="77"/>
        <v>26433.79</v>
      </c>
      <c r="T69" s="9">
        <f t="shared" si="130"/>
        <v>25505.119999999999</v>
      </c>
      <c r="U69" s="9">
        <f t="shared" ref="U69:U132" si="136">IF(AND(YEAR($F69)=YEAR(V$4),$E69&lt;1000,$E69&gt;-1000,$F69&gt;0,$K69=1),$E69-$I69,IF(AND(YEAR($F69)=YEAR(V$4),$F69&gt;0,$K69&gt;0),ROUND(($L69/12)*(13-MONTH($F69)),2),IF(AND(YEAR($F69)&lt;YEAR(V$4),$E69&gt;0,$F69&gt;0,$K69&gt;0,M69&gt;$L69+$I69),$L69,IF(AND(YEAR($F69)&lt;YEAR(V$4),$E69&gt;0,$F69&gt;0,$K69&gt;0,M69&gt;0,M69&lt;=$L69+$I69),M69-$I69,IF(AND(YEAR($F69)&lt;YEAR(V$4),$E69&lt;0,$F69&gt;0,$K69&gt;0,M69&lt;0,M69&lt;=$L69),$L69,IF(AND(YEAR($F69)&lt;YEAR(V$4),$E69&lt;0,$F69&gt;0,$K69&gt;0,M69&lt;0,M69&gt;$L69),M69,0))))))</f>
        <v>729.45000000000437</v>
      </c>
      <c r="V69" s="9">
        <f t="shared" ref="V69:V132" si="137">IF(AND(YEAR(V$4)=YEAR($F69),$E69&gt;0,$F69&gt;0,$E69-U69&gt;=0),$E69-U69,IF(AND(YEAR(V$4)&gt;YEAR($F69),$E69&gt;0,$F69&gt;0,M69-U69&gt;=0),M69-U69,IF(AND(YEAR(V$4)=YEAR($F69),$E69&lt;0,$F69&gt;0,$E69-U69&lt;0),$E69-U69,IF(AND(YEAR(V$4)&gt;YEAR($F69),$E69&lt;0,$F69&gt;0,M69-U69&lt;=0),M69-U69,0))))</f>
        <v>0</v>
      </c>
      <c r="W69" s="9">
        <f t="shared" ref="W69:W132" si="138">N69+U69</f>
        <v>26433.79</v>
      </c>
      <c r="X69" s="9">
        <f t="shared" ref="X69:X132" si="139">IF(AND(R69&lt;&gt;0,$J69="H",$L69=0),R69,IF(AND(YEAR(V$4)&gt;=YEAR($F69),$J69="H",$F69&gt;0,$L69=0),$E69,0))</f>
        <v>0</v>
      </c>
      <c r="Y69" s="9">
        <f t="shared" ref="Y69:Y132" si="140">IF(AND(YEAR(V$4)&gt;=YEAR($F69),$E69&gt;0,$F69&gt;0,U69&gt;0,$J69="H"),ROUND(U69/$L69*$E69,2),IF(AND(YEAR(V$4)&gt;=YEAR($F69),$E69&lt;0,$F69&gt;0,U69&lt;0,$J69="H"),ROUND(U69/$L69*$E69,2),0))</f>
        <v>25505.119999999999</v>
      </c>
      <c r="Z69" s="4">
        <f t="shared" si="95"/>
        <v>0</v>
      </c>
      <c r="AA69" s="9">
        <f t="shared" ref="AA69:AA132" si="141">IF(Z69&lt;&gt;0,ROUND(Z69*YEARFRAC($F69,AB$4,0),2),0)</f>
        <v>0</v>
      </c>
      <c r="AB69" s="9">
        <f t="shared" si="120"/>
        <v>26433.79</v>
      </c>
      <c r="AC69" s="9">
        <f t="shared" si="69"/>
        <v>0</v>
      </c>
      <c r="AD69" s="9">
        <f t="shared" ref="AD69:AD132" si="142">IF(AND(YEAR($F69)=YEAR(AE$4),$E69&lt;1000,$E69&gt;-1000,$F69&gt;0,$K69=1),$E69-$I69,IF(AND(YEAR($F69)=YEAR(AE$4),$F69&gt;0,$K69&gt;0),ROUND(($L69/12)*(13-MONTH($F69)),2),IF(AND(YEAR($F69)&lt;YEAR(AE$4),$E69&gt;0,$F69&gt;0,$K69&gt;0,V69&gt;$L69+$I69),$L69,IF(AND(YEAR($F69)&lt;YEAR(AE$4),$E69&gt;0,$F69&gt;0,$K69&gt;0,V69&gt;0,V69&lt;=$L69+$I69),V69-$I69,IF(AND(YEAR($F69)&lt;YEAR(AE$4),$E69&lt;0,$F69&gt;0,$K69&gt;0,V69&lt;0,V69&lt;=$L69),$L69,IF(AND(YEAR($F69)&lt;YEAR(AE$4),$E69&lt;0,$F69&gt;0,$K69&gt;0,V69&lt;0,V69&gt;$L69),V69,0))))))</f>
        <v>0</v>
      </c>
      <c r="AE69" s="9">
        <f t="shared" ref="AE69:AE132" si="143">IF(AND(YEAR(AE$4)=YEAR($F69),$E69&gt;0,$F69&gt;0,$E69-AD69&gt;=0),$E69-AD69,IF(AND(YEAR(AE$4)&gt;YEAR($F69),$E69&gt;0,$F69&gt;0,V69-AD69&gt;=0),V69-AD69,IF(AND(YEAR(AE$4)=YEAR($F69),$E69&lt;0,$F69&gt;0,$E69-AD69&lt;0),$E69-AD69,IF(AND(YEAR(AE$4)&gt;YEAR($F69),$E69&lt;0,$F69&gt;0,V69-AD69&lt;=0),V69-AD69,0))))</f>
        <v>0</v>
      </c>
      <c r="AF69" s="9">
        <f t="shared" ref="AF69:AF132" si="144">W69+AD69</f>
        <v>26433.79</v>
      </c>
      <c r="AG69" s="9">
        <f t="shared" ref="AG69:AG132" si="145">IF(AND(AA69&lt;&gt;0,$J69="H",$L69=0),AA69,IF(AND(YEAR(AE$4)&gt;=YEAR($F69),$J69="H",$F69&gt;0,$L69=0),$E69,0))</f>
        <v>0</v>
      </c>
      <c r="AH69" s="9">
        <f t="shared" ref="AH69:AH132" si="146">IF(AND(YEAR(AE$4)&gt;=YEAR($F69),$E69&gt;0,$F69&gt;0,AD69&gt;0,$J69="H"),ROUND(AD69/$L69*$E69,2),IF(AND(YEAR(AE$4)&gt;=YEAR($F69),$E69&lt;0,$F69&gt;0,AD69&lt;0,$J69="H"),ROUND(AD69/$L69*$E69,2),0))</f>
        <v>0</v>
      </c>
      <c r="AI69" s="4">
        <f t="shared" si="97"/>
        <v>0</v>
      </c>
      <c r="AJ69" s="9">
        <f t="shared" ref="AJ69:AJ132" si="147">IF(AI69&lt;&gt;0,ROUND(AI69*YEARFRAC($F69,AK$4,0),2),0)</f>
        <v>0</v>
      </c>
      <c r="AK69" s="9">
        <f t="shared" si="121"/>
        <v>26433.79</v>
      </c>
      <c r="AL69" s="9">
        <f t="shared" si="70"/>
        <v>0</v>
      </c>
      <c r="AM69" s="9">
        <f t="shared" ref="AM69:AM132" si="148">IF(AND(YEAR($F69)=YEAR(AN$4),$E69&lt;1000,$E69&gt;-1000,$F69&gt;0,$K69=1),$E69-$I69,IF(AND(YEAR($F69)=YEAR(AN$4),$F69&gt;0,$K69&gt;0),ROUND(($L69/12)*(13-MONTH($F69)),2),IF(AND(YEAR($F69)&lt;YEAR(AN$4),$E69&gt;0,$F69&gt;0,$K69&gt;0,AE69&gt;$L69+$I69),$L69,IF(AND(YEAR($F69)&lt;YEAR(AN$4),$E69&gt;0,$F69&gt;0,$K69&gt;0,AE69&gt;0,AE69&lt;=$L69+$I69),AE69-$I69,IF(AND(YEAR($F69)&lt;YEAR(AN$4),$E69&lt;0,$F69&gt;0,$K69&gt;0,AE69&lt;0,AE69&lt;=$L69),$L69,IF(AND(YEAR($F69)&lt;YEAR(AN$4),$E69&lt;0,$F69&gt;0,$K69&gt;0,AE69&lt;0,AE69&gt;$L69),AE69,0))))))</f>
        <v>0</v>
      </c>
      <c r="AN69" s="9">
        <f t="shared" ref="AN69:AN132" si="149">IF(AND(YEAR(AN$4)=YEAR($F69),$E69&gt;0,$F69&gt;0,$E69-AM69&gt;=0),$E69-AM69,IF(AND(YEAR(AN$4)&gt;YEAR($F69),$E69&gt;0,$F69&gt;0,AE69-AM69&gt;=0),AE69-AM69,IF(AND(YEAR(AN$4)=YEAR($F69),$E69&lt;0,$F69&gt;0,$E69-AM69&lt;0),$E69-AM69,IF(AND(YEAR(AN$4)&gt;YEAR($F69),$E69&lt;0,$F69&gt;0,AE69-AM69&lt;=0),AE69-AM69,0))))</f>
        <v>0</v>
      </c>
      <c r="AO69" s="9">
        <f t="shared" ref="AO69:AO132" si="150">AF69+AM69</f>
        <v>26433.79</v>
      </c>
      <c r="AP69" s="9">
        <f t="shared" ref="AP69:AP132" si="151">IF(AND(AJ69&lt;&gt;0,$J69="H",$L69=0),AJ69,IF(AND(YEAR(AN$4)&gt;=YEAR($F69),$J69="H",$F69&gt;0,$L69=0),$E69,0))</f>
        <v>0</v>
      </c>
      <c r="AQ69" s="9">
        <f t="shared" ref="AQ69:AQ132" si="152">IF(AND(YEAR(AN$4)&gt;=YEAR($F69),$E69&gt;0,$F69&gt;0,AM69&gt;0,$J69="H"),ROUND(AM69/$L69*$E69,2),IF(AND(YEAR(AN$4)&gt;=YEAR($F69),$E69&lt;0,$F69&gt;0,AM69&lt;0,$J69="H"),ROUND(AM69/$L69*$E69,2),0))</f>
        <v>0</v>
      </c>
      <c r="AR69" s="4">
        <f t="shared" si="99"/>
        <v>0</v>
      </c>
      <c r="AS69" s="9">
        <f t="shared" ref="AS69:AS132" si="153">IF(AR69&lt;&gt;0,ROUND(AR69*YEARFRAC($F69,AT$4,0),2),0)</f>
        <v>0</v>
      </c>
      <c r="AT69" s="9">
        <f t="shared" si="122"/>
        <v>26433.79</v>
      </c>
      <c r="AU69" s="9">
        <f t="shared" si="71"/>
        <v>0</v>
      </c>
      <c r="AV69" s="9">
        <f t="shared" ref="AV69:AV132" si="154">IF(AND(YEAR($F69)=YEAR(AW$4),$E69&lt;1000,$E69&gt;-1000,$F69&gt;0,$K69=1),$E69-$I69,IF(AND(YEAR($F69)=YEAR(AW$4),$F69&gt;0,$K69&gt;0),ROUND(($L69/12)*(13-MONTH($F69)),2),IF(AND(YEAR($F69)&lt;YEAR(AW$4),$E69&gt;0,$F69&gt;0,$K69&gt;0,AN69&gt;$L69+$I69),$L69,IF(AND(YEAR($F69)&lt;YEAR(AW$4),$E69&gt;0,$F69&gt;0,$K69&gt;0,AN69&gt;0,AN69&lt;=$L69+$I69),AN69-$I69,IF(AND(YEAR($F69)&lt;YEAR(AW$4),$E69&lt;0,$F69&gt;0,$K69&gt;0,AN69&lt;0,AN69&lt;=$L69),$L69,IF(AND(YEAR($F69)&lt;YEAR(AW$4),$E69&lt;0,$F69&gt;0,$K69&gt;0,AN69&lt;0,AN69&gt;$L69),AN69,0))))))</f>
        <v>0</v>
      </c>
      <c r="AW69" s="9">
        <f t="shared" ref="AW69:AW132" si="155">IF(AND(YEAR(AW$4)=YEAR($F69),$E69&gt;0,$F69&gt;0,$E69-AV69&gt;=0),$E69-AV69,IF(AND(YEAR(AW$4)&gt;YEAR($F69),$E69&gt;0,$F69&gt;0,AN69-AV69&gt;=0),AN69-AV69,IF(AND(YEAR(AW$4)=YEAR($F69),$E69&lt;0,$F69&gt;0,$E69-AV69&lt;0),$E69-AV69,IF(AND(YEAR(AW$4)&gt;YEAR($F69),$E69&lt;0,$F69&gt;0,AN69-AV69&lt;=0),AN69-AV69,0))))</f>
        <v>0</v>
      </c>
      <c r="AX69" s="9">
        <f t="shared" ref="AX69:AX132" si="156">AO69+AV69</f>
        <v>26433.79</v>
      </c>
      <c r="AY69" s="9">
        <f t="shared" ref="AY69:AY132" si="157">IF(AND(AS69&lt;&gt;0,$J69="H",$L69=0),AS69,IF(AND(YEAR(AW$4)&gt;=YEAR($F69),$J69="H",$F69&gt;0,$L69=0),$E69,0))</f>
        <v>0</v>
      </c>
      <c r="AZ69" s="9">
        <f t="shared" ref="AZ69:AZ132" si="158">IF(AND(YEAR(AW$4)&gt;=YEAR($F69),$E69&gt;0,$F69&gt;0,AV69&gt;0,$J69="H"),ROUND(AV69/$L69*$E69,2),IF(AND(YEAR(AW$4)&gt;=YEAR($F69),$E69&lt;0,$F69&gt;0,AV69&lt;0,$J69="H"),ROUND(AV69/$L69*$E69,2),0))</f>
        <v>0</v>
      </c>
      <c r="BA69" s="4">
        <f t="shared" si="101"/>
        <v>0</v>
      </c>
      <c r="BB69" s="9">
        <f t="shared" ref="BB69:BB132" si="159">IF(BA69&lt;&gt;0,ROUND(BA69*YEARFRAC($F69,BC$4,0),2),0)</f>
        <v>0</v>
      </c>
      <c r="BC69" s="9">
        <f t="shared" si="123"/>
        <v>26433.79</v>
      </c>
      <c r="BD69" s="9">
        <f t="shared" si="72"/>
        <v>0</v>
      </c>
      <c r="BE69" s="9">
        <f t="shared" ref="BE69:BE132" si="160">IF(AND(YEAR($F69)=YEAR(BF$4),$E69&lt;1000,$E69&gt;-1000,$F69&gt;0,$K69=1),$E69-$I69,IF(AND(YEAR($F69)=YEAR(BF$4),$F69&gt;0,$K69&gt;0),ROUND(($L69/12)*(13-MONTH($F69)),2),IF(AND(YEAR($F69)&lt;YEAR(BF$4),$E69&gt;0,$F69&gt;0,$K69&gt;0,AW69&gt;$L69+$I69),$L69,IF(AND(YEAR($F69)&lt;YEAR(BF$4),$E69&gt;0,$F69&gt;0,$K69&gt;0,AW69&gt;0,AW69&lt;=$L69+$I69),AW69-$I69,IF(AND(YEAR($F69)&lt;YEAR(BF$4),$E69&lt;0,$F69&gt;0,$K69&gt;0,AW69&lt;0,AW69&lt;=$L69),$L69,IF(AND(YEAR($F69)&lt;YEAR(BF$4),$E69&lt;0,$F69&gt;0,$K69&gt;0,AW69&lt;0,AW69&gt;$L69),AW69,0))))))</f>
        <v>0</v>
      </c>
      <c r="BF69" s="9">
        <f t="shared" ref="BF69:BF132" si="161">IF(AND(YEAR(BF$4)=YEAR($F69),$E69&gt;0,$F69&gt;0,$E69-BE69&gt;=0),$E69-BE69,IF(AND(YEAR(BF$4)&gt;YEAR($F69),$E69&gt;0,$F69&gt;0,AW69-BE69&gt;=0),AW69-BE69,IF(AND(YEAR(BF$4)=YEAR($F69),$E69&lt;0,$F69&gt;0,$E69-BE69&lt;0),$E69-BE69,IF(AND(YEAR(BF$4)&gt;YEAR($F69),$E69&lt;0,$F69&gt;0,AW69-BE69&lt;=0),AW69-BE69,0))))</f>
        <v>0</v>
      </c>
      <c r="BG69" s="9">
        <f t="shared" ref="BG69:BG132" si="162">AX69+BE69</f>
        <v>26433.79</v>
      </c>
      <c r="BH69" s="9">
        <f t="shared" ref="BH69:BH132" si="163">IF(AND(BB69&lt;&gt;0,$J69="H",$L69=0),BB69,IF(AND(YEAR(BF$4)&gt;=YEAR($F69),$J69="H",$F69&gt;0,$L69=0),$E69,0))</f>
        <v>0</v>
      </c>
      <c r="BI69" s="9">
        <f t="shared" ref="BI69:BI132" si="164">IF(AND(YEAR(BF$4)&gt;=YEAR($F69),$E69&gt;0,$F69&gt;0,BE69&gt;0,$J69="H"),ROUND(BE69/$L69*$E69,2),IF(AND(YEAR(BF$4)&gt;=YEAR($F69),$E69&lt;0,$F69&gt;0,BE69&lt;0,$J69="H"),ROUND(BE69/$L69*$E69,2),0))</f>
        <v>0</v>
      </c>
      <c r="BJ69" s="4">
        <f t="shared" si="103"/>
        <v>0</v>
      </c>
      <c r="BK69" s="9">
        <f t="shared" ref="BK69:BK132" si="165">IF(BJ69&lt;&gt;0,ROUND(BJ69*YEARFRAC($F69,BL$4,0),2),0)</f>
        <v>0</v>
      </c>
      <c r="BL69" s="9">
        <f t="shared" si="124"/>
        <v>26433.79</v>
      </c>
      <c r="BM69" s="9">
        <f t="shared" si="73"/>
        <v>0</v>
      </c>
      <c r="BN69" s="9">
        <f t="shared" ref="BN69:BN132" si="166">IF(AND(YEAR($F69)=YEAR(BO$4),$E69&lt;1000,$E69&gt;-1000,$F69&gt;0,$K69=1),$E69-$I69,IF(AND(YEAR($F69)=YEAR(BO$4),$F69&gt;0,$K69&gt;0),ROUND(($L69/12)*(13-MONTH($F69)),2),IF(AND(YEAR($F69)&lt;YEAR(BO$4),$E69&gt;0,$F69&gt;0,$K69&gt;0,BF69&gt;$L69+$I69),$L69,IF(AND(YEAR($F69)&lt;YEAR(BO$4),$E69&gt;0,$F69&gt;0,$K69&gt;0,BF69&gt;0,BF69&lt;=$L69+$I69),BF69-$I69,IF(AND(YEAR($F69)&lt;YEAR(BO$4),$E69&lt;0,$F69&gt;0,$K69&gt;0,BF69&lt;0,BF69&lt;=$L69),$L69,IF(AND(YEAR($F69)&lt;YEAR(BO$4),$E69&lt;0,$F69&gt;0,$K69&gt;0,BF69&lt;0,BF69&gt;$L69),BF69,0))))))</f>
        <v>0</v>
      </c>
      <c r="BO69" s="9">
        <f t="shared" ref="BO69:BO132" si="167">IF(AND(YEAR(BO$4)=YEAR($F69),$E69&gt;0,$F69&gt;0,$E69-BN69&gt;=0),$E69-BN69,IF(AND(YEAR(BO$4)&gt;YEAR($F69),$E69&gt;0,$F69&gt;0,BF69-BN69&gt;=0),BF69-BN69,IF(AND(YEAR(BO$4)=YEAR($F69),$E69&lt;0,$F69&gt;0,$E69-BN69&lt;0),$E69-BN69,IF(AND(YEAR(BO$4)&gt;YEAR($F69),$E69&lt;0,$F69&gt;0,BF69-BN69&lt;=0),BF69-BN69,0))))</f>
        <v>0</v>
      </c>
      <c r="BP69" s="9">
        <f t="shared" ref="BP69:BP132" si="168">BG69+BN69</f>
        <v>26433.79</v>
      </c>
      <c r="BQ69" s="9">
        <f t="shared" ref="BQ69:BQ132" si="169">IF(AND(BK69&lt;&gt;0,$J69="H",$L69=0),BK69,IF(AND(YEAR(BO$4)&gt;=YEAR($F69),$J69="H",$F69&gt;0,$L69=0),$E69,0))</f>
        <v>0</v>
      </c>
      <c r="BR69" s="9">
        <f t="shared" ref="BR69:BR132" si="170">IF(AND(YEAR(BO$4)&gt;=YEAR($F69),$E69&gt;0,$F69&gt;0,BN69&gt;0,$J69="H"),ROUND(BN69/$L69*$E69,2),IF(AND(YEAR(BO$4)&gt;=YEAR($F69),$E69&lt;0,$F69&gt;0,BN69&lt;0,$J69="H"),ROUND(BN69/$L69*$E69,2),0))</f>
        <v>0</v>
      </c>
      <c r="BS69" s="4">
        <f t="shared" si="105"/>
        <v>0</v>
      </c>
      <c r="BT69" s="9">
        <f t="shared" ref="BT69:BT132" si="171">IF(BS69&lt;&gt;0,ROUND(BS69*YEARFRAC($F69,BU$4,0),2),0)</f>
        <v>0</v>
      </c>
      <c r="BU69" s="9">
        <f t="shared" si="125"/>
        <v>26433.79</v>
      </c>
      <c r="BV69" s="9">
        <f t="shared" si="74"/>
        <v>0</v>
      </c>
      <c r="BW69" s="9">
        <f t="shared" ref="BW69:BW132" si="172">IF(AND(YEAR($F69)=YEAR(BX$4),$E69&lt;1000,$E69&gt;-1000,$F69&gt;0,$K69=1),$E69-$I69,IF(AND(YEAR($F69)=YEAR(BX$4),$F69&gt;0,$K69&gt;0),ROUND(($L69/12)*(13-MONTH($F69)),2),IF(AND(YEAR($F69)&lt;YEAR(BX$4),$E69&gt;0,$F69&gt;0,$K69&gt;0,BO69&gt;$L69+$I69),$L69,IF(AND(YEAR($F69)&lt;YEAR(BX$4),$E69&gt;0,$F69&gt;0,$K69&gt;0,BO69&gt;0,BO69&lt;=$L69+$I69),BO69-$I69,IF(AND(YEAR($F69)&lt;YEAR(BX$4),$E69&lt;0,$F69&gt;0,$K69&gt;0,BO69&lt;0,BO69&lt;=$L69),$L69,IF(AND(YEAR($F69)&lt;YEAR(BX$4),$E69&lt;0,$F69&gt;0,$K69&gt;0,BO69&lt;0,BO69&gt;$L69),BO69,0))))))</f>
        <v>0</v>
      </c>
      <c r="BX69" s="9">
        <f t="shared" ref="BX69:BX132" si="173">IF(AND(YEAR(BX$4)=YEAR($F69),$E69&gt;0,$F69&gt;0,$E69-BW69&gt;=0),$E69-BW69,IF(AND(YEAR(BX$4)&gt;YEAR($F69),$E69&gt;0,$F69&gt;0,BO69-BW69&gt;=0),BO69-BW69,IF(AND(YEAR(BX$4)=YEAR($F69),$E69&lt;0,$F69&gt;0,$E69-BW69&lt;0),$E69-BW69,IF(AND(YEAR(BX$4)&gt;YEAR($F69),$E69&lt;0,$F69&gt;0,BO69-BW69&lt;=0),BO69-BW69,0))))</f>
        <v>0</v>
      </c>
      <c r="BY69" s="9">
        <f t="shared" ref="BY69:BY132" si="174">BP69+BW69</f>
        <v>26433.79</v>
      </c>
      <c r="BZ69" s="9">
        <f t="shared" ref="BZ69:BZ132" si="175">IF(AND(BT69&lt;&gt;0,$J69="H",$L69=0),BT69,IF(AND(YEAR(BX$4)&gt;=YEAR($F69),$J69="H",$F69&gt;0,$L69=0),$E69,0))</f>
        <v>0</v>
      </c>
      <c r="CA69" s="9">
        <f t="shared" ref="CA69:CA132" si="176">IF(AND(YEAR(BX$4)&gt;=YEAR($F69),$E69&gt;0,$F69&gt;0,BW69&gt;0,$J69="H"),ROUND(BW69/$L69*$E69,2),IF(AND(YEAR(BX$4)&gt;=YEAR($F69),$E69&lt;0,$F69&gt;0,BW69&lt;0,$J69="H"),ROUND(BW69/$L69*$E69,2),0))</f>
        <v>0</v>
      </c>
      <c r="CB69" s="4">
        <f t="shared" si="107"/>
        <v>0</v>
      </c>
      <c r="CC69" s="9">
        <f t="shared" ref="CC69:CC132" si="177">IF(CB69&lt;&gt;0,ROUND(CB69*YEARFRAC($F69,CD$4,0),2),0)</f>
        <v>0</v>
      </c>
      <c r="CD69" s="9">
        <f t="shared" si="126"/>
        <v>26433.79</v>
      </c>
      <c r="CE69" s="9">
        <f t="shared" si="75"/>
        <v>0</v>
      </c>
      <c r="CF69" s="9">
        <f t="shared" ref="CF69:CF132" si="178">IF(AND(YEAR($F69)=YEAR(CG$4),$E69&lt;1000,$E69&gt;-1000,$F69&gt;0,$K69=1),$E69-$I69,IF(AND(YEAR($F69)=YEAR(CG$4),$F69&gt;0,$K69&gt;0),ROUND(($L69/12)*(13-MONTH($F69)),2),IF(AND(YEAR($F69)&lt;YEAR(CG$4),$E69&gt;0,$F69&gt;0,$K69&gt;0,BX69&gt;$L69+$I69),$L69,IF(AND(YEAR($F69)&lt;YEAR(CG$4),$E69&gt;0,$F69&gt;0,$K69&gt;0,BX69&gt;0,BX69&lt;=$L69+$I69),BX69-$I69,IF(AND(YEAR($F69)&lt;YEAR(CG$4),$E69&lt;0,$F69&gt;0,$K69&gt;0,BX69&lt;0,BX69&lt;=$L69),$L69,IF(AND(YEAR($F69)&lt;YEAR(CG$4),$E69&lt;0,$F69&gt;0,$K69&gt;0,BX69&lt;0,BX69&gt;$L69),BX69,0))))))</f>
        <v>0</v>
      </c>
      <c r="CG69" s="9">
        <f t="shared" ref="CG69:CG132" si="179">IF(AND(YEAR(CG$4)=YEAR($F69),$E69&gt;0,$F69&gt;0,$E69-CF69&gt;=0),$E69-CF69,IF(AND(YEAR(CG$4)&gt;YEAR($F69),$E69&gt;0,$F69&gt;0,BX69-CF69&gt;=0),BX69-CF69,IF(AND(YEAR(CG$4)=YEAR($F69),$E69&lt;0,$F69&gt;0,$E69-CF69&lt;0),$E69-CF69,IF(AND(YEAR(CG$4)&gt;YEAR($F69),$E69&lt;0,$F69&gt;0,BX69-CF69&lt;=0),BX69-CF69,0))))</f>
        <v>0</v>
      </c>
      <c r="CH69" s="9">
        <f t="shared" ref="CH69:CH132" si="180">BY69+CF69</f>
        <v>26433.79</v>
      </c>
      <c r="CI69" s="9">
        <f t="shared" ref="CI69:CI132" si="181">IF(AND(CC69&lt;&gt;0,$J69="H",$L69=0),CC69,IF(AND(YEAR(CG$4)&gt;=YEAR($F69),$J69="H",$F69&gt;0,$L69=0),$E69,0))</f>
        <v>0</v>
      </c>
      <c r="CJ69" s="9">
        <f t="shared" ref="CJ69:CJ132" si="182">IF(AND(YEAR(CG$4)&gt;=YEAR($F69),$E69&gt;0,$F69&gt;0,CF69&gt;0,$J69="H"),ROUND(CF69/$L69*$E69,2),IF(AND(YEAR(CG$4)&gt;=YEAR($F69),$E69&lt;0,$F69&gt;0,CF69&lt;0,$J69="H"),ROUND(CF69/$L69*$E69,2),0))</f>
        <v>0</v>
      </c>
      <c r="CK69" s="4">
        <f t="shared" si="109"/>
        <v>0</v>
      </c>
      <c r="CL69" s="9">
        <f t="shared" ref="CL69:CL132" si="183">IF(CK69&lt;&gt;0,ROUND(CK69*YEARFRAC($F69,CM$4,0),2),0)</f>
        <v>0</v>
      </c>
      <c r="CM69" s="9">
        <f t="shared" si="127"/>
        <v>26433.79</v>
      </c>
      <c r="CN69" s="9">
        <f t="shared" si="76"/>
        <v>0</v>
      </c>
      <c r="CO69" s="9">
        <f t="shared" ref="CO69:CO132" si="184">IF(AND(YEAR($F69)=YEAR(CP$4),$E69&lt;1000,$E69&gt;-1000,$F69&gt;0,$K69=1),$E69-$I69,IF(AND(YEAR($F69)=YEAR(CP$4),$F69&gt;0,$K69&gt;0),ROUND(($L69/12)*(13-MONTH($F69)),2),IF(AND(YEAR($F69)&lt;YEAR(CP$4),$E69&gt;0,$F69&gt;0,$K69&gt;0,CG69&gt;$L69+$I69),$L69,IF(AND(YEAR($F69)&lt;YEAR(CP$4),$E69&gt;0,$F69&gt;0,$K69&gt;0,CG69&gt;0,CG69&lt;=$L69+$I69),CG69-$I69,IF(AND(YEAR($F69)&lt;YEAR(CP$4),$E69&lt;0,$F69&gt;0,$K69&gt;0,CG69&lt;0,CG69&lt;=$L69),$L69,IF(AND(YEAR($F69)&lt;YEAR(CP$4),$E69&lt;0,$F69&gt;0,$K69&gt;0,CG69&lt;0,CG69&gt;$L69),CG69,0))))))</f>
        <v>0</v>
      </c>
      <c r="CP69" s="9">
        <f t="shared" ref="CP69:CP132" si="185">IF(AND(YEAR(CP$4)=YEAR($F69),$E69&gt;0,$F69&gt;0,$E69-CO69&gt;=0),$E69-CO69,IF(AND(YEAR(CP$4)&gt;YEAR($F69),$E69&gt;0,$F69&gt;0,CG69-CO69&gt;=0),CG69-CO69,IF(AND(YEAR(CP$4)=YEAR($F69),$E69&lt;0,$F69&gt;0,$E69-CO69&lt;0),$E69-CO69,IF(AND(YEAR(CP$4)&gt;YEAR($F69),$E69&lt;0,$F69&gt;0,CG69-CO69&lt;=0),CG69-CO69,0))))</f>
        <v>0</v>
      </c>
      <c r="CQ69" s="9">
        <f t="shared" ref="CQ69:CQ132" si="186">CH69+CO69</f>
        <v>26433.79</v>
      </c>
      <c r="CR69" s="9">
        <f t="shared" ref="CR69:CR132" si="187">IF(AND(CL69&lt;&gt;0,$J69="H",$L69=0),CL69,IF(AND(YEAR(CP$4)&gt;=YEAR($F69),$J69="H",$F69&gt;0,$L69=0),$E69,0))</f>
        <v>0</v>
      </c>
      <c r="CS69" s="9">
        <f t="shared" ref="CS69:CS132" si="188">IF(AND(YEAR(CP$4)&gt;=YEAR($F69),$E69&gt;0,$F69&gt;0,CO69&gt;0,$J69="H"),ROUND(CO69/$L69*$E69,2),IF(AND(YEAR(CP$4)&gt;=YEAR($F69),$E69&lt;0,$F69&gt;0,CO69&lt;0,$J69="H"),ROUND(CO69/$L69*$E69,2),0))</f>
        <v>0</v>
      </c>
    </row>
    <row r="70" spans="1:97" ht="12.9" customHeight="1" x14ac:dyDescent="0.25">
      <c r="A70" s="193">
        <v>392</v>
      </c>
      <c r="B70" s="186" t="s">
        <v>220</v>
      </c>
      <c r="C70" s="179"/>
      <c r="D70" s="194"/>
      <c r="E70" s="217">
        <v>39425.089999999997</v>
      </c>
      <c r="F70" s="276">
        <v>35796</v>
      </c>
      <c r="G70" s="189">
        <v>8</v>
      </c>
      <c r="H70" s="177"/>
      <c r="I70" s="190"/>
      <c r="J70" s="200" t="s">
        <v>463</v>
      </c>
      <c r="K70" s="93">
        <f t="shared" si="131"/>
        <v>0.125</v>
      </c>
      <c r="L70" s="94">
        <f t="shared" si="132"/>
        <v>4928.1400000000003</v>
      </c>
      <c r="M70" s="91">
        <f t="shared" si="133"/>
        <v>0</v>
      </c>
      <c r="N70" s="9">
        <f t="shared" si="134"/>
        <v>39425.089999999997</v>
      </c>
      <c r="O70" s="548">
        <f t="shared" si="135"/>
        <v>39425.089999999997</v>
      </c>
      <c r="P70" s="543"/>
      <c r="Q70" s="4">
        <f t="shared" si="94"/>
        <v>0</v>
      </c>
      <c r="R70" s="9">
        <f t="shared" si="129"/>
        <v>0</v>
      </c>
      <c r="S70" s="9">
        <f t="shared" si="77"/>
        <v>39425.089999999997</v>
      </c>
      <c r="T70" s="9">
        <f t="shared" si="130"/>
        <v>0</v>
      </c>
      <c r="U70" s="9">
        <f t="shared" si="136"/>
        <v>0</v>
      </c>
      <c r="V70" s="9">
        <f t="shared" si="137"/>
        <v>0</v>
      </c>
      <c r="W70" s="9">
        <f t="shared" si="138"/>
        <v>39425.089999999997</v>
      </c>
      <c r="X70" s="9">
        <f t="shared" si="139"/>
        <v>0</v>
      </c>
      <c r="Y70" s="9">
        <f t="shared" si="140"/>
        <v>0</v>
      </c>
      <c r="Z70" s="4">
        <f t="shared" si="95"/>
        <v>0</v>
      </c>
      <c r="AA70" s="9">
        <f t="shared" si="141"/>
        <v>0</v>
      </c>
      <c r="AB70" s="9">
        <f t="shared" si="120"/>
        <v>39425.089999999997</v>
      </c>
      <c r="AC70" s="9">
        <f t="shared" ref="AC70:AC133" si="189">IF(AD70&lt;&gt;0,ROUND(AD70/$L70*AB70,2),0)</f>
        <v>0</v>
      </c>
      <c r="AD70" s="9">
        <f t="shared" si="142"/>
        <v>0</v>
      </c>
      <c r="AE70" s="9">
        <f t="shared" si="143"/>
        <v>0</v>
      </c>
      <c r="AF70" s="9">
        <f t="shared" si="144"/>
        <v>39425.089999999997</v>
      </c>
      <c r="AG70" s="9">
        <f t="shared" si="145"/>
        <v>0</v>
      </c>
      <c r="AH70" s="9">
        <f t="shared" si="146"/>
        <v>0</v>
      </c>
      <c r="AI70" s="4">
        <f t="shared" si="97"/>
        <v>0</v>
      </c>
      <c r="AJ70" s="9">
        <f t="shared" si="147"/>
        <v>0</v>
      </c>
      <c r="AK70" s="9">
        <f t="shared" si="121"/>
        <v>39425.089999999997</v>
      </c>
      <c r="AL70" s="9">
        <f t="shared" ref="AL70:AL133" si="190">IF(AM70&lt;&gt;0,ROUND(AM70/$L70*AK70,2),0)</f>
        <v>0</v>
      </c>
      <c r="AM70" s="9">
        <f t="shared" si="148"/>
        <v>0</v>
      </c>
      <c r="AN70" s="9">
        <f t="shared" si="149"/>
        <v>0</v>
      </c>
      <c r="AO70" s="9">
        <f t="shared" si="150"/>
        <v>39425.089999999997</v>
      </c>
      <c r="AP70" s="9">
        <f t="shared" si="151"/>
        <v>0</v>
      </c>
      <c r="AQ70" s="9">
        <f t="shared" si="152"/>
        <v>0</v>
      </c>
      <c r="AR70" s="4">
        <f t="shared" si="99"/>
        <v>0</v>
      </c>
      <c r="AS70" s="9">
        <f t="shared" si="153"/>
        <v>0</v>
      </c>
      <c r="AT70" s="9">
        <f t="shared" si="122"/>
        <v>39425.089999999997</v>
      </c>
      <c r="AU70" s="9">
        <f t="shared" ref="AU70:AU133" si="191">IF(AV70&lt;&gt;0,ROUND(AV70/$L70*AT70,2),0)</f>
        <v>0</v>
      </c>
      <c r="AV70" s="9">
        <f t="shared" si="154"/>
        <v>0</v>
      </c>
      <c r="AW70" s="9">
        <f t="shared" si="155"/>
        <v>0</v>
      </c>
      <c r="AX70" s="9">
        <f t="shared" si="156"/>
        <v>39425.089999999997</v>
      </c>
      <c r="AY70" s="9">
        <f t="shared" si="157"/>
        <v>0</v>
      </c>
      <c r="AZ70" s="9">
        <f t="shared" si="158"/>
        <v>0</v>
      </c>
      <c r="BA70" s="4">
        <f t="shared" si="101"/>
        <v>0</v>
      </c>
      <c r="BB70" s="9">
        <f t="shared" si="159"/>
        <v>0</v>
      </c>
      <c r="BC70" s="9">
        <f t="shared" si="123"/>
        <v>39425.089999999997</v>
      </c>
      <c r="BD70" s="9">
        <f t="shared" ref="BD70:BD133" si="192">IF(BE70&lt;&gt;0,ROUND(BE70/$L70*BC70,2),0)</f>
        <v>0</v>
      </c>
      <c r="BE70" s="9">
        <f t="shared" si="160"/>
        <v>0</v>
      </c>
      <c r="BF70" s="9">
        <f t="shared" si="161"/>
        <v>0</v>
      </c>
      <c r="BG70" s="9">
        <f t="shared" si="162"/>
        <v>39425.089999999997</v>
      </c>
      <c r="BH70" s="9">
        <f t="shared" si="163"/>
        <v>0</v>
      </c>
      <c r="BI70" s="9">
        <f t="shared" si="164"/>
        <v>0</v>
      </c>
      <c r="BJ70" s="4">
        <f t="shared" si="103"/>
        <v>0</v>
      </c>
      <c r="BK70" s="9">
        <f t="shared" si="165"/>
        <v>0</v>
      </c>
      <c r="BL70" s="9">
        <f t="shared" si="124"/>
        <v>39425.089999999997</v>
      </c>
      <c r="BM70" s="9">
        <f t="shared" ref="BM70:BM133" si="193">IF(BN70&lt;&gt;0,ROUND(BN70/$L70*BL70,2),0)</f>
        <v>0</v>
      </c>
      <c r="BN70" s="9">
        <f t="shared" si="166"/>
        <v>0</v>
      </c>
      <c r="BO70" s="9">
        <f t="shared" si="167"/>
        <v>0</v>
      </c>
      <c r="BP70" s="9">
        <f t="shared" si="168"/>
        <v>39425.089999999997</v>
      </c>
      <c r="BQ70" s="9">
        <f t="shared" si="169"/>
        <v>0</v>
      </c>
      <c r="BR70" s="9">
        <f t="shared" si="170"/>
        <v>0</v>
      </c>
      <c r="BS70" s="4">
        <f t="shared" si="105"/>
        <v>0</v>
      </c>
      <c r="BT70" s="9">
        <f t="shared" si="171"/>
        <v>0</v>
      </c>
      <c r="BU70" s="9">
        <f t="shared" si="125"/>
        <v>39425.089999999997</v>
      </c>
      <c r="BV70" s="9">
        <f t="shared" ref="BV70:BV133" si="194">IF(BW70&lt;&gt;0,ROUND(BW70/$L70*BU70,2),0)</f>
        <v>0</v>
      </c>
      <c r="BW70" s="9">
        <f t="shared" si="172"/>
        <v>0</v>
      </c>
      <c r="BX70" s="9">
        <f t="shared" si="173"/>
        <v>0</v>
      </c>
      <c r="BY70" s="9">
        <f t="shared" si="174"/>
        <v>39425.089999999997</v>
      </c>
      <c r="BZ70" s="9">
        <f t="shared" si="175"/>
        <v>0</v>
      </c>
      <c r="CA70" s="9">
        <f t="shared" si="176"/>
        <v>0</v>
      </c>
      <c r="CB70" s="4">
        <f t="shared" si="107"/>
        <v>0</v>
      </c>
      <c r="CC70" s="9">
        <f t="shared" si="177"/>
        <v>0</v>
      </c>
      <c r="CD70" s="9">
        <f t="shared" si="126"/>
        <v>39425.089999999997</v>
      </c>
      <c r="CE70" s="9">
        <f t="shared" ref="CE70:CE133" si="195">IF(CF70&lt;&gt;0,ROUND(CF70/$L70*CD70,2),0)</f>
        <v>0</v>
      </c>
      <c r="CF70" s="9">
        <f t="shared" si="178"/>
        <v>0</v>
      </c>
      <c r="CG70" s="9">
        <f t="shared" si="179"/>
        <v>0</v>
      </c>
      <c r="CH70" s="9">
        <f t="shared" si="180"/>
        <v>39425.089999999997</v>
      </c>
      <c r="CI70" s="9">
        <f t="shared" si="181"/>
        <v>0</v>
      </c>
      <c r="CJ70" s="9">
        <f t="shared" si="182"/>
        <v>0</v>
      </c>
      <c r="CK70" s="4">
        <f t="shared" si="109"/>
        <v>0</v>
      </c>
      <c r="CL70" s="9">
        <f t="shared" si="183"/>
        <v>0</v>
      </c>
      <c r="CM70" s="9">
        <f t="shared" si="127"/>
        <v>39425.089999999997</v>
      </c>
      <c r="CN70" s="9">
        <f t="shared" ref="CN70:CN133" si="196">IF(CO70&lt;&gt;0,ROUND(CO70/$L70*CM70,2),0)</f>
        <v>0</v>
      </c>
      <c r="CO70" s="9">
        <f t="shared" si="184"/>
        <v>0</v>
      </c>
      <c r="CP70" s="9">
        <f t="shared" si="185"/>
        <v>0</v>
      </c>
      <c r="CQ70" s="9">
        <f t="shared" si="186"/>
        <v>39425.089999999997</v>
      </c>
      <c r="CR70" s="9">
        <f t="shared" si="187"/>
        <v>0</v>
      </c>
      <c r="CS70" s="9">
        <f t="shared" si="188"/>
        <v>0</v>
      </c>
    </row>
    <row r="71" spans="1:97" ht="12.9" customHeight="1" x14ac:dyDescent="0.25">
      <c r="A71" s="193">
        <v>393</v>
      </c>
      <c r="B71" s="186" t="s">
        <v>221</v>
      </c>
      <c r="C71" s="179"/>
      <c r="D71" s="194"/>
      <c r="E71" s="217">
        <v>10072.450000000001</v>
      </c>
      <c r="F71" s="276">
        <v>28491</v>
      </c>
      <c r="G71" s="189">
        <v>35</v>
      </c>
      <c r="H71" s="177"/>
      <c r="I71" s="190"/>
      <c r="J71" s="200" t="s">
        <v>463</v>
      </c>
      <c r="K71" s="93">
        <f t="shared" si="131"/>
        <v>2.86E-2</v>
      </c>
      <c r="L71" s="94">
        <f t="shared" si="132"/>
        <v>288.07</v>
      </c>
      <c r="M71" s="91">
        <f t="shared" si="133"/>
        <v>278.07000000000153</v>
      </c>
      <c r="N71" s="9">
        <f t="shared" si="134"/>
        <v>9794.3799999999992</v>
      </c>
      <c r="O71" s="548">
        <f t="shared" si="135"/>
        <v>10072.450000000001</v>
      </c>
      <c r="P71" s="543"/>
      <c r="Q71" s="4">
        <f t="shared" si="94"/>
        <v>0</v>
      </c>
      <c r="R71" s="9">
        <f t="shared" si="129"/>
        <v>0</v>
      </c>
      <c r="S71" s="9">
        <f t="shared" si="77"/>
        <v>10072.450000000001</v>
      </c>
      <c r="T71" s="9">
        <f t="shared" si="130"/>
        <v>9722.7999999999993</v>
      </c>
      <c r="U71" s="9">
        <f t="shared" si="136"/>
        <v>278.07000000000153</v>
      </c>
      <c r="V71" s="9">
        <f t="shared" si="137"/>
        <v>0</v>
      </c>
      <c r="W71" s="9">
        <f t="shared" si="138"/>
        <v>10072.450000000001</v>
      </c>
      <c r="X71" s="9">
        <f t="shared" si="139"/>
        <v>0</v>
      </c>
      <c r="Y71" s="9">
        <f t="shared" si="140"/>
        <v>9722.7999999999993</v>
      </c>
      <c r="Z71" s="4">
        <f t="shared" si="95"/>
        <v>0</v>
      </c>
      <c r="AA71" s="9">
        <f t="shared" si="141"/>
        <v>0</v>
      </c>
      <c r="AB71" s="9">
        <f t="shared" si="120"/>
        <v>10072.450000000001</v>
      </c>
      <c r="AC71" s="9">
        <f t="shared" si="189"/>
        <v>0</v>
      </c>
      <c r="AD71" s="9">
        <f t="shared" si="142"/>
        <v>0</v>
      </c>
      <c r="AE71" s="9">
        <f t="shared" si="143"/>
        <v>0</v>
      </c>
      <c r="AF71" s="9">
        <f t="shared" si="144"/>
        <v>10072.450000000001</v>
      </c>
      <c r="AG71" s="9">
        <f t="shared" si="145"/>
        <v>0</v>
      </c>
      <c r="AH71" s="9">
        <f t="shared" si="146"/>
        <v>0</v>
      </c>
      <c r="AI71" s="4">
        <f t="shared" si="97"/>
        <v>0</v>
      </c>
      <c r="AJ71" s="9">
        <f t="shared" si="147"/>
        <v>0</v>
      </c>
      <c r="AK71" s="9">
        <f t="shared" si="121"/>
        <v>10072.450000000001</v>
      </c>
      <c r="AL71" s="9">
        <f t="shared" si="190"/>
        <v>0</v>
      </c>
      <c r="AM71" s="9">
        <f t="shared" si="148"/>
        <v>0</v>
      </c>
      <c r="AN71" s="9">
        <f t="shared" si="149"/>
        <v>0</v>
      </c>
      <c r="AO71" s="9">
        <f t="shared" si="150"/>
        <v>10072.450000000001</v>
      </c>
      <c r="AP71" s="9">
        <f t="shared" si="151"/>
        <v>0</v>
      </c>
      <c r="AQ71" s="9">
        <f t="shared" si="152"/>
        <v>0</v>
      </c>
      <c r="AR71" s="4">
        <f t="shared" si="99"/>
        <v>0</v>
      </c>
      <c r="AS71" s="9">
        <f t="shared" si="153"/>
        <v>0</v>
      </c>
      <c r="AT71" s="9">
        <f t="shared" si="122"/>
        <v>10072.450000000001</v>
      </c>
      <c r="AU71" s="9">
        <f t="shared" si="191"/>
        <v>0</v>
      </c>
      <c r="AV71" s="9">
        <f t="shared" si="154"/>
        <v>0</v>
      </c>
      <c r="AW71" s="9">
        <f t="shared" si="155"/>
        <v>0</v>
      </c>
      <c r="AX71" s="9">
        <f t="shared" si="156"/>
        <v>10072.450000000001</v>
      </c>
      <c r="AY71" s="9">
        <f t="shared" si="157"/>
        <v>0</v>
      </c>
      <c r="AZ71" s="9">
        <f t="shared" si="158"/>
        <v>0</v>
      </c>
      <c r="BA71" s="4">
        <f t="shared" si="101"/>
        <v>0</v>
      </c>
      <c r="BB71" s="9">
        <f t="shared" si="159"/>
        <v>0</v>
      </c>
      <c r="BC71" s="9">
        <f t="shared" si="123"/>
        <v>10072.450000000001</v>
      </c>
      <c r="BD71" s="9">
        <f t="shared" si="192"/>
        <v>0</v>
      </c>
      <c r="BE71" s="9">
        <f t="shared" si="160"/>
        <v>0</v>
      </c>
      <c r="BF71" s="9">
        <f t="shared" si="161"/>
        <v>0</v>
      </c>
      <c r="BG71" s="9">
        <f t="shared" si="162"/>
        <v>10072.450000000001</v>
      </c>
      <c r="BH71" s="9">
        <f t="shared" si="163"/>
        <v>0</v>
      </c>
      <c r="BI71" s="9">
        <f t="shared" si="164"/>
        <v>0</v>
      </c>
      <c r="BJ71" s="4">
        <f t="shared" si="103"/>
        <v>0</v>
      </c>
      <c r="BK71" s="9">
        <f t="shared" si="165"/>
        <v>0</v>
      </c>
      <c r="BL71" s="9">
        <f t="shared" si="124"/>
        <v>10072.450000000001</v>
      </c>
      <c r="BM71" s="9">
        <f t="shared" si="193"/>
        <v>0</v>
      </c>
      <c r="BN71" s="9">
        <f t="shared" si="166"/>
        <v>0</v>
      </c>
      <c r="BO71" s="9">
        <f t="shared" si="167"/>
        <v>0</v>
      </c>
      <c r="BP71" s="9">
        <f t="shared" si="168"/>
        <v>10072.450000000001</v>
      </c>
      <c r="BQ71" s="9">
        <f t="shared" si="169"/>
        <v>0</v>
      </c>
      <c r="BR71" s="9">
        <f t="shared" si="170"/>
        <v>0</v>
      </c>
      <c r="BS71" s="4">
        <f t="shared" si="105"/>
        <v>0</v>
      </c>
      <c r="BT71" s="9">
        <f t="shared" si="171"/>
        <v>0</v>
      </c>
      <c r="BU71" s="9">
        <f t="shared" si="125"/>
        <v>10072.450000000001</v>
      </c>
      <c r="BV71" s="9">
        <f t="shared" si="194"/>
        <v>0</v>
      </c>
      <c r="BW71" s="9">
        <f t="shared" si="172"/>
        <v>0</v>
      </c>
      <c r="BX71" s="9">
        <f t="shared" si="173"/>
        <v>0</v>
      </c>
      <c r="BY71" s="9">
        <f t="shared" si="174"/>
        <v>10072.450000000001</v>
      </c>
      <c r="BZ71" s="9">
        <f t="shared" si="175"/>
        <v>0</v>
      </c>
      <c r="CA71" s="9">
        <f t="shared" si="176"/>
        <v>0</v>
      </c>
      <c r="CB71" s="4">
        <f t="shared" si="107"/>
        <v>0</v>
      </c>
      <c r="CC71" s="9">
        <f t="shared" si="177"/>
        <v>0</v>
      </c>
      <c r="CD71" s="9">
        <f t="shared" si="126"/>
        <v>10072.450000000001</v>
      </c>
      <c r="CE71" s="9">
        <f t="shared" si="195"/>
        <v>0</v>
      </c>
      <c r="CF71" s="9">
        <f t="shared" si="178"/>
        <v>0</v>
      </c>
      <c r="CG71" s="9">
        <f t="shared" si="179"/>
        <v>0</v>
      </c>
      <c r="CH71" s="9">
        <f t="shared" si="180"/>
        <v>10072.450000000001</v>
      </c>
      <c r="CI71" s="9">
        <f t="shared" si="181"/>
        <v>0</v>
      </c>
      <c r="CJ71" s="9">
        <f t="shared" si="182"/>
        <v>0</v>
      </c>
      <c r="CK71" s="4">
        <f t="shared" si="109"/>
        <v>0</v>
      </c>
      <c r="CL71" s="9">
        <f t="shared" si="183"/>
        <v>0</v>
      </c>
      <c r="CM71" s="9">
        <f t="shared" si="127"/>
        <v>10072.450000000001</v>
      </c>
      <c r="CN71" s="9">
        <f t="shared" si="196"/>
        <v>0</v>
      </c>
      <c r="CO71" s="9">
        <f t="shared" si="184"/>
        <v>0</v>
      </c>
      <c r="CP71" s="9">
        <f t="shared" si="185"/>
        <v>0</v>
      </c>
      <c r="CQ71" s="9">
        <f t="shared" si="186"/>
        <v>10072.450000000001</v>
      </c>
      <c r="CR71" s="9">
        <f t="shared" si="187"/>
        <v>0</v>
      </c>
      <c r="CS71" s="9">
        <f t="shared" si="188"/>
        <v>0</v>
      </c>
    </row>
    <row r="72" spans="1:97" ht="12.9" customHeight="1" x14ac:dyDescent="0.25">
      <c r="A72" s="193">
        <v>394</v>
      </c>
      <c r="B72" s="186" t="s">
        <v>201</v>
      </c>
      <c r="C72" s="179"/>
      <c r="D72" s="194"/>
      <c r="E72" s="217">
        <v>38345.31</v>
      </c>
      <c r="F72" s="276">
        <v>32874</v>
      </c>
      <c r="G72" s="189">
        <v>10</v>
      </c>
      <c r="H72" s="177"/>
      <c r="I72" s="190"/>
      <c r="J72" s="200" t="s">
        <v>463</v>
      </c>
      <c r="K72" s="93">
        <f t="shared" si="131"/>
        <v>0.1</v>
      </c>
      <c r="L72" s="94">
        <f t="shared" si="132"/>
        <v>3834.53</v>
      </c>
      <c r="M72" s="91">
        <f t="shared" si="133"/>
        <v>0</v>
      </c>
      <c r="N72" s="9">
        <f t="shared" si="134"/>
        <v>38345.31</v>
      </c>
      <c r="O72" s="548">
        <f t="shared" si="135"/>
        <v>38345.31</v>
      </c>
      <c r="P72" s="543"/>
      <c r="Q72" s="4">
        <f t="shared" si="94"/>
        <v>0</v>
      </c>
      <c r="R72" s="9">
        <f t="shared" si="129"/>
        <v>0</v>
      </c>
      <c r="S72" s="9">
        <f t="shared" si="77"/>
        <v>38345.31</v>
      </c>
      <c r="T72" s="9">
        <f t="shared" si="130"/>
        <v>0</v>
      </c>
      <c r="U72" s="9">
        <f t="shared" si="136"/>
        <v>0</v>
      </c>
      <c r="V72" s="9">
        <f t="shared" si="137"/>
        <v>0</v>
      </c>
      <c r="W72" s="9">
        <f t="shared" si="138"/>
        <v>38345.31</v>
      </c>
      <c r="X72" s="9">
        <f t="shared" si="139"/>
        <v>0</v>
      </c>
      <c r="Y72" s="9">
        <f t="shared" si="140"/>
        <v>0</v>
      </c>
      <c r="Z72" s="4">
        <f t="shared" si="95"/>
        <v>0</v>
      </c>
      <c r="AA72" s="9">
        <f t="shared" si="141"/>
        <v>0</v>
      </c>
      <c r="AB72" s="9">
        <f t="shared" si="120"/>
        <v>38345.31</v>
      </c>
      <c r="AC72" s="9">
        <f t="shared" si="189"/>
        <v>0</v>
      </c>
      <c r="AD72" s="9">
        <f t="shared" si="142"/>
        <v>0</v>
      </c>
      <c r="AE72" s="9">
        <f t="shared" si="143"/>
        <v>0</v>
      </c>
      <c r="AF72" s="9">
        <f t="shared" si="144"/>
        <v>38345.31</v>
      </c>
      <c r="AG72" s="9">
        <f t="shared" si="145"/>
        <v>0</v>
      </c>
      <c r="AH72" s="9">
        <f t="shared" si="146"/>
        <v>0</v>
      </c>
      <c r="AI72" s="4">
        <f t="shared" si="97"/>
        <v>0</v>
      </c>
      <c r="AJ72" s="9">
        <f t="shared" si="147"/>
        <v>0</v>
      </c>
      <c r="AK72" s="9">
        <f t="shared" si="121"/>
        <v>38345.31</v>
      </c>
      <c r="AL72" s="9">
        <f t="shared" si="190"/>
        <v>0</v>
      </c>
      <c r="AM72" s="9">
        <f t="shared" si="148"/>
        <v>0</v>
      </c>
      <c r="AN72" s="9">
        <f t="shared" si="149"/>
        <v>0</v>
      </c>
      <c r="AO72" s="9">
        <f t="shared" si="150"/>
        <v>38345.31</v>
      </c>
      <c r="AP72" s="9">
        <f t="shared" si="151"/>
        <v>0</v>
      </c>
      <c r="AQ72" s="9">
        <f t="shared" si="152"/>
        <v>0</v>
      </c>
      <c r="AR72" s="4">
        <f t="shared" si="99"/>
        <v>0</v>
      </c>
      <c r="AS72" s="9">
        <f t="shared" si="153"/>
        <v>0</v>
      </c>
      <c r="AT72" s="9">
        <f t="shared" si="122"/>
        <v>38345.31</v>
      </c>
      <c r="AU72" s="9">
        <f t="shared" si="191"/>
        <v>0</v>
      </c>
      <c r="AV72" s="9">
        <f t="shared" si="154"/>
        <v>0</v>
      </c>
      <c r="AW72" s="9">
        <f t="shared" si="155"/>
        <v>0</v>
      </c>
      <c r="AX72" s="9">
        <f t="shared" si="156"/>
        <v>38345.31</v>
      </c>
      <c r="AY72" s="9">
        <f t="shared" si="157"/>
        <v>0</v>
      </c>
      <c r="AZ72" s="9">
        <f t="shared" si="158"/>
        <v>0</v>
      </c>
      <c r="BA72" s="4">
        <f t="shared" si="101"/>
        <v>0</v>
      </c>
      <c r="BB72" s="9">
        <f t="shared" si="159"/>
        <v>0</v>
      </c>
      <c r="BC72" s="9">
        <f t="shared" si="123"/>
        <v>38345.31</v>
      </c>
      <c r="BD72" s="9">
        <f t="shared" si="192"/>
        <v>0</v>
      </c>
      <c r="BE72" s="9">
        <f t="shared" si="160"/>
        <v>0</v>
      </c>
      <c r="BF72" s="9">
        <f t="shared" si="161"/>
        <v>0</v>
      </c>
      <c r="BG72" s="9">
        <f t="shared" si="162"/>
        <v>38345.31</v>
      </c>
      <c r="BH72" s="9">
        <f t="shared" si="163"/>
        <v>0</v>
      </c>
      <c r="BI72" s="9">
        <f t="shared" si="164"/>
        <v>0</v>
      </c>
      <c r="BJ72" s="4">
        <f t="shared" si="103"/>
        <v>0</v>
      </c>
      <c r="BK72" s="9">
        <f t="shared" si="165"/>
        <v>0</v>
      </c>
      <c r="BL72" s="9">
        <f t="shared" si="124"/>
        <v>38345.31</v>
      </c>
      <c r="BM72" s="9">
        <f t="shared" si="193"/>
        <v>0</v>
      </c>
      <c r="BN72" s="9">
        <f t="shared" si="166"/>
        <v>0</v>
      </c>
      <c r="BO72" s="9">
        <f t="shared" si="167"/>
        <v>0</v>
      </c>
      <c r="BP72" s="9">
        <f t="shared" si="168"/>
        <v>38345.31</v>
      </c>
      <c r="BQ72" s="9">
        <f t="shared" si="169"/>
        <v>0</v>
      </c>
      <c r="BR72" s="9">
        <f t="shared" si="170"/>
        <v>0</v>
      </c>
      <c r="BS72" s="4">
        <f t="shared" si="105"/>
        <v>0</v>
      </c>
      <c r="BT72" s="9">
        <f t="shared" si="171"/>
        <v>0</v>
      </c>
      <c r="BU72" s="9">
        <f t="shared" si="125"/>
        <v>38345.31</v>
      </c>
      <c r="BV72" s="9">
        <f t="shared" si="194"/>
        <v>0</v>
      </c>
      <c r="BW72" s="9">
        <f t="shared" si="172"/>
        <v>0</v>
      </c>
      <c r="BX72" s="9">
        <f t="shared" si="173"/>
        <v>0</v>
      </c>
      <c r="BY72" s="9">
        <f t="shared" si="174"/>
        <v>38345.31</v>
      </c>
      <c r="BZ72" s="9">
        <f t="shared" si="175"/>
        <v>0</v>
      </c>
      <c r="CA72" s="9">
        <f t="shared" si="176"/>
        <v>0</v>
      </c>
      <c r="CB72" s="4">
        <f t="shared" si="107"/>
        <v>0</v>
      </c>
      <c r="CC72" s="9">
        <f t="shared" si="177"/>
        <v>0</v>
      </c>
      <c r="CD72" s="9">
        <f t="shared" si="126"/>
        <v>38345.31</v>
      </c>
      <c r="CE72" s="9">
        <f t="shared" si="195"/>
        <v>0</v>
      </c>
      <c r="CF72" s="9">
        <f t="shared" si="178"/>
        <v>0</v>
      </c>
      <c r="CG72" s="9">
        <f t="shared" si="179"/>
        <v>0</v>
      </c>
      <c r="CH72" s="9">
        <f t="shared" si="180"/>
        <v>38345.31</v>
      </c>
      <c r="CI72" s="9">
        <f t="shared" si="181"/>
        <v>0</v>
      </c>
      <c r="CJ72" s="9">
        <f t="shared" si="182"/>
        <v>0</v>
      </c>
      <c r="CK72" s="4">
        <f t="shared" si="109"/>
        <v>0</v>
      </c>
      <c r="CL72" s="9">
        <f t="shared" si="183"/>
        <v>0</v>
      </c>
      <c r="CM72" s="9">
        <f t="shared" si="127"/>
        <v>38345.31</v>
      </c>
      <c r="CN72" s="9">
        <f t="shared" si="196"/>
        <v>0</v>
      </c>
      <c r="CO72" s="9">
        <f t="shared" si="184"/>
        <v>0</v>
      </c>
      <c r="CP72" s="9">
        <f t="shared" si="185"/>
        <v>0</v>
      </c>
      <c r="CQ72" s="9">
        <f t="shared" si="186"/>
        <v>38345.31</v>
      </c>
      <c r="CR72" s="9">
        <f t="shared" si="187"/>
        <v>0</v>
      </c>
      <c r="CS72" s="9">
        <f t="shared" si="188"/>
        <v>0</v>
      </c>
    </row>
    <row r="73" spans="1:97" ht="12.9" customHeight="1" x14ac:dyDescent="0.25">
      <c r="A73" s="193">
        <v>450</v>
      </c>
      <c r="B73" s="186" t="s">
        <v>222</v>
      </c>
      <c r="C73" s="179"/>
      <c r="D73" s="194"/>
      <c r="E73" s="217">
        <v>5112.92</v>
      </c>
      <c r="F73" s="276">
        <v>1</v>
      </c>
      <c r="G73" s="189">
        <v>50</v>
      </c>
      <c r="H73" s="177"/>
      <c r="I73" s="190"/>
      <c r="J73" s="200" t="s">
        <v>463</v>
      </c>
      <c r="K73" s="93">
        <f t="shared" si="131"/>
        <v>0.02</v>
      </c>
      <c r="L73" s="94">
        <f t="shared" si="132"/>
        <v>102.26</v>
      </c>
      <c r="M73" s="91">
        <f t="shared" si="133"/>
        <v>0</v>
      </c>
      <c r="N73" s="9">
        <f t="shared" si="134"/>
        <v>5112.92</v>
      </c>
      <c r="O73" s="548">
        <f t="shared" si="135"/>
        <v>5112.92</v>
      </c>
      <c r="P73" s="543"/>
      <c r="Q73" s="4">
        <f t="shared" si="94"/>
        <v>0</v>
      </c>
      <c r="R73" s="9">
        <f t="shared" si="129"/>
        <v>0</v>
      </c>
      <c r="S73" s="9">
        <f t="shared" si="77"/>
        <v>5112.92</v>
      </c>
      <c r="T73" s="9">
        <f t="shared" si="130"/>
        <v>0</v>
      </c>
      <c r="U73" s="9">
        <f t="shared" si="136"/>
        <v>0</v>
      </c>
      <c r="V73" s="9">
        <f t="shared" si="137"/>
        <v>0</v>
      </c>
      <c r="W73" s="9">
        <f t="shared" si="138"/>
        <v>5112.92</v>
      </c>
      <c r="X73" s="9">
        <f t="shared" si="139"/>
        <v>0</v>
      </c>
      <c r="Y73" s="9">
        <f t="shared" si="140"/>
        <v>0</v>
      </c>
      <c r="Z73" s="4">
        <f t="shared" si="95"/>
        <v>0</v>
      </c>
      <c r="AA73" s="9">
        <f t="shared" si="141"/>
        <v>0</v>
      </c>
      <c r="AB73" s="9">
        <f t="shared" si="120"/>
        <v>5112.92</v>
      </c>
      <c r="AC73" s="9">
        <f t="shared" si="189"/>
        <v>0</v>
      </c>
      <c r="AD73" s="9">
        <f t="shared" si="142"/>
        <v>0</v>
      </c>
      <c r="AE73" s="9">
        <f t="shared" si="143"/>
        <v>0</v>
      </c>
      <c r="AF73" s="9">
        <f t="shared" si="144"/>
        <v>5112.92</v>
      </c>
      <c r="AG73" s="9">
        <f t="shared" si="145"/>
        <v>0</v>
      </c>
      <c r="AH73" s="9">
        <f t="shared" si="146"/>
        <v>0</v>
      </c>
      <c r="AI73" s="4">
        <f t="shared" si="97"/>
        <v>0</v>
      </c>
      <c r="AJ73" s="9">
        <f t="shared" si="147"/>
        <v>0</v>
      </c>
      <c r="AK73" s="9">
        <f t="shared" si="121"/>
        <v>5112.92</v>
      </c>
      <c r="AL73" s="9">
        <f t="shared" si="190"/>
        <v>0</v>
      </c>
      <c r="AM73" s="9">
        <f t="shared" si="148"/>
        <v>0</v>
      </c>
      <c r="AN73" s="9">
        <f t="shared" si="149"/>
        <v>0</v>
      </c>
      <c r="AO73" s="9">
        <f t="shared" si="150"/>
        <v>5112.92</v>
      </c>
      <c r="AP73" s="9">
        <f t="shared" si="151"/>
        <v>0</v>
      </c>
      <c r="AQ73" s="9">
        <f t="shared" si="152"/>
        <v>0</v>
      </c>
      <c r="AR73" s="4">
        <f t="shared" si="99"/>
        <v>0</v>
      </c>
      <c r="AS73" s="9">
        <f t="shared" si="153"/>
        <v>0</v>
      </c>
      <c r="AT73" s="9">
        <f t="shared" si="122"/>
        <v>5112.92</v>
      </c>
      <c r="AU73" s="9">
        <f t="shared" si="191"/>
        <v>0</v>
      </c>
      <c r="AV73" s="9">
        <f t="shared" si="154"/>
        <v>0</v>
      </c>
      <c r="AW73" s="9">
        <f t="shared" si="155"/>
        <v>0</v>
      </c>
      <c r="AX73" s="9">
        <f t="shared" si="156"/>
        <v>5112.92</v>
      </c>
      <c r="AY73" s="9">
        <f t="shared" si="157"/>
        <v>0</v>
      </c>
      <c r="AZ73" s="9">
        <f t="shared" si="158"/>
        <v>0</v>
      </c>
      <c r="BA73" s="4">
        <f t="shared" si="101"/>
        <v>0</v>
      </c>
      <c r="BB73" s="9">
        <f t="shared" si="159"/>
        <v>0</v>
      </c>
      <c r="BC73" s="9">
        <f t="shared" si="123"/>
        <v>5112.92</v>
      </c>
      <c r="BD73" s="9">
        <f t="shared" si="192"/>
        <v>0</v>
      </c>
      <c r="BE73" s="9">
        <f t="shared" si="160"/>
        <v>0</v>
      </c>
      <c r="BF73" s="9">
        <f t="shared" si="161"/>
        <v>0</v>
      </c>
      <c r="BG73" s="9">
        <f t="shared" si="162"/>
        <v>5112.92</v>
      </c>
      <c r="BH73" s="9">
        <f t="shared" si="163"/>
        <v>0</v>
      </c>
      <c r="BI73" s="9">
        <f t="shared" si="164"/>
        <v>0</v>
      </c>
      <c r="BJ73" s="4">
        <f t="shared" si="103"/>
        <v>0</v>
      </c>
      <c r="BK73" s="9">
        <f t="shared" si="165"/>
        <v>0</v>
      </c>
      <c r="BL73" s="9">
        <f t="shared" si="124"/>
        <v>5112.92</v>
      </c>
      <c r="BM73" s="9">
        <f t="shared" si="193"/>
        <v>0</v>
      </c>
      <c r="BN73" s="9">
        <f t="shared" si="166"/>
        <v>0</v>
      </c>
      <c r="BO73" s="9">
        <f t="shared" si="167"/>
        <v>0</v>
      </c>
      <c r="BP73" s="9">
        <f t="shared" si="168"/>
        <v>5112.92</v>
      </c>
      <c r="BQ73" s="9">
        <f t="shared" si="169"/>
        <v>0</v>
      </c>
      <c r="BR73" s="9">
        <f t="shared" si="170"/>
        <v>0</v>
      </c>
      <c r="BS73" s="4">
        <f t="shared" si="105"/>
        <v>0</v>
      </c>
      <c r="BT73" s="9">
        <f t="shared" si="171"/>
        <v>0</v>
      </c>
      <c r="BU73" s="9">
        <f t="shared" si="125"/>
        <v>5112.92</v>
      </c>
      <c r="BV73" s="9">
        <f t="shared" si="194"/>
        <v>0</v>
      </c>
      <c r="BW73" s="9">
        <f t="shared" si="172"/>
        <v>0</v>
      </c>
      <c r="BX73" s="9">
        <f t="shared" si="173"/>
        <v>0</v>
      </c>
      <c r="BY73" s="9">
        <f t="shared" si="174"/>
        <v>5112.92</v>
      </c>
      <c r="BZ73" s="9">
        <f t="shared" si="175"/>
        <v>0</v>
      </c>
      <c r="CA73" s="9">
        <f t="shared" si="176"/>
        <v>0</v>
      </c>
      <c r="CB73" s="4">
        <f t="shared" si="107"/>
        <v>0</v>
      </c>
      <c r="CC73" s="9">
        <f t="shared" si="177"/>
        <v>0</v>
      </c>
      <c r="CD73" s="9">
        <f t="shared" si="126"/>
        <v>5112.92</v>
      </c>
      <c r="CE73" s="9">
        <f t="shared" si="195"/>
        <v>0</v>
      </c>
      <c r="CF73" s="9">
        <f t="shared" si="178"/>
        <v>0</v>
      </c>
      <c r="CG73" s="9">
        <f t="shared" si="179"/>
        <v>0</v>
      </c>
      <c r="CH73" s="9">
        <f t="shared" si="180"/>
        <v>5112.92</v>
      </c>
      <c r="CI73" s="9">
        <f t="shared" si="181"/>
        <v>0</v>
      </c>
      <c r="CJ73" s="9">
        <f t="shared" si="182"/>
        <v>0</v>
      </c>
      <c r="CK73" s="4">
        <f t="shared" si="109"/>
        <v>0</v>
      </c>
      <c r="CL73" s="9">
        <f t="shared" si="183"/>
        <v>0</v>
      </c>
      <c r="CM73" s="9">
        <f t="shared" si="127"/>
        <v>5112.92</v>
      </c>
      <c r="CN73" s="9">
        <f t="shared" si="196"/>
        <v>0</v>
      </c>
      <c r="CO73" s="9">
        <f t="shared" si="184"/>
        <v>0</v>
      </c>
      <c r="CP73" s="9">
        <f t="shared" si="185"/>
        <v>0</v>
      </c>
      <c r="CQ73" s="9">
        <f t="shared" si="186"/>
        <v>5112.92</v>
      </c>
      <c r="CR73" s="9">
        <f t="shared" si="187"/>
        <v>0</v>
      </c>
      <c r="CS73" s="9">
        <f t="shared" si="188"/>
        <v>0</v>
      </c>
    </row>
    <row r="74" spans="1:97" ht="12.9" customHeight="1" x14ac:dyDescent="0.25">
      <c r="A74" s="193">
        <v>451</v>
      </c>
      <c r="B74" s="186" t="s">
        <v>223</v>
      </c>
      <c r="C74" s="179"/>
      <c r="D74" s="194"/>
      <c r="E74" s="217">
        <v>6646.79</v>
      </c>
      <c r="F74" s="276">
        <v>12785</v>
      </c>
      <c r="G74" s="189">
        <v>50</v>
      </c>
      <c r="H74" s="177"/>
      <c r="I74" s="190"/>
      <c r="J74" s="200" t="s">
        <v>463</v>
      </c>
      <c r="K74" s="93">
        <f t="shared" si="131"/>
        <v>0.02</v>
      </c>
      <c r="L74" s="94">
        <f t="shared" si="132"/>
        <v>132.94</v>
      </c>
      <c r="M74" s="91">
        <f t="shared" si="133"/>
        <v>0</v>
      </c>
      <c r="N74" s="9">
        <f t="shared" si="134"/>
        <v>6646.79</v>
      </c>
      <c r="O74" s="548">
        <f t="shared" si="135"/>
        <v>6646.79</v>
      </c>
      <c r="P74" s="543"/>
      <c r="Q74" s="4">
        <f t="shared" si="94"/>
        <v>0</v>
      </c>
      <c r="R74" s="9">
        <f t="shared" si="129"/>
        <v>0</v>
      </c>
      <c r="S74" s="9">
        <f>IF(AND($F74&gt;0,$F74&lt;=V$4),$E74,0)</f>
        <v>6646.79</v>
      </c>
      <c r="T74" s="9">
        <f t="shared" si="130"/>
        <v>0</v>
      </c>
      <c r="U74" s="9">
        <f t="shared" si="136"/>
        <v>0</v>
      </c>
      <c r="V74" s="9">
        <f t="shared" si="137"/>
        <v>0</v>
      </c>
      <c r="W74" s="9">
        <f t="shared" si="138"/>
        <v>6646.79</v>
      </c>
      <c r="X74" s="9">
        <f t="shared" si="139"/>
        <v>0</v>
      </c>
      <c r="Y74" s="9">
        <f t="shared" si="140"/>
        <v>0</v>
      </c>
      <c r="Z74" s="4">
        <f t="shared" si="95"/>
        <v>0</v>
      </c>
      <c r="AA74" s="9">
        <f t="shared" si="141"/>
        <v>0</v>
      </c>
      <c r="AB74" s="9">
        <f>IF(AND($F74&gt;0,$F74&lt;=AE$4),$E74,0)</f>
        <v>6646.79</v>
      </c>
      <c r="AC74" s="9">
        <f t="shared" si="189"/>
        <v>0</v>
      </c>
      <c r="AD74" s="9">
        <f t="shared" si="142"/>
        <v>0</v>
      </c>
      <c r="AE74" s="9">
        <f t="shared" si="143"/>
        <v>0</v>
      </c>
      <c r="AF74" s="9">
        <f t="shared" si="144"/>
        <v>6646.79</v>
      </c>
      <c r="AG74" s="9">
        <f t="shared" si="145"/>
        <v>0</v>
      </c>
      <c r="AH74" s="9">
        <f t="shared" si="146"/>
        <v>0</v>
      </c>
      <c r="AI74" s="4">
        <f t="shared" si="97"/>
        <v>0</v>
      </c>
      <c r="AJ74" s="9">
        <f t="shared" si="147"/>
        <v>0</v>
      </c>
      <c r="AK74" s="9">
        <f>IF(AND($F74&gt;0,$F74&lt;=AN$4),$E74,0)</f>
        <v>6646.79</v>
      </c>
      <c r="AL74" s="9">
        <f t="shared" si="190"/>
        <v>0</v>
      </c>
      <c r="AM74" s="9">
        <f t="shared" si="148"/>
        <v>0</v>
      </c>
      <c r="AN74" s="9">
        <f t="shared" si="149"/>
        <v>0</v>
      </c>
      <c r="AO74" s="9">
        <f t="shared" si="150"/>
        <v>6646.79</v>
      </c>
      <c r="AP74" s="9">
        <f t="shared" si="151"/>
        <v>0</v>
      </c>
      <c r="AQ74" s="9">
        <f t="shared" si="152"/>
        <v>0</v>
      </c>
      <c r="AR74" s="4">
        <f t="shared" si="99"/>
        <v>0</v>
      </c>
      <c r="AS74" s="9">
        <f t="shared" si="153"/>
        <v>0</v>
      </c>
      <c r="AT74" s="9">
        <f>IF(AND($F74&gt;0,$F74&lt;=AW$4),$E74,0)</f>
        <v>6646.79</v>
      </c>
      <c r="AU74" s="9">
        <f t="shared" si="191"/>
        <v>0</v>
      </c>
      <c r="AV74" s="9">
        <f t="shared" si="154"/>
        <v>0</v>
      </c>
      <c r="AW74" s="9">
        <f t="shared" si="155"/>
        <v>0</v>
      </c>
      <c r="AX74" s="9">
        <f t="shared" si="156"/>
        <v>6646.79</v>
      </c>
      <c r="AY74" s="9">
        <f t="shared" si="157"/>
        <v>0</v>
      </c>
      <c r="AZ74" s="9">
        <f t="shared" si="158"/>
        <v>0</v>
      </c>
      <c r="BA74" s="4">
        <f t="shared" si="101"/>
        <v>0</v>
      </c>
      <c r="BB74" s="9">
        <f t="shared" si="159"/>
        <v>0</v>
      </c>
      <c r="BC74" s="9">
        <f>IF(AND($F74&gt;0,$F74&lt;=BF$4),$E74,0)</f>
        <v>6646.79</v>
      </c>
      <c r="BD74" s="9">
        <f t="shared" si="192"/>
        <v>0</v>
      </c>
      <c r="BE74" s="9">
        <f t="shared" si="160"/>
        <v>0</v>
      </c>
      <c r="BF74" s="9">
        <f t="shared" si="161"/>
        <v>0</v>
      </c>
      <c r="BG74" s="9">
        <f t="shared" si="162"/>
        <v>6646.79</v>
      </c>
      <c r="BH74" s="9">
        <f t="shared" si="163"/>
        <v>0</v>
      </c>
      <c r="BI74" s="9">
        <f t="shared" si="164"/>
        <v>0</v>
      </c>
      <c r="BJ74" s="4">
        <f t="shared" si="103"/>
        <v>0</v>
      </c>
      <c r="BK74" s="9">
        <f t="shared" si="165"/>
        <v>0</v>
      </c>
      <c r="BL74" s="9">
        <f>IF(AND($F74&gt;0,$F74&lt;=BO$4),$E74,0)</f>
        <v>6646.79</v>
      </c>
      <c r="BM74" s="9">
        <f t="shared" si="193"/>
        <v>0</v>
      </c>
      <c r="BN74" s="9">
        <f t="shared" si="166"/>
        <v>0</v>
      </c>
      <c r="BO74" s="9">
        <f t="shared" si="167"/>
        <v>0</v>
      </c>
      <c r="BP74" s="9">
        <f t="shared" si="168"/>
        <v>6646.79</v>
      </c>
      <c r="BQ74" s="9">
        <f t="shared" si="169"/>
        <v>0</v>
      </c>
      <c r="BR74" s="9">
        <f t="shared" si="170"/>
        <v>0</v>
      </c>
      <c r="BS74" s="4">
        <f t="shared" si="105"/>
        <v>0</v>
      </c>
      <c r="BT74" s="9">
        <f t="shared" si="171"/>
        <v>0</v>
      </c>
      <c r="BU74" s="9">
        <f>IF(AND($F74&gt;0,$F74&lt;=BX$4),$E74,0)</f>
        <v>6646.79</v>
      </c>
      <c r="BV74" s="9">
        <f t="shared" si="194"/>
        <v>0</v>
      </c>
      <c r="BW74" s="9">
        <f t="shared" si="172"/>
        <v>0</v>
      </c>
      <c r="BX74" s="9">
        <f t="shared" si="173"/>
        <v>0</v>
      </c>
      <c r="BY74" s="9">
        <f t="shared" si="174"/>
        <v>6646.79</v>
      </c>
      <c r="BZ74" s="9">
        <f t="shared" si="175"/>
        <v>0</v>
      </c>
      <c r="CA74" s="9">
        <f t="shared" si="176"/>
        <v>0</v>
      </c>
      <c r="CB74" s="4">
        <f t="shared" si="107"/>
        <v>0</v>
      </c>
      <c r="CC74" s="9">
        <f t="shared" si="177"/>
        <v>0</v>
      </c>
      <c r="CD74" s="9">
        <f>IF(AND($F74&gt;0,$F74&lt;=CG$4),$E74,0)</f>
        <v>6646.79</v>
      </c>
      <c r="CE74" s="9">
        <f t="shared" si="195"/>
        <v>0</v>
      </c>
      <c r="CF74" s="9">
        <f t="shared" si="178"/>
        <v>0</v>
      </c>
      <c r="CG74" s="9">
        <f t="shared" si="179"/>
        <v>0</v>
      </c>
      <c r="CH74" s="9">
        <f t="shared" si="180"/>
        <v>6646.79</v>
      </c>
      <c r="CI74" s="9">
        <f t="shared" si="181"/>
        <v>0</v>
      </c>
      <c r="CJ74" s="9">
        <f t="shared" si="182"/>
        <v>0</v>
      </c>
      <c r="CK74" s="4">
        <f t="shared" si="109"/>
        <v>0</v>
      </c>
      <c r="CL74" s="9">
        <f t="shared" si="183"/>
        <v>0</v>
      </c>
      <c r="CM74" s="9">
        <f>IF(AND($F74&gt;0,$F74&lt;=CP$4),$E74,0)</f>
        <v>6646.79</v>
      </c>
      <c r="CN74" s="9">
        <f t="shared" si="196"/>
        <v>0</v>
      </c>
      <c r="CO74" s="9">
        <f t="shared" si="184"/>
        <v>0</v>
      </c>
      <c r="CP74" s="9">
        <f t="shared" si="185"/>
        <v>0</v>
      </c>
      <c r="CQ74" s="9">
        <f t="shared" si="186"/>
        <v>6646.79</v>
      </c>
      <c r="CR74" s="9">
        <f t="shared" si="187"/>
        <v>0</v>
      </c>
      <c r="CS74" s="9">
        <f t="shared" si="188"/>
        <v>0</v>
      </c>
    </row>
    <row r="75" spans="1:97" ht="12.9" customHeight="1" x14ac:dyDescent="0.25">
      <c r="A75" s="196">
        <v>452</v>
      </c>
      <c r="B75" s="186" t="s">
        <v>224</v>
      </c>
      <c r="C75" s="179"/>
      <c r="D75" s="197"/>
      <c r="E75" s="217">
        <v>3907.27</v>
      </c>
      <c r="F75" s="276">
        <v>21551</v>
      </c>
      <c r="G75" s="189">
        <v>50</v>
      </c>
      <c r="H75" s="177"/>
      <c r="I75" s="190"/>
      <c r="J75" s="200" t="s">
        <v>463</v>
      </c>
      <c r="K75" s="93">
        <f t="shared" si="131"/>
        <v>0.02</v>
      </c>
      <c r="L75" s="94">
        <f t="shared" si="132"/>
        <v>78.150000000000006</v>
      </c>
      <c r="M75" s="91">
        <f t="shared" si="133"/>
        <v>0</v>
      </c>
      <c r="N75" s="9">
        <f t="shared" si="134"/>
        <v>3907.27</v>
      </c>
      <c r="O75" s="548">
        <f t="shared" si="135"/>
        <v>3907.27</v>
      </c>
      <c r="P75" s="543"/>
      <c r="Q75" s="4">
        <f t="shared" si="94"/>
        <v>0</v>
      </c>
      <c r="R75" s="9">
        <f t="shared" si="129"/>
        <v>0</v>
      </c>
      <c r="S75" s="9">
        <f>IF(AND($F75&gt;0,$F75&lt;=V$4),$E75,0)</f>
        <v>3907.27</v>
      </c>
      <c r="T75" s="9">
        <f t="shared" si="130"/>
        <v>0</v>
      </c>
      <c r="U75" s="9">
        <f t="shared" si="136"/>
        <v>0</v>
      </c>
      <c r="V75" s="9">
        <f t="shared" si="137"/>
        <v>0</v>
      </c>
      <c r="W75" s="9">
        <f t="shared" si="138"/>
        <v>3907.27</v>
      </c>
      <c r="X75" s="9">
        <f t="shared" si="139"/>
        <v>0</v>
      </c>
      <c r="Y75" s="9">
        <f t="shared" si="140"/>
        <v>0</v>
      </c>
      <c r="Z75" s="4">
        <f t="shared" si="95"/>
        <v>0</v>
      </c>
      <c r="AA75" s="9">
        <f t="shared" si="141"/>
        <v>0</v>
      </c>
      <c r="AB75" s="9">
        <f>IF(AND($F75&gt;0,$F75&lt;=AE$4),$E75,0)</f>
        <v>3907.27</v>
      </c>
      <c r="AC75" s="9">
        <f t="shared" si="189"/>
        <v>0</v>
      </c>
      <c r="AD75" s="9">
        <f t="shared" si="142"/>
        <v>0</v>
      </c>
      <c r="AE75" s="9">
        <f t="shared" si="143"/>
        <v>0</v>
      </c>
      <c r="AF75" s="9">
        <f t="shared" si="144"/>
        <v>3907.27</v>
      </c>
      <c r="AG75" s="9">
        <f t="shared" si="145"/>
        <v>0</v>
      </c>
      <c r="AH75" s="9">
        <f t="shared" si="146"/>
        <v>0</v>
      </c>
      <c r="AI75" s="4">
        <f t="shared" si="97"/>
        <v>0</v>
      </c>
      <c r="AJ75" s="9">
        <f t="shared" si="147"/>
        <v>0</v>
      </c>
      <c r="AK75" s="9">
        <f>IF(AND($F75&gt;0,$F75&lt;=AN$4),$E75,0)</f>
        <v>3907.27</v>
      </c>
      <c r="AL75" s="9">
        <f t="shared" si="190"/>
        <v>0</v>
      </c>
      <c r="AM75" s="9">
        <f t="shared" si="148"/>
        <v>0</v>
      </c>
      <c r="AN75" s="9">
        <f t="shared" si="149"/>
        <v>0</v>
      </c>
      <c r="AO75" s="9">
        <f t="shared" si="150"/>
        <v>3907.27</v>
      </c>
      <c r="AP75" s="9">
        <f t="shared" si="151"/>
        <v>0</v>
      </c>
      <c r="AQ75" s="9">
        <f t="shared" si="152"/>
        <v>0</v>
      </c>
      <c r="AR75" s="4">
        <f t="shared" si="99"/>
        <v>0</v>
      </c>
      <c r="AS75" s="9">
        <f t="shared" si="153"/>
        <v>0</v>
      </c>
      <c r="AT75" s="9">
        <f>IF(AND($F75&gt;0,$F75&lt;=AW$4),$E75,0)</f>
        <v>3907.27</v>
      </c>
      <c r="AU75" s="9">
        <f t="shared" si="191"/>
        <v>0</v>
      </c>
      <c r="AV75" s="9">
        <f t="shared" si="154"/>
        <v>0</v>
      </c>
      <c r="AW75" s="9">
        <f t="shared" si="155"/>
        <v>0</v>
      </c>
      <c r="AX75" s="9">
        <f t="shared" si="156"/>
        <v>3907.27</v>
      </c>
      <c r="AY75" s="9">
        <f t="shared" si="157"/>
        <v>0</v>
      </c>
      <c r="AZ75" s="9">
        <f t="shared" si="158"/>
        <v>0</v>
      </c>
      <c r="BA75" s="4">
        <f t="shared" si="101"/>
        <v>0</v>
      </c>
      <c r="BB75" s="9">
        <f t="shared" si="159"/>
        <v>0</v>
      </c>
      <c r="BC75" s="9">
        <f>IF(AND($F75&gt;0,$F75&lt;=BF$4),$E75,0)</f>
        <v>3907.27</v>
      </c>
      <c r="BD75" s="9">
        <f t="shared" si="192"/>
        <v>0</v>
      </c>
      <c r="BE75" s="9">
        <f t="shared" si="160"/>
        <v>0</v>
      </c>
      <c r="BF75" s="9">
        <f t="shared" si="161"/>
        <v>0</v>
      </c>
      <c r="BG75" s="9">
        <f t="shared" si="162"/>
        <v>3907.27</v>
      </c>
      <c r="BH75" s="9">
        <f t="shared" si="163"/>
        <v>0</v>
      </c>
      <c r="BI75" s="9">
        <f t="shared" si="164"/>
        <v>0</v>
      </c>
      <c r="BJ75" s="4">
        <f t="shared" si="103"/>
        <v>0</v>
      </c>
      <c r="BK75" s="9">
        <f t="shared" si="165"/>
        <v>0</v>
      </c>
      <c r="BL75" s="9">
        <f>IF(AND($F75&gt;0,$F75&lt;=BO$4),$E75,0)</f>
        <v>3907.27</v>
      </c>
      <c r="BM75" s="9">
        <f t="shared" si="193"/>
        <v>0</v>
      </c>
      <c r="BN75" s="9">
        <f t="shared" si="166"/>
        <v>0</v>
      </c>
      <c r="BO75" s="9">
        <f t="shared" si="167"/>
        <v>0</v>
      </c>
      <c r="BP75" s="9">
        <f t="shared" si="168"/>
        <v>3907.27</v>
      </c>
      <c r="BQ75" s="9">
        <f t="shared" si="169"/>
        <v>0</v>
      </c>
      <c r="BR75" s="9">
        <f t="shared" si="170"/>
        <v>0</v>
      </c>
      <c r="BS75" s="4">
        <f t="shared" si="105"/>
        <v>0</v>
      </c>
      <c r="BT75" s="9">
        <f t="shared" si="171"/>
        <v>0</v>
      </c>
      <c r="BU75" s="9">
        <f>IF(AND($F75&gt;0,$F75&lt;=BX$4),$E75,0)</f>
        <v>3907.27</v>
      </c>
      <c r="BV75" s="9">
        <f t="shared" si="194"/>
        <v>0</v>
      </c>
      <c r="BW75" s="9">
        <f t="shared" si="172"/>
        <v>0</v>
      </c>
      <c r="BX75" s="9">
        <f t="shared" si="173"/>
        <v>0</v>
      </c>
      <c r="BY75" s="9">
        <f t="shared" si="174"/>
        <v>3907.27</v>
      </c>
      <c r="BZ75" s="9">
        <f t="shared" si="175"/>
        <v>0</v>
      </c>
      <c r="CA75" s="9">
        <f t="shared" si="176"/>
        <v>0</v>
      </c>
      <c r="CB75" s="4">
        <f t="shared" si="107"/>
        <v>0</v>
      </c>
      <c r="CC75" s="9">
        <f t="shared" si="177"/>
        <v>0</v>
      </c>
      <c r="CD75" s="9">
        <f>IF(AND($F75&gt;0,$F75&lt;=CG$4),$E75,0)</f>
        <v>3907.27</v>
      </c>
      <c r="CE75" s="9">
        <f t="shared" si="195"/>
        <v>0</v>
      </c>
      <c r="CF75" s="9">
        <f t="shared" si="178"/>
        <v>0</v>
      </c>
      <c r="CG75" s="9">
        <f t="shared" si="179"/>
        <v>0</v>
      </c>
      <c r="CH75" s="9">
        <f t="shared" si="180"/>
        <v>3907.27</v>
      </c>
      <c r="CI75" s="9">
        <f t="shared" si="181"/>
        <v>0</v>
      </c>
      <c r="CJ75" s="9">
        <f t="shared" si="182"/>
        <v>0</v>
      </c>
      <c r="CK75" s="4">
        <f t="shared" si="109"/>
        <v>0</v>
      </c>
      <c r="CL75" s="9">
        <f t="shared" si="183"/>
        <v>0</v>
      </c>
      <c r="CM75" s="9">
        <f>IF(AND($F75&gt;0,$F75&lt;=CP$4),$E75,0)</f>
        <v>3907.27</v>
      </c>
      <c r="CN75" s="9">
        <f t="shared" si="196"/>
        <v>0</v>
      </c>
      <c r="CO75" s="9">
        <f t="shared" si="184"/>
        <v>0</v>
      </c>
      <c r="CP75" s="9">
        <f t="shared" si="185"/>
        <v>0</v>
      </c>
      <c r="CQ75" s="9">
        <f t="shared" si="186"/>
        <v>3907.27</v>
      </c>
      <c r="CR75" s="9">
        <f t="shared" si="187"/>
        <v>0</v>
      </c>
      <c r="CS75" s="9">
        <f t="shared" si="188"/>
        <v>0</v>
      </c>
    </row>
    <row r="76" spans="1:97" ht="12.9" customHeight="1" x14ac:dyDescent="0.25">
      <c r="A76" s="196">
        <v>453</v>
      </c>
      <c r="B76" s="186" t="s">
        <v>224</v>
      </c>
      <c r="C76" s="179"/>
      <c r="D76" s="197"/>
      <c r="E76" s="217">
        <v>3380.82</v>
      </c>
      <c r="F76" s="276">
        <v>21551</v>
      </c>
      <c r="G76" s="189">
        <v>50</v>
      </c>
      <c r="H76" s="177"/>
      <c r="I76" s="190"/>
      <c r="J76" s="200" t="s">
        <v>463</v>
      </c>
      <c r="K76" s="93">
        <f t="shared" si="131"/>
        <v>0.02</v>
      </c>
      <c r="L76" s="94">
        <f t="shared" si="132"/>
        <v>67.62</v>
      </c>
      <c r="M76" s="91">
        <f t="shared" si="133"/>
        <v>0</v>
      </c>
      <c r="N76" s="9">
        <f t="shared" si="134"/>
        <v>3380.82</v>
      </c>
      <c r="O76" s="548">
        <f t="shared" si="135"/>
        <v>3380.82</v>
      </c>
      <c r="P76" s="543"/>
      <c r="Q76" s="4">
        <f t="shared" si="94"/>
        <v>0</v>
      </c>
      <c r="R76" s="9">
        <f t="shared" si="129"/>
        <v>0</v>
      </c>
      <c r="S76" s="9">
        <f>IF(AND($F76&gt;0,$F76&lt;=V$4),$E76,0)</f>
        <v>3380.82</v>
      </c>
      <c r="T76" s="9">
        <f t="shared" si="130"/>
        <v>0</v>
      </c>
      <c r="U76" s="9">
        <f t="shared" si="136"/>
        <v>0</v>
      </c>
      <c r="V76" s="9">
        <f t="shared" si="137"/>
        <v>0</v>
      </c>
      <c r="W76" s="9">
        <f t="shared" si="138"/>
        <v>3380.82</v>
      </c>
      <c r="X76" s="9">
        <f t="shared" si="139"/>
        <v>0</v>
      </c>
      <c r="Y76" s="9">
        <f t="shared" si="140"/>
        <v>0</v>
      </c>
      <c r="Z76" s="4">
        <f t="shared" si="95"/>
        <v>0</v>
      </c>
      <c r="AA76" s="9">
        <f t="shared" si="141"/>
        <v>0</v>
      </c>
      <c r="AB76" s="9">
        <f>IF(AND($F76&gt;0,$F76&lt;=AE$4),$E76,0)</f>
        <v>3380.82</v>
      </c>
      <c r="AC76" s="9">
        <f t="shared" si="189"/>
        <v>0</v>
      </c>
      <c r="AD76" s="9">
        <f t="shared" si="142"/>
        <v>0</v>
      </c>
      <c r="AE76" s="9">
        <f t="shared" si="143"/>
        <v>0</v>
      </c>
      <c r="AF76" s="9">
        <f t="shared" si="144"/>
        <v>3380.82</v>
      </c>
      <c r="AG76" s="9">
        <f t="shared" si="145"/>
        <v>0</v>
      </c>
      <c r="AH76" s="9">
        <f t="shared" si="146"/>
        <v>0</v>
      </c>
      <c r="AI76" s="4">
        <f t="shared" si="97"/>
        <v>0</v>
      </c>
      <c r="AJ76" s="9">
        <f t="shared" si="147"/>
        <v>0</v>
      </c>
      <c r="AK76" s="9">
        <f>IF(AND($F76&gt;0,$F76&lt;=AN$4),$E76,0)</f>
        <v>3380.82</v>
      </c>
      <c r="AL76" s="9">
        <f t="shared" si="190"/>
        <v>0</v>
      </c>
      <c r="AM76" s="9">
        <f t="shared" si="148"/>
        <v>0</v>
      </c>
      <c r="AN76" s="9">
        <f t="shared" si="149"/>
        <v>0</v>
      </c>
      <c r="AO76" s="9">
        <f t="shared" si="150"/>
        <v>3380.82</v>
      </c>
      <c r="AP76" s="9">
        <f t="shared" si="151"/>
        <v>0</v>
      </c>
      <c r="AQ76" s="9">
        <f t="shared" si="152"/>
        <v>0</v>
      </c>
      <c r="AR76" s="4">
        <f t="shared" si="99"/>
        <v>0</v>
      </c>
      <c r="AS76" s="9">
        <f t="shared" si="153"/>
        <v>0</v>
      </c>
      <c r="AT76" s="9">
        <f>IF(AND($F76&gt;0,$F76&lt;=AW$4),$E76,0)</f>
        <v>3380.82</v>
      </c>
      <c r="AU76" s="9">
        <f t="shared" si="191"/>
        <v>0</v>
      </c>
      <c r="AV76" s="9">
        <f t="shared" si="154"/>
        <v>0</v>
      </c>
      <c r="AW76" s="9">
        <f t="shared" si="155"/>
        <v>0</v>
      </c>
      <c r="AX76" s="9">
        <f t="shared" si="156"/>
        <v>3380.82</v>
      </c>
      <c r="AY76" s="9">
        <f t="shared" si="157"/>
        <v>0</v>
      </c>
      <c r="AZ76" s="9">
        <f t="shared" si="158"/>
        <v>0</v>
      </c>
      <c r="BA76" s="4">
        <f t="shared" si="101"/>
        <v>0</v>
      </c>
      <c r="BB76" s="9">
        <f t="shared" si="159"/>
        <v>0</v>
      </c>
      <c r="BC76" s="9">
        <f>IF(AND($F76&gt;0,$F76&lt;=BF$4),$E76,0)</f>
        <v>3380.82</v>
      </c>
      <c r="BD76" s="9">
        <f t="shared" si="192"/>
        <v>0</v>
      </c>
      <c r="BE76" s="9">
        <f t="shared" si="160"/>
        <v>0</v>
      </c>
      <c r="BF76" s="9">
        <f t="shared" si="161"/>
        <v>0</v>
      </c>
      <c r="BG76" s="9">
        <f t="shared" si="162"/>
        <v>3380.82</v>
      </c>
      <c r="BH76" s="9">
        <f t="shared" si="163"/>
        <v>0</v>
      </c>
      <c r="BI76" s="9">
        <f t="shared" si="164"/>
        <v>0</v>
      </c>
      <c r="BJ76" s="4">
        <f t="shared" si="103"/>
        <v>0</v>
      </c>
      <c r="BK76" s="9">
        <f t="shared" si="165"/>
        <v>0</v>
      </c>
      <c r="BL76" s="9">
        <f>IF(AND($F76&gt;0,$F76&lt;=BO$4),$E76,0)</f>
        <v>3380.82</v>
      </c>
      <c r="BM76" s="9">
        <f t="shared" si="193"/>
        <v>0</v>
      </c>
      <c r="BN76" s="9">
        <f t="shared" si="166"/>
        <v>0</v>
      </c>
      <c r="BO76" s="9">
        <f t="shared" si="167"/>
        <v>0</v>
      </c>
      <c r="BP76" s="9">
        <f t="shared" si="168"/>
        <v>3380.82</v>
      </c>
      <c r="BQ76" s="9">
        <f t="shared" si="169"/>
        <v>0</v>
      </c>
      <c r="BR76" s="9">
        <f t="shared" si="170"/>
        <v>0</v>
      </c>
      <c r="BS76" s="4">
        <f t="shared" si="105"/>
        <v>0</v>
      </c>
      <c r="BT76" s="9">
        <f t="shared" si="171"/>
        <v>0</v>
      </c>
      <c r="BU76" s="9">
        <f>IF(AND($F76&gt;0,$F76&lt;=BX$4),$E76,0)</f>
        <v>3380.82</v>
      </c>
      <c r="BV76" s="9">
        <f t="shared" si="194"/>
        <v>0</v>
      </c>
      <c r="BW76" s="9">
        <f t="shared" si="172"/>
        <v>0</v>
      </c>
      <c r="BX76" s="9">
        <f t="shared" si="173"/>
        <v>0</v>
      </c>
      <c r="BY76" s="9">
        <f t="shared" si="174"/>
        <v>3380.82</v>
      </c>
      <c r="BZ76" s="9">
        <f t="shared" si="175"/>
        <v>0</v>
      </c>
      <c r="CA76" s="9">
        <f t="shared" si="176"/>
        <v>0</v>
      </c>
      <c r="CB76" s="4">
        <f t="shared" si="107"/>
        <v>0</v>
      </c>
      <c r="CC76" s="9">
        <f t="shared" si="177"/>
        <v>0</v>
      </c>
      <c r="CD76" s="9">
        <f>IF(AND($F76&gt;0,$F76&lt;=CG$4),$E76,0)</f>
        <v>3380.82</v>
      </c>
      <c r="CE76" s="9">
        <f t="shared" si="195"/>
        <v>0</v>
      </c>
      <c r="CF76" s="9">
        <f t="shared" si="178"/>
        <v>0</v>
      </c>
      <c r="CG76" s="9">
        <f t="shared" si="179"/>
        <v>0</v>
      </c>
      <c r="CH76" s="9">
        <f t="shared" si="180"/>
        <v>3380.82</v>
      </c>
      <c r="CI76" s="9">
        <f t="shared" si="181"/>
        <v>0</v>
      </c>
      <c r="CJ76" s="9">
        <f t="shared" si="182"/>
        <v>0</v>
      </c>
      <c r="CK76" s="4">
        <f t="shared" si="109"/>
        <v>0</v>
      </c>
      <c r="CL76" s="9">
        <f t="shared" si="183"/>
        <v>0</v>
      </c>
      <c r="CM76" s="9">
        <f>IF(AND($F76&gt;0,$F76&lt;=CP$4),$E76,0)</f>
        <v>3380.82</v>
      </c>
      <c r="CN76" s="9">
        <f t="shared" si="196"/>
        <v>0</v>
      </c>
      <c r="CO76" s="9">
        <f t="shared" si="184"/>
        <v>0</v>
      </c>
      <c r="CP76" s="9">
        <f t="shared" si="185"/>
        <v>0</v>
      </c>
      <c r="CQ76" s="9">
        <f t="shared" si="186"/>
        <v>3380.82</v>
      </c>
      <c r="CR76" s="9">
        <f t="shared" si="187"/>
        <v>0</v>
      </c>
      <c r="CS76" s="9">
        <f t="shared" si="188"/>
        <v>0</v>
      </c>
    </row>
    <row r="77" spans="1:97" ht="12.9" customHeight="1" x14ac:dyDescent="0.25">
      <c r="A77" s="196">
        <v>454</v>
      </c>
      <c r="B77" s="186" t="s">
        <v>224</v>
      </c>
      <c r="C77" s="179"/>
      <c r="D77" s="197"/>
      <c r="E77" s="217">
        <v>9279.16</v>
      </c>
      <c r="F77" s="276">
        <v>21551</v>
      </c>
      <c r="G77" s="189">
        <v>50</v>
      </c>
      <c r="H77" s="177"/>
      <c r="I77" s="190"/>
      <c r="J77" s="200" t="s">
        <v>463</v>
      </c>
      <c r="K77" s="93">
        <f t="shared" si="131"/>
        <v>0.02</v>
      </c>
      <c r="L77" s="94">
        <f t="shared" si="132"/>
        <v>185.58</v>
      </c>
      <c r="M77" s="91">
        <f t="shared" si="133"/>
        <v>0</v>
      </c>
      <c r="N77" s="9">
        <f t="shared" si="134"/>
        <v>9279.16</v>
      </c>
      <c r="O77" s="548">
        <f t="shared" si="135"/>
        <v>9279.16</v>
      </c>
      <c r="P77" s="543"/>
      <c r="Q77" s="4">
        <f t="shared" si="94"/>
        <v>0</v>
      </c>
      <c r="R77" s="9">
        <f t="shared" si="129"/>
        <v>0</v>
      </c>
      <c r="S77" s="9">
        <f t="shared" si="77"/>
        <v>9279.16</v>
      </c>
      <c r="T77" s="9">
        <f t="shared" si="130"/>
        <v>0</v>
      </c>
      <c r="U77" s="9">
        <f t="shared" si="136"/>
        <v>0</v>
      </c>
      <c r="V77" s="9">
        <f t="shared" si="137"/>
        <v>0</v>
      </c>
      <c r="W77" s="9">
        <f t="shared" si="138"/>
        <v>9279.16</v>
      </c>
      <c r="X77" s="9">
        <f t="shared" si="139"/>
        <v>0</v>
      </c>
      <c r="Y77" s="9">
        <f t="shared" si="140"/>
        <v>0</v>
      </c>
      <c r="Z77" s="4">
        <f t="shared" si="95"/>
        <v>0</v>
      </c>
      <c r="AA77" s="9">
        <f t="shared" si="141"/>
        <v>0</v>
      </c>
      <c r="AB77" s="9">
        <f t="shared" ref="AB77:AB96" si="197">IF(AND($F77&gt;0,$F77&lt;=AE$4),$E77,0)</f>
        <v>9279.16</v>
      </c>
      <c r="AC77" s="9">
        <f t="shared" si="189"/>
        <v>0</v>
      </c>
      <c r="AD77" s="9">
        <f t="shared" si="142"/>
        <v>0</v>
      </c>
      <c r="AE77" s="9">
        <f t="shared" si="143"/>
        <v>0</v>
      </c>
      <c r="AF77" s="9">
        <f t="shared" si="144"/>
        <v>9279.16</v>
      </c>
      <c r="AG77" s="9">
        <f t="shared" si="145"/>
        <v>0</v>
      </c>
      <c r="AH77" s="9">
        <f t="shared" si="146"/>
        <v>0</v>
      </c>
      <c r="AI77" s="4">
        <f t="shared" si="97"/>
        <v>0</v>
      </c>
      <c r="AJ77" s="9">
        <f t="shared" si="147"/>
        <v>0</v>
      </c>
      <c r="AK77" s="9">
        <f t="shared" ref="AK77:AK96" si="198">IF(AND($F77&gt;0,$F77&lt;=AN$4),$E77,0)</f>
        <v>9279.16</v>
      </c>
      <c r="AL77" s="9">
        <f t="shared" si="190"/>
        <v>0</v>
      </c>
      <c r="AM77" s="9">
        <f t="shared" si="148"/>
        <v>0</v>
      </c>
      <c r="AN77" s="9">
        <f t="shared" si="149"/>
        <v>0</v>
      </c>
      <c r="AO77" s="9">
        <f t="shared" si="150"/>
        <v>9279.16</v>
      </c>
      <c r="AP77" s="9">
        <f t="shared" si="151"/>
        <v>0</v>
      </c>
      <c r="AQ77" s="9">
        <f t="shared" si="152"/>
        <v>0</v>
      </c>
      <c r="AR77" s="4">
        <f t="shared" si="99"/>
        <v>0</v>
      </c>
      <c r="AS77" s="9">
        <f t="shared" si="153"/>
        <v>0</v>
      </c>
      <c r="AT77" s="9">
        <f t="shared" ref="AT77:AT96" si="199">IF(AND($F77&gt;0,$F77&lt;=AW$4),$E77,0)</f>
        <v>9279.16</v>
      </c>
      <c r="AU77" s="9">
        <f t="shared" si="191"/>
        <v>0</v>
      </c>
      <c r="AV77" s="9">
        <f t="shared" si="154"/>
        <v>0</v>
      </c>
      <c r="AW77" s="9">
        <f t="shared" si="155"/>
        <v>0</v>
      </c>
      <c r="AX77" s="9">
        <f t="shared" si="156"/>
        <v>9279.16</v>
      </c>
      <c r="AY77" s="9">
        <f t="shared" si="157"/>
        <v>0</v>
      </c>
      <c r="AZ77" s="9">
        <f t="shared" si="158"/>
        <v>0</v>
      </c>
      <c r="BA77" s="4">
        <f t="shared" si="101"/>
        <v>0</v>
      </c>
      <c r="BB77" s="9">
        <f t="shared" si="159"/>
        <v>0</v>
      </c>
      <c r="BC77" s="9">
        <f t="shared" ref="BC77:BC96" si="200">IF(AND($F77&gt;0,$F77&lt;=BF$4),$E77,0)</f>
        <v>9279.16</v>
      </c>
      <c r="BD77" s="9">
        <f t="shared" si="192"/>
        <v>0</v>
      </c>
      <c r="BE77" s="9">
        <f t="shared" si="160"/>
        <v>0</v>
      </c>
      <c r="BF77" s="9">
        <f t="shared" si="161"/>
        <v>0</v>
      </c>
      <c r="BG77" s="9">
        <f t="shared" si="162"/>
        <v>9279.16</v>
      </c>
      <c r="BH77" s="9">
        <f t="shared" si="163"/>
        <v>0</v>
      </c>
      <c r="BI77" s="9">
        <f t="shared" si="164"/>
        <v>0</v>
      </c>
      <c r="BJ77" s="4">
        <f t="shared" si="103"/>
        <v>0</v>
      </c>
      <c r="BK77" s="9">
        <f t="shared" si="165"/>
        <v>0</v>
      </c>
      <c r="BL77" s="9">
        <f t="shared" ref="BL77:BL96" si="201">IF(AND($F77&gt;0,$F77&lt;=BO$4),$E77,0)</f>
        <v>9279.16</v>
      </c>
      <c r="BM77" s="9">
        <f t="shared" si="193"/>
        <v>0</v>
      </c>
      <c r="BN77" s="9">
        <f t="shared" si="166"/>
        <v>0</v>
      </c>
      <c r="BO77" s="9">
        <f t="shared" si="167"/>
        <v>0</v>
      </c>
      <c r="BP77" s="9">
        <f t="shared" si="168"/>
        <v>9279.16</v>
      </c>
      <c r="BQ77" s="9">
        <f t="shared" si="169"/>
        <v>0</v>
      </c>
      <c r="BR77" s="9">
        <f t="shared" si="170"/>
        <v>0</v>
      </c>
      <c r="BS77" s="4">
        <f t="shared" si="105"/>
        <v>0</v>
      </c>
      <c r="BT77" s="9">
        <f t="shared" si="171"/>
        <v>0</v>
      </c>
      <c r="BU77" s="9">
        <f t="shared" ref="BU77:BU96" si="202">IF(AND($F77&gt;0,$F77&lt;=BX$4),$E77,0)</f>
        <v>9279.16</v>
      </c>
      <c r="BV77" s="9">
        <f t="shared" si="194"/>
        <v>0</v>
      </c>
      <c r="BW77" s="9">
        <f t="shared" si="172"/>
        <v>0</v>
      </c>
      <c r="BX77" s="9">
        <f t="shared" si="173"/>
        <v>0</v>
      </c>
      <c r="BY77" s="9">
        <f t="shared" si="174"/>
        <v>9279.16</v>
      </c>
      <c r="BZ77" s="9">
        <f t="shared" si="175"/>
        <v>0</v>
      </c>
      <c r="CA77" s="9">
        <f t="shared" si="176"/>
        <v>0</v>
      </c>
      <c r="CB77" s="4">
        <f t="shared" si="107"/>
        <v>0</v>
      </c>
      <c r="CC77" s="9">
        <f t="shared" si="177"/>
        <v>0</v>
      </c>
      <c r="CD77" s="9">
        <f t="shared" ref="CD77:CD96" si="203">IF(AND($F77&gt;0,$F77&lt;=CG$4),$E77,0)</f>
        <v>9279.16</v>
      </c>
      <c r="CE77" s="9">
        <f t="shared" si="195"/>
        <v>0</v>
      </c>
      <c r="CF77" s="9">
        <f t="shared" si="178"/>
        <v>0</v>
      </c>
      <c r="CG77" s="9">
        <f t="shared" si="179"/>
        <v>0</v>
      </c>
      <c r="CH77" s="9">
        <f t="shared" si="180"/>
        <v>9279.16</v>
      </c>
      <c r="CI77" s="9">
        <f t="shared" si="181"/>
        <v>0</v>
      </c>
      <c r="CJ77" s="9">
        <f t="shared" si="182"/>
        <v>0</v>
      </c>
      <c r="CK77" s="4">
        <f t="shared" si="109"/>
        <v>0</v>
      </c>
      <c r="CL77" s="9">
        <f t="shared" si="183"/>
        <v>0</v>
      </c>
      <c r="CM77" s="9">
        <f t="shared" ref="CM77:CM96" si="204">IF(AND($F77&gt;0,$F77&lt;=CP$4),$E77,0)</f>
        <v>9279.16</v>
      </c>
      <c r="CN77" s="9">
        <f t="shared" si="196"/>
        <v>0</v>
      </c>
      <c r="CO77" s="9">
        <f t="shared" si="184"/>
        <v>0</v>
      </c>
      <c r="CP77" s="9">
        <f t="shared" si="185"/>
        <v>0</v>
      </c>
      <c r="CQ77" s="9">
        <f t="shared" si="186"/>
        <v>9279.16</v>
      </c>
      <c r="CR77" s="9">
        <f t="shared" si="187"/>
        <v>0</v>
      </c>
      <c r="CS77" s="9">
        <f t="shared" si="188"/>
        <v>0</v>
      </c>
    </row>
    <row r="78" spans="1:97" ht="12.9" customHeight="1" x14ac:dyDescent="0.25">
      <c r="A78" s="193">
        <v>455</v>
      </c>
      <c r="B78" s="186" t="s">
        <v>224</v>
      </c>
      <c r="C78" s="179"/>
      <c r="D78" s="194"/>
      <c r="E78" s="217">
        <v>1225.51</v>
      </c>
      <c r="F78" s="276">
        <v>21551</v>
      </c>
      <c r="G78" s="189">
        <v>50</v>
      </c>
      <c r="H78" s="177"/>
      <c r="I78" s="190"/>
      <c r="J78" s="200" t="s">
        <v>463</v>
      </c>
      <c r="K78" s="93">
        <f t="shared" si="131"/>
        <v>0.02</v>
      </c>
      <c r="L78" s="94">
        <f t="shared" si="132"/>
        <v>24.51</v>
      </c>
      <c r="M78" s="91">
        <f t="shared" si="133"/>
        <v>0</v>
      </c>
      <c r="N78" s="9">
        <f t="shared" si="134"/>
        <v>1225.51</v>
      </c>
      <c r="O78" s="548">
        <f t="shared" si="135"/>
        <v>1225.51</v>
      </c>
      <c r="P78" s="543"/>
      <c r="Q78" s="4">
        <f t="shared" si="94"/>
        <v>0</v>
      </c>
      <c r="R78" s="9">
        <f t="shared" si="129"/>
        <v>0</v>
      </c>
      <c r="S78" s="9">
        <f t="shared" si="77"/>
        <v>1225.51</v>
      </c>
      <c r="T78" s="9">
        <f t="shared" si="130"/>
        <v>0</v>
      </c>
      <c r="U78" s="9">
        <f t="shared" si="136"/>
        <v>0</v>
      </c>
      <c r="V78" s="9">
        <f t="shared" si="137"/>
        <v>0</v>
      </c>
      <c r="W78" s="9">
        <f t="shared" si="138"/>
        <v>1225.51</v>
      </c>
      <c r="X78" s="9">
        <f t="shared" si="139"/>
        <v>0</v>
      </c>
      <c r="Y78" s="9">
        <f t="shared" si="140"/>
        <v>0</v>
      </c>
      <c r="Z78" s="4">
        <f t="shared" si="95"/>
        <v>0</v>
      </c>
      <c r="AA78" s="9">
        <f t="shared" si="141"/>
        <v>0</v>
      </c>
      <c r="AB78" s="9">
        <f t="shared" si="197"/>
        <v>1225.51</v>
      </c>
      <c r="AC78" s="9">
        <f t="shared" si="189"/>
        <v>0</v>
      </c>
      <c r="AD78" s="9">
        <f t="shared" si="142"/>
        <v>0</v>
      </c>
      <c r="AE78" s="9">
        <f t="shared" si="143"/>
        <v>0</v>
      </c>
      <c r="AF78" s="9">
        <f t="shared" si="144"/>
        <v>1225.51</v>
      </c>
      <c r="AG78" s="9">
        <f t="shared" si="145"/>
        <v>0</v>
      </c>
      <c r="AH78" s="9">
        <f t="shared" si="146"/>
        <v>0</v>
      </c>
      <c r="AI78" s="4">
        <f t="shared" si="97"/>
        <v>0</v>
      </c>
      <c r="AJ78" s="9">
        <f t="shared" si="147"/>
        <v>0</v>
      </c>
      <c r="AK78" s="9">
        <f t="shared" si="198"/>
        <v>1225.51</v>
      </c>
      <c r="AL78" s="9">
        <f t="shared" si="190"/>
        <v>0</v>
      </c>
      <c r="AM78" s="9">
        <f t="shared" si="148"/>
        <v>0</v>
      </c>
      <c r="AN78" s="9">
        <f t="shared" si="149"/>
        <v>0</v>
      </c>
      <c r="AO78" s="9">
        <f t="shared" si="150"/>
        <v>1225.51</v>
      </c>
      <c r="AP78" s="9">
        <f t="shared" si="151"/>
        <v>0</v>
      </c>
      <c r="AQ78" s="9">
        <f t="shared" si="152"/>
        <v>0</v>
      </c>
      <c r="AR78" s="4">
        <f t="shared" si="99"/>
        <v>0</v>
      </c>
      <c r="AS78" s="9">
        <f t="shared" si="153"/>
        <v>0</v>
      </c>
      <c r="AT78" s="9">
        <f t="shared" si="199"/>
        <v>1225.51</v>
      </c>
      <c r="AU78" s="9">
        <f t="shared" si="191"/>
        <v>0</v>
      </c>
      <c r="AV78" s="9">
        <f t="shared" si="154"/>
        <v>0</v>
      </c>
      <c r="AW78" s="9">
        <f t="shared" si="155"/>
        <v>0</v>
      </c>
      <c r="AX78" s="9">
        <f t="shared" si="156"/>
        <v>1225.51</v>
      </c>
      <c r="AY78" s="9">
        <f t="shared" si="157"/>
        <v>0</v>
      </c>
      <c r="AZ78" s="9">
        <f t="shared" si="158"/>
        <v>0</v>
      </c>
      <c r="BA78" s="4">
        <f t="shared" si="101"/>
        <v>0</v>
      </c>
      <c r="BB78" s="9">
        <f t="shared" si="159"/>
        <v>0</v>
      </c>
      <c r="BC78" s="9">
        <f t="shared" si="200"/>
        <v>1225.51</v>
      </c>
      <c r="BD78" s="9">
        <f t="shared" si="192"/>
        <v>0</v>
      </c>
      <c r="BE78" s="9">
        <f t="shared" si="160"/>
        <v>0</v>
      </c>
      <c r="BF78" s="9">
        <f t="shared" si="161"/>
        <v>0</v>
      </c>
      <c r="BG78" s="9">
        <f t="shared" si="162"/>
        <v>1225.51</v>
      </c>
      <c r="BH78" s="9">
        <f t="shared" si="163"/>
        <v>0</v>
      </c>
      <c r="BI78" s="9">
        <f t="shared" si="164"/>
        <v>0</v>
      </c>
      <c r="BJ78" s="4">
        <f t="shared" si="103"/>
        <v>0</v>
      </c>
      <c r="BK78" s="9">
        <f t="shared" si="165"/>
        <v>0</v>
      </c>
      <c r="BL78" s="9">
        <f t="shared" si="201"/>
        <v>1225.51</v>
      </c>
      <c r="BM78" s="9">
        <f t="shared" si="193"/>
        <v>0</v>
      </c>
      <c r="BN78" s="9">
        <f t="shared" si="166"/>
        <v>0</v>
      </c>
      <c r="BO78" s="9">
        <f t="shared" si="167"/>
        <v>0</v>
      </c>
      <c r="BP78" s="9">
        <f t="shared" si="168"/>
        <v>1225.51</v>
      </c>
      <c r="BQ78" s="9">
        <f t="shared" si="169"/>
        <v>0</v>
      </c>
      <c r="BR78" s="9">
        <f t="shared" si="170"/>
        <v>0</v>
      </c>
      <c r="BS78" s="4">
        <f t="shared" si="105"/>
        <v>0</v>
      </c>
      <c r="BT78" s="9">
        <f t="shared" si="171"/>
        <v>0</v>
      </c>
      <c r="BU78" s="9">
        <f t="shared" si="202"/>
        <v>1225.51</v>
      </c>
      <c r="BV78" s="9">
        <f t="shared" si="194"/>
        <v>0</v>
      </c>
      <c r="BW78" s="9">
        <f t="shared" si="172"/>
        <v>0</v>
      </c>
      <c r="BX78" s="9">
        <f t="shared" si="173"/>
        <v>0</v>
      </c>
      <c r="BY78" s="9">
        <f t="shared" si="174"/>
        <v>1225.51</v>
      </c>
      <c r="BZ78" s="9">
        <f t="shared" si="175"/>
        <v>0</v>
      </c>
      <c r="CA78" s="9">
        <f t="shared" si="176"/>
        <v>0</v>
      </c>
      <c r="CB78" s="4">
        <f t="shared" si="107"/>
        <v>0</v>
      </c>
      <c r="CC78" s="9">
        <f t="shared" si="177"/>
        <v>0</v>
      </c>
      <c r="CD78" s="9">
        <f t="shared" si="203"/>
        <v>1225.51</v>
      </c>
      <c r="CE78" s="9">
        <f t="shared" si="195"/>
        <v>0</v>
      </c>
      <c r="CF78" s="9">
        <f t="shared" si="178"/>
        <v>0</v>
      </c>
      <c r="CG78" s="9">
        <f t="shared" si="179"/>
        <v>0</v>
      </c>
      <c r="CH78" s="9">
        <f t="shared" si="180"/>
        <v>1225.51</v>
      </c>
      <c r="CI78" s="9">
        <f t="shared" si="181"/>
        <v>0</v>
      </c>
      <c r="CJ78" s="9">
        <f t="shared" si="182"/>
        <v>0</v>
      </c>
      <c r="CK78" s="4">
        <f t="shared" si="109"/>
        <v>0</v>
      </c>
      <c r="CL78" s="9">
        <f t="shared" si="183"/>
        <v>0</v>
      </c>
      <c r="CM78" s="9">
        <f t="shared" si="204"/>
        <v>1225.51</v>
      </c>
      <c r="CN78" s="9">
        <f t="shared" si="196"/>
        <v>0</v>
      </c>
      <c r="CO78" s="9">
        <f t="shared" si="184"/>
        <v>0</v>
      </c>
      <c r="CP78" s="9">
        <f t="shared" si="185"/>
        <v>0</v>
      </c>
      <c r="CQ78" s="9">
        <f t="shared" si="186"/>
        <v>1225.51</v>
      </c>
      <c r="CR78" s="9">
        <f t="shared" si="187"/>
        <v>0</v>
      </c>
      <c r="CS78" s="9">
        <f t="shared" si="188"/>
        <v>0</v>
      </c>
    </row>
    <row r="79" spans="1:97" ht="12.9" customHeight="1" x14ac:dyDescent="0.25">
      <c r="A79" s="193">
        <v>456</v>
      </c>
      <c r="B79" s="186" t="s">
        <v>224</v>
      </c>
      <c r="C79" s="179"/>
      <c r="D79" s="194"/>
      <c r="E79" s="217">
        <v>4523.4799999999996</v>
      </c>
      <c r="F79" s="276">
        <v>31778</v>
      </c>
      <c r="G79" s="189">
        <v>50</v>
      </c>
      <c r="H79" s="177"/>
      <c r="I79" s="190"/>
      <c r="J79" s="200" t="s">
        <v>463</v>
      </c>
      <c r="K79" s="93">
        <f t="shared" si="131"/>
        <v>0.02</v>
      </c>
      <c r="L79" s="94">
        <f t="shared" si="132"/>
        <v>90.47</v>
      </c>
      <c r="M79" s="91">
        <f t="shared" si="133"/>
        <v>2261.73</v>
      </c>
      <c r="N79" s="9">
        <f t="shared" si="134"/>
        <v>2261.7499999999995</v>
      </c>
      <c r="O79" s="548">
        <f t="shared" si="135"/>
        <v>4523.4799999999996</v>
      </c>
      <c r="P79" s="543"/>
      <c r="Q79" s="4">
        <f t="shared" si="94"/>
        <v>0</v>
      </c>
      <c r="R79" s="9">
        <f t="shared" si="129"/>
        <v>0</v>
      </c>
      <c r="S79" s="9">
        <f t="shared" si="77"/>
        <v>4523.4799999999996</v>
      </c>
      <c r="T79" s="9">
        <f t="shared" si="130"/>
        <v>4523.4799999999996</v>
      </c>
      <c r="U79" s="9">
        <f t="shared" si="136"/>
        <v>90.47</v>
      </c>
      <c r="V79" s="9">
        <f t="shared" si="137"/>
        <v>2171.2600000000002</v>
      </c>
      <c r="W79" s="9">
        <f t="shared" si="138"/>
        <v>2352.2199999999993</v>
      </c>
      <c r="X79" s="9">
        <f t="shared" si="139"/>
        <v>0</v>
      </c>
      <c r="Y79" s="9">
        <f t="shared" si="140"/>
        <v>4523.4799999999996</v>
      </c>
      <c r="Z79" s="4">
        <f t="shared" si="95"/>
        <v>0</v>
      </c>
      <c r="AA79" s="9">
        <f t="shared" si="141"/>
        <v>0</v>
      </c>
      <c r="AB79" s="9">
        <f t="shared" si="197"/>
        <v>4523.4799999999996</v>
      </c>
      <c r="AC79" s="9">
        <f t="shared" si="189"/>
        <v>4523.4799999999996</v>
      </c>
      <c r="AD79" s="9">
        <f t="shared" si="142"/>
        <v>90.47</v>
      </c>
      <c r="AE79" s="9">
        <f t="shared" si="143"/>
        <v>2080.7900000000004</v>
      </c>
      <c r="AF79" s="9">
        <f t="shared" si="144"/>
        <v>2442.6899999999991</v>
      </c>
      <c r="AG79" s="9">
        <f t="shared" si="145"/>
        <v>0</v>
      </c>
      <c r="AH79" s="9">
        <f t="shared" si="146"/>
        <v>4523.4799999999996</v>
      </c>
      <c r="AI79" s="4">
        <f t="shared" si="97"/>
        <v>0</v>
      </c>
      <c r="AJ79" s="9">
        <f t="shared" si="147"/>
        <v>0</v>
      </c>
      <c r="AK79" s="9">
        <f t="shared" si="198"/>
        <v>4523.4799999999996</v>
      </c>
      <c r="AL79" s="9">
        <f t="shared" si="190"/>
        <v>4523.4799999999996</v>
      </c>
      <c r="AM79" s="9">
        <f t="shared" si="148"/>
        <v>90.47</v>
      </c>
      <c r="AN79" s="9">
        <f t="shared" si="149"/>
        <v>1990.3200000000004</v>
      </c>
      <c r="AO79" s="9">
        <f t="shared" si="150"/>
        <v>2533.1599999999989</v>
      </c>
      <c r="AP79" s="9">
        <f t="shared" si="151"/>
        <v>0</v>
      </c>
      <c r="AQ79" s="9">
        <f t="shared" si="152"/>
        <v>4523.4799999999996</v>
      </c>
      <c r="AR79" s="4">
        <f t="shared" si="99"/>
        <v>0</v>
      </c>
      <c r="AS79" s="9">
        <f t="shared" si="153"/>
        <v>0</v>
      </c>
      <c r="AT79" s="9">
        <f t="shared" si="199"/>
        <v>4523.4799999999996</v>
      </c>
      <c r="AU79" s="9">
        <f t="shared" si="191"/>
        <v>4523.4799999999996</v>
      </c>
      <c r="AV79" s="9">
        <f t="shared" si="154"/>
        <v>90.47</v>
      </c>
      <c r="AW79" s="9">
        <f t="shared" si="155"/>
        <v>1899.8500000000004</v>
      </c>
      <c r="AX79" s="9">
        <f t="shared" si="156"/>
        <v>2623.6299999999987</v>
      </c>
      <c r="AY79" s="9">
        <f t="shared" si="157"/>
        <v>0</v>
      </c>
      <c r="AZ79" s="9">
        <f t="shared" si="158"/>
        <v>4523.4799999999996</v>
      </c>
      <c r="BA79" s="4">
        <f t="shared" si="101"/>
        <v>0</v>
      </c>
      <c r="BB79" s="9">
        <f t="shared" si="159"/>
        <v>0</v>
      </c>
      <c r="BC79" s="9">
        <f t="shared" si="200"/>
        <v>4523.4799999999996</v>
      </c>
      <c r="BD79" s="9">
        <f t="shared" si="192"/>
        <v>4523.4799999999996</v>
      </c>
      <c r="BE79" s="9">
        <f t="shared" si="160"/>
        <v>90.47</v>
      </c>
      <c r="BF79" s="9">
        <f t="shared" si="161"/>
        <v>1809.3800000000003</v>
      </c>
      <c r="BG79" s="9">
        <f t="shared" si="162"/>
        <v>2714.0999999999985</v>
      </c>
      <c r="BH79" s="9">
        <f t="shared" si="163"/>
        <v>0</v>
      </c>
      <c r="BI79" s="9">
        <f t="shared" si="164"/>
        <v>4523.4799999999996</v>
      </c>
      <c r="BJ79" s="4">
        <f t="shared" si="103"/>
        <v>0</v>
      </c>
      <c r="BK79" s="9">
        <f t="shared" si="165"/>
        <v>0</v>
      </c>
      <c r="BL79" s="9">
        <f t="shared" si="201"/>
        <v>4523.4799999999996</v>
      </c>
      <c r="BM79" s="9">
        <f t="shared" si="193"/>
        <v>4523.4799999999996</v>
      </c>
      <c r="BN79" s="9">
        <f t="shared" si="166"/>
        <v>90.47</v>
      </c>
      <c r="BO79" s="9">
        <f t="shared" si="167"/>
        <v>1718.9100000000003</v>
      </c>
      <c r="BP79" s="9">
        <f t="shared" si="168"/>
        <v>2804.5699999999983</v>
      </c>
      <c r="BQ79" s="9">
        <f t="shared" si="169"/>
        <v>0</v>
      </c>
      <c r="BR79" s="9">
        <f t="shared" si="170"/>
        <v>4523.4799999999996</v>
      </c>
      <c r="BS79" s="4">
        <f t="shared" si="105"/>
        <v>0</v>
      </c>
      <c r="BT79" s="9">
        <f t="shared" si="171"/>
        <v>0</v>
      </c>
      <c r="BU79" s="9">
        <f t="shared" si="202"/>
        <v>4523.4799999999996</v>
      </c>
      <c r="BV79" s="9">
        <f t="shared" si="194"/>
        <v>4523.4799999999996</v>
      </c>
      <c r="BW79" s="9">
        <f t="shared" si="172"/>
        <v>90.47</v>
      </c>
      <c r="BX79" s="9">
        <f t="shared" si="173"/>
        <v>1628.4400000000003</v>
      </c>
      <c r="BY79" s="9">
        <f t="shared" si="174"/>
        <v>2895.0399999999981</v>
      </c>
      <c r="BZ79" s="9">
        <f t="shared" si="175"/>
        <v>0</v>
      </c>
      <c r="CA79" s="9">
        <f t="shared" si="176"/>
        <v>4523.4799999999996</v>
      </c>
      <c r="CB79" s="4">
        <f t="shared" si="107"/>
        <v>0</v>
      </c>
      <c r="CC79" s="9">
        <f t="shared" si="177"/>
        <v>0</v>
      </c>
      <c r="CD79" s="9">
        <f t="shared" si="203"/>
        <v>4523.4799999999996</v>
      </c>
      <c r="CE79" s="9">
        <f t="shared" si="195"/>
        <v>4523.4799999999996</v>
      </c>
      <c r="CF79" s="9">
        <f t="shared" si="178"/>
        <v>90.47</v>
      </c>
      <c r="CG79" s="9">
        <f t="shared" si="179"/>
        <v>1537.9700000000003</v>
      </c>
      <c r="CH79" s="9">
        <f t="shared" si="180"/>
        <v>2985.5099999999979</v>
      </c>
      <c r="CI79" s="9">
        <f t="shared" si="181"/>
        <v>0</v>
      </c>
      <c r="CJ79" s="9">
        <f t="shared" si="182"/>
        <v>4523.4799999999996</v>
      </c>
      <c r="CK79" s="4">
        <f t="shared" si="109"/>
        <v>0</v>
      </c>
      <c r="CL79" s="9">
        <f t="shared" si="183"/>
        <v>0</v>
      </c>
      <c r="CM79" s="9">
        <f t="shared" si="204"/>
        <v>4523.4799999999996</v>
      </c>
      <c r="CN79" s="9">
        <f t="shared" si="196"/>
        <v>4523.4799999999996</v>
      </c>
      <c r="CO79" s="9">
        <f t="shared" si="184"/>
        <v>90.47</v>
      </c>
      <c r="CP79" s="9">
        <f t="shared" si="185"/>
        <v>1447.5000000000002</v>
      </c>
      <c r="CQ79" s="9">
        <f t="shared" si="186"/>
        <v>3075.9799999999977</v>
      </c>
      <c r="CR79" s="9">
        <f t="shared" si="187"/>
        <v>0</v>
      </c>
      <c r="CS79" s="9">
        <f t="shared" si="188"/>
        <v>4523.4799999999996</v>
      </c>
    </row>
    <row r="80" spans="1:97" ht="12.9" customHeight="1" x14ac:dyDescent="0.25">
      <c r="A80" s="193">
        <v>457</v>
      </c>
      <c r="B80" s="186" t="s">
        <v>224</v>
      </c>
      <c r="C80" s="179"/>
      <c r="D80" s="194"/>
      <c r="E80" s="217">
        <v>43343.98</v>
      </c>
      <c r="F80" s="276">
        <v>31778</v>
      </c>
      <c r="G80" s="189">
        <v>50</v>
      </c>
      <c r="H80" s="177"/>
      <c r="I80" s="190"/>
      <c r="J80" s="200" t="s">
        <v>463</v>
      </c>
      <c r="K80" s="93">
        <f t="shared" si="131"/>
        <v>0.02</v>
      </c>
      <c r="L80" s="94">
        <f t="shared" si="132"/>
        <v>866.88</v>
      </c>
      <c r="M80" s="91">
        <f t="shared" si="133"/>
        <v>21671.980000000003</v>
      </c>
      <c r="N80" s="9">
        <f t="shared" si="134"/>
        <v>21672</v>
      </c>
      <c r="O80" s="548">
        <f t="shared" si="135"/>
        <v>43343.98</v>
      </c>
      <c r="P80" s="543"/>
      <c r="Q80" s="4">
        <f t="shared" si="94"/>
        <v>0</v>
      </c>
      <c r="R80" s="9">
        <f t="shared" si="129"/>
        <v>0</v>
      </c>
      <c r="S80" s="9">
        <f t="shared" si="77"/>
        <v>43343.98</v>
      </c>
      <c r="T80" s="9">
        <f t="shared" si="130"/>
        <v>43343.98</v>
      </c>
      <c r="U80" s="9">
        <f t="shared" si="136"/>
        <v>866.88</v>
      </c>
      <c r="V80" s="9">
        <f t="shared" si="137"/>
        <v>20805.100000000002</v>
      </c>
      <c r="W80" s="9">
        <f t="shared" si="138"/>
        <v>22538.880000000001</v>
      </c>
      <c r="X80" s="9">
        <f t="shared" si="139"/>
        <v>0</v>
      </c>
      <c r="Y80" s="9">
        <f t="shared" si="140"/>
        <v>43343.98</v>
      </c>
      <c r="Z80" s="4">
        <f t="shared" si="95"/>
        <v>0</v>
      </c>
      <c r="AA80" s="9">
        <f t="shared" si="141"/>
        <v>0</v>
      </c>
      <c r="AB80" s="9">
        <f t="shared" si="197"/>
        <v>43343.98</v>
      </c>
      <c r="AC80" s="9">
        <f t="shared" si="189"/>
        <v>43343.98</v>
      </c>
      <c r="AD80" s="9">
        <f t="shared" si="142"/>
        <v>866.88</v>
      </c>
      <c r="AE80" s="9">
        <f t="shared" si="143"/>
        <v>19938.22</v>
      </c>
      <c r="AF80" s="9">
        <f t="shared" si="144"/>
        <v>23405.760000000002</v>
      </c>
      <c r="AG80" s="9">
        <f t="shared" si="145"/>
        <v>0</v>
      </c>
      <c r="AH80" s="9">
        <f t="shared" si="146"/>
        <v>43343.98</v>
      </c>
      <c r="AI80" s="4">
        <f t="shared" si="97"/>
        <v>0</v>
      </c>
      <c r="AJ80" s="9">
        <f t="shared" si="147"/>
        <v>0</v>
      </c>
      <c r="AK80" s="9">
        <f t="shared" si="198"/>
        <v>43343.98</v>
      </c>
      <c r="AL80" s="9">
        <f t="shared" si="190"/>
        <v>43343.98</v>
      </c>
      <c r="AM80" s="9">
        <f t="shared" si="148"/>
        <v>866.88</v>
      </c>
      <c r="AN80" s="9">
        <f t="shared" si="149"/>
        <v>19071.34</v>
      </c>
      <c r="AO80" s="9">
        <f t="shared" si="150"/>
        <v>24272.640000000003</v>
      </c>
      <c r="AP80" s="9">
        <f t="shared" si="151"/>
        <v>0</v>
      </c>
      <c r="AQ80" s="9">
        <f t="shared" si="152"/>
        <v>43343.98</v>
      </c>
      <c r="AR80" s="4">
        <f t="shared" si="99"/>
        <v>0</v>
      </c>
      <c r="AS80" s="9">
        <f t="shared" si="153"/>
        <v>0</v>
      </c>
      <c r="AT80" s="9">
        <f t="shared" si="199"/>
        <v>43343.98</v>
      </c>
      <c r="AU80" s="9">
        <f t="shared" si="191"/>
        <v>43343.98</v>
      </c>
      <c r="AV80" s="9">
        <f t="shared" si="154"/>
        <v>866.88</v>
      </c>
      <c r="AW80" s="9">
        <f t="shared" si="155"/>
        <v>18204.46</v>
      </c>
      <c r="AX80" s="9">
        <f t="shared" si="156"/>
        <v>25139.520000000004</v>
      </c>
      <c r="AY80" s="9">
        <f t="shared" si="157"/>
        <v>0</v>
      </c>
      <c r="AZ80" s="9">
        <f t="shared" si="158"/>
        <v>43343.98</v>
      </c>
      <c r="BA80" s="4">
        <f t="shared" si="101"/>
        <v>0</v>
      </c>
      <c r="BB80" s="9">
        <f t="shared" si="159"/>
        <v>0</v>
      </c>
      <c r="BC80" s="9">
        <f t="shared" si="200"/>
        <v>43343.98</v>
      </c>
      <c r="BD80" s="9">
        <f t="shared" si="192"/>
        <v>43343.98</v>
      </c>
      <c r="BE80" s="9">
        <f t="shared" si="160"/>
        <v>866.88</v>
      </c>
      <c r="BF80" s="9">
        <f t="shared" si="161"/>
        <v>17337.579999999998</v>
      </c>
      <c r="BG80" s="9">
        <f t="shared" si="162"/>
        <v>26006.400000000005</v>
      </c>
      <c r="BH80" s="9">
        <f t="shared" si="163"/>
        <v>0</v>
      </c>
      <c r="BI80" s="9">
        <f t="shared" si="164"/>
        <v>43343.98</v>
      </c>
      <c r="BJ80" s="4">
        <f t="shared" si="103"/>
        <v>0</v>
      </c>
      <c r="BK80" s="9">
        <f t="shared" si="165"/>
        <v>0</v>
      </c>
      <c r="BL80" s="9">
        <f t="shared" si="201"/>
        <v>43343.98</v>
      </c>
      <c r="BM80" s="9">
        <f t="shared" si="193"/>
        <v>43343.98</v>
      </c>
      <c r="BN80" s="9">
        <f t="shared" si="166"/>
        <v>866.88</v>
      </c>
      <c r="BO80" s="9">
        <f t="shared" si="167"/>
        <v>16470.699999999997</v>
      </c>
      <c r="BP80" s="9">
        <f t="shared" si="168"/>
        <v>26873.280000000006</v>
      </c>
      <c r="BQ80" s="9">
        <f t="shared" si="169"/>
        <v>0</v>
      </c>
      <c r="BR80" s="9">
        <f t="shared" si="170"/>
        <v>43343.98</v>
      </c>
      <c r="BS80" s="4">
        <f t="shared" si="105"/>
        <v>0</v>
      </c>
      <c r="BT80" s="9">
        <f t="shared" si="171"/>
        <v>0</v>
      </c>
      <c r="BU80" s="9">
        <f t="shared" si="202"/>
        <v>43343.98</v>
      </c>
      <c r="BV80" s="9">
        <f t="shared" si="194"/>
        <v>43343.98</v>
      </c>
      <c r="BW80" s="9">
        <f t="shared" si="172"/>
        <v>866.88</v>
      </c>
      <c r="BX80" s="9">
        <f t="shared" si="173"/>
        <v>15603.819999999998</v>
      </c>
      <c r="BY80" s="9">
        <f t="shared" si="174"/>
        <v>27740.160000000007</v>
      </c>
      <c r="BZ80" s="9">
        <f t="shared" si="175"/>
        <v>0</v>
      </c>
      <c r="CA80" s="9">
        <f t="shared" si="176"/>
        <v>43343.98</v>
      </c>
      <c r="CB80" s="4">
        <f t="shared" si="107"/>
        <v>0</v>
      </c>
      <c r="CC80" s="9">
        <f t="shared" si="177"/>
        <v>0</v>
      </c>
      <c r="CD80" s="9">
        <f t="shared" si="203"/>
        <v>43343.98</v>
      </c>
      <c r="CE80" s="9">
        <f t="shared" si="195"/>
        <v>43343.98</v>
      </c>
      <c r="CF80" s="9">
        <f t="shared" si="178"/>
        <v>866.88</v>
      </c>
      <c r="CG80" s="9">
        <f t="shared" si="179"/>
        <v>14736.939999999999</v>
      </c>
      <c r="CH80" s="9">
        <f t="shared" si="180"/>
        <v>28607.040000000008</v>
      </c>
      <c r="CI80" s="9">
        <f t="shared" si="181"/>
        <v>0</v>
      </c>
      <c r="CJ80" s="9">
        <f t="shared" si="182"/>
        <v>43343.98</v>
      </c>
      <c r="CK80" s="4">
        <f t="shared" si="109"/>
        <v>0</v>
      </c>
      <c r="CL80" s="9">
        <f t="shared" si="183"/>
        <v>0</v>
      </c>
      <c r="CM80" s="9">
        <f t="shared" si="204"/>
        <v>43343.98</v>
      </c>
      <c r="CN80" s="9">
        <f t="shared" si="196"/>
        <v>43343.98</v>
      </c>
      <c r="CO80" s="9">
        <f t="shared" si="184"/>
        <v>866.88</v>
      </c>
      <c r="CP80" s="9">
        <f t="shared" si="185"/>
        <v>13870.06</v>
      </c>
      <c r="CQ80" s="9">
        <f t="shared" si="186"/>
        <v>29473.920000000009</v>
      </c>
      <c r="CR80" s="9">
        <f t="shared" si="187"/>
        <v>0</v>
      </c>
      <c r="CS80" s="9">
        <f t="shared" si="188"/>
        <v>43343.98</v>
      </c>
    </row>
    <row r="81" spans="1:97" ht="12.9" customHeight="1" x14ac:dyDescent="0.25">
      <c r="A81" s="193">
        <v>458</v>
      </c>
      <c r="B81" s="186" t="s">
        <v>224</v>
      </c>
      <c r="C81" s="179"/>
      <c r="D81" s="194"/>
      <c r="E81" s="217">
        <v>3739.59</v>
      </c>
      <c r="F81" s="276">
        <v>31778</v>
      </c>
      <c r="G81" s="189">
        <v>50</v>
      </c>
      <c r="H81" s="177"/>
      <c r="I81" s="190"/>
      <c r="J81" s="200" t="s">
        <v>463</v>
      </c>
      <c r="K81" s="93">
        <f t="shared" si="131"/>
        <v>0.02</v>
      </c>
      <c r="L81" s="94">
        <f t="shared" si="132"/>
        <v>74.790000000000006</v>
      </c>
      <c r="M81" s="91">
        <f t="shared" si="133"/>
        <v>1869.8400000000001</v>
      </c>
      <c r="N81" s="9">
        <f t="shared" si="134"/>
        <v>1869.75</v>
      </c>
      <c r="O81" s="548">
        <f t="shared" si="135"/>
        <v>3739.59</v>
      </c>
      <c r="P81" s="543"/>
      <c r="Q81" s="4">
        <f t="shared" ref="Q81:Q158" si="205">IF(YEAR($F81)=Q$4,$E81,0)</f>
        <v>0</v>
      </c>
      <c r="R81" s="9">
        <f t="shared" si="129"/>
        <v>0</v>
      </c>
      <c r="S81" s="9">
        <f t="shared" ref="S81:S158" si="206">IF(AND($F81&gt;0,$F81&lt;=V$4),$E81,0)</f>
        <v>3739.59</v>
      </c>
      <c r="T81" s="9">
        <f t="shared" si="130"/>
        <v>3739.59</v>
      </c>
      <c r="U81" s="9">
        <f t="shared" si="136"/>
        <v>74.790000000000006</v>
      </c>
      <c r="V81" s="9">
        <f t="shared" si="137"/>
        <v>1795.0500000000002</v>
      </c>
      <c r="W81" s="9">
        <f t="shared" si="138"/>
        <v>1944.54</v>
      </c>
      <c r="X81" s="9">
        <f t="shared" si="139"/>
        <v>0</v>
      </c>
      <c r="Y81" s="9">
        <f t="shared" si="140"/>
        <v>3739.59</v>
      </c>
      <c r="Z81" s="4">
        <f t="shared" si="95"/>
        <v>0</v>
      </c>
      <c r="AA81" s="9">
        <f t="shared" si="141"/>
        <v>0</v>
      </c>
      <c r="AB81" s="9">
        <f t="shared" si="197"/>
        <v>3739.59</v>
      </c>
      <c r="AC81" s="9">
        <f t="shared" si="189"/>
        <v>3739.59</v>
      </c>
      <c r="AD81" s="9">
        <f t="shared" si="142"/>
        <v>74.790000000000006</v>
      </c>
      <c r="AE81" s="9">
        <f t="shared" si="143"/>
        <v>1720.2600000000002</v>
      </c>
      <c r="AF81" s="9">
        <f t="shared" si="144"/>
        <v>2019.33</v>
      </c>
      <c r="AG81" s="9">
        <f t="shared" si="145"/>
        <v>0</v>
      </c>
      <c r="AH81" s="9">
        <f t="shared" si="146"/>
        <v>3739.59</v>
      </c>
      <c r="AI81" s="4">
        <f t="shared" si="97"/>
        <v>0</v>
      </c>
      <c r="AJ81" s="9">
        <f t="shared" si="147"/>
        <v>0</v>
      </c>
      <c r="AK81" s="9">
        <f t="shared" si="198"/>
        <v>3739.59</v>
      </c>
      <c r="AL81" s="9">
        <f t="shared" si="190"/>
        <v>3739.59</v>
      </c>
      <c r="AM81" s="9">
        <f t="shared" si="148"/>
        <v>74.790000000000006</v>
      </c>
      <c r="AN81" s="9">
        <f t="shared" si="149"/>
        <v>1645.4700000000003</v>
      </c>
      <c r="AO81" s="9">
        <f t="shared" si="150"/>
        <v>2094.12</v>
      </c>
      <c r="AP81" s="9">
        <f t="shared" si="151"/>
        <v>0</v>
      </c>
      <c r="AQ81" s="9">
        <f t="shared" si="152"/>
        <v>3739.59</v>
      </c>
      <c r="AR81" s="4">
        <f t="shared" si="99"/>
        <v>0</v>
      </c>
      <c r="AS81" s="9">
        <f t="shared" si="153"/>
        <v>0</v>
      </c>
      <c r="AT81" s="9">
        <f t="shared" si="199"/>
        <v>3739.59</v>
      </c>
      <c r="AU81" s="9">
        <f t="shared" si="191"/>
        <v>3739.59</v>
      </c>
      <c r="AV81" s="9">
        <f t="shared" si="154"/>
        <v>74.790000000000006</v>
      </c>
      <c r="AW81" s="9">
        <f t="shared" si="155"/>
        <v>1570.6800000000003</v>
      </c>
      <c r="AX81" s="9">
        <f t="shared" si="156"/>
        <v>2168.91</v>
      </c>
      <c r="AY81" s="9">
        <f t="shared" si="157"/>
        <v>0</v>
      </c>
      <c r="AZ81" s="9">
        <f t="shared" si="158"/>
        <v>3739.59</v>
      </c>
      <c r="BA81" s="4">
        <f t="shared" si="101"/>
        <v>0</v>
      </c>
      <c r="BB81" s="9">
        <f t="shared" si="159"/>
        <v>0</v>
      </c>
      <c r="BC81" s="9">
        <f t="shared" si="200"/>
        <v>3739.59</v>
      </c>
      <c r="BD81" s="9">
        <f t="shared" si="192"/>
        <v>3739.59</v>
      </c>
      <c r="BE81" s="9">
        <f t="shared" si="160"/>
        <v>74.790000000000006</v>
      </c>
      <c r="BF81" s="9">
        <f t="shared" si="161"/>
        <v>1495.8900000000003</v>
      </c>
      <c r="BG81" s="9">
        <f t="shared" si="162"/>
        <v>2243.6999999999998</v>
      </c>
      <c r="BH81" s="9">
        <f t="shared" si="163"/>
        <v>0</v>
      </c>
      <c r="BI81" s="9">
        <f t="shared" si="164"/>
        <v>3739.59</v>
      </c>
      <c r="BJ81" s="4">
        <f t="shared" si="103"/>
        <v>0</v>
      </c>
      <c r="BK81" s="9">
        <f t="shared" si="165"/>
        <v>0</v>
      </c>
      <c r="BL81" s="9">
        <f t="shared" si="201"/>
        <v>3739.59</v>
      </c>
      <c r="BM81" s="9">
        <f t="shared" si="193"/>
        <v>3739.59</v>
      </c>
      <c r="BN81" s="9">
        <f t="shared" si="166"/>
        <v>74.790000000000006</v>
      </c>
      <c r="BO81" s="9">
        <f t="shared" si="167"/>
        <v>1421.1000000000004</v>
      </c>
      <c r="BP81" s="9">
        <f t="shared" si="168"/>
        <v>2318.4899999999998</v>
      </c>
      <c r="BQ81" s="9">
        <f t="shared" si="169"/>
        <v>0</v>
      </c>
      <c r="BR81" s="9">
        <f t="shared" si="170"/>
        <v>3739.59</v>
      </c>
      <c r="BS81" s="4">
        <f t="shared" si="105"/>
        <v>0</v>
      </c>
      <c r="BT81" s="9">
        <f t="shared" si="171"/>
        <v>0</v>
      </c>
      <c r="BU81" s="9">
        <f t="shared" si="202"/>
        <v>3739.59</v>
      </c>
      <c r="BV81" s="9">
        <f t="shared" si="194"/>
        <v>3739.59</v>
      </c>
      <c r="BW81" s="9">
        <f t="shared" si="172"/>
        <v>74.790000000000006</v>
      </c>
      <c r="BX81" s="9">
        <f t="shared" si="173"/>
        <v>1346.3100000000004</v>
      </c>
      <c r="BY81" s="9">
        <f t="shared" si="174"/>
        <v>2393.2799999999997</v>
      </c>
      <c r="BZ81" s="9">
        <f t="shared" si="175"/>
        <v>0</v>
      </c>
      <c r="CA81" s="9">
        <f t="shared" si="176"/>
        <v>3739.59</v>
      </c>
      <c r="CB81" s="4">
        <f t="shared" si="107"/>
        <v>0</v>
      </c>
      <c r="CC81" s="9">
        <f t="shared" si="177"/>
        <v>0</v>
      </c>
      <c r="CD81" s="9">
        <f t="shared" si="203"/>
        <v>3739.59</v>
      </c>
      <c r="CE81" s="9">
        <f t="shared" si="195"/>
        <v>3739.59</v>
      </c>
      <c r="CF81" s="9">
        <f t="shared" si="178"/>
        <v>74.790000000000006</v>
      </c>
      <c r="CG81" s="9">
        <f t="shared" si="179"/>
        <v>1271.5200000000004</v>
      </c>
      <c r="CH81" s="9">
        <f t="shared" si="180"/>
        <v>2468.0699999999997</v>
      </c>
      <c r="CI81" s="9">
        <f t="shared" si="181"/>
        <v>0</v>
      </c>
      <c r="CJ81" s="9">
        <f t="shared" si="182"/>
        <v>3739.59</v>
      </c>
      <c r="CK81" s="4">
        <f t="shared" si="109"/>
        <v>0</v>
      </c>
      <c r="CL81" s="9">
        <f t="shared" si="183"/>
        <v>0</v>
      </c>
      <c r="CM81" s="9">
        <f t="shared" si="204"/>
        <v>3739.59</v>
      </c>
      <c r="CN81" s="9">
        <f t="shared" si="196"/>
        <v>3739.59</v>
      </c>
      <c r="CO81" s="9">
        <f t="shared" si="184"/>
        <v>74.790000000000006</v>
      </c>
      <c r="CP81" s="9">
        <f t="shared" si="185"/>
        <v>1196.7300000000005</v>
      </c>
      <c r="CQ81" s="9">
        <f t="shared" si="186"/>
        <v>2542.8599999999997</v>
      </c>
      <c r="CR81" s="9">
        <f t="shared" si="187"/>
        <v>0</v>
      </c>
      <c r="CS81" s="9">
        <f t="shared" si="188"/>
        <v>3739.59</v>
      </c>
    </row>
    <row r="82" spans="1:97" ht="12.9" customHeight="1" x14ac:dyDescent="0.25">
      <c r="A82" s="193">
        <v>459</v>
      </c>
      <c r="B82" s="186" t="s">
        <v>224</v>
      </c>
      <c r="C82" s="179"/>
      <c r="D82" s="194"/>
      <c r="E82" s="217">
        <v>11214.46</v>
      </c>
      <c r="F82" s="276">
        <v>21551</v>
      </c>
      <c r="G82" s="189">
        <v>50</v>
      </c>
      <c r="H82" s="177"/>
      <c r="I82" s="190"/>
      <c r="J82" s="200" t="s">
        <v>463</v>
      </c>
      <c r="K82" s="93">
        <f t="shared" si="131"/>
        <v>0.02</v>
      </c>
      <c r="L82" s="94">
        <f t="shared" si="132"/>
        <v>224.29</v>
      </c>
      <c r="M82" s="91">
        <f t="shared" si="133"/>
        <v>0</v>
      </c>
      <c r="N82" s="9">
        <f t="shared" si="134"/>
        <v>11214.46</v>
      </c>
      <c r="O82" s="548">
        <f t="shared" si="135"/>
        <v>11214.46</v>
      </c>
      <c r="P82" s="543"/>
      <c r="Q82" s="4">
        <f t="shared" si="205"/>
        <v>0</v>
      </c>
      <c r="R82" s="9">
        <f t="shared" si="129"/>
        <v>0</v>
      </c>
      <c r="S82" s="9">
        <f t="shared" si="206"/>
        <v>11214.46</v>
      </c>
      <c r="T82" s="9">
        <f t="shared" si="130"/>
        <v>0</v>
      </c>
      <c r="U82" s="9">
        <f t="shared" si="136"/>
        <v>0</v>
      </c>
      <c r="V82" s="9">
        <f t="shared" si="137"/>
        <v>0</v>
      </c>
      <c r="W82" s="9">
        <f t="shared" si="138"/>
        <v>11214.46</v>
      </c>
      <c r="X82" s="9">
        <f t="shared" si="139"/>
        <v>0</v>
      </c>
      <c r="Y82" s="9">
        <f t="shared" si="140"/>
        <v>0</v>
      </c>
      <c r="Z82" s="4">
        <f t="shared" si="95"/>
        <v>0</v>
      </c>
      <c r="AA82" s="9">
        <f t="shared" si="141"/>
        <v>0</v>
      </c>
      <c r="AB82" s="9">
        <f t="shared" si="197"/>
        <v>11214.46</v>
      </c>
      <c r="AC82" s="9">
        <f t="shared" si="189"/>
        <v>0</v>
      </c>
      <c r="AD82" s="9">
        <f t="shared" si="142"/>
        <v>0</v>
      </c>
      <c r="AE82" s="9">
        <f t="shared" si="143"/>
        <v>0</v>
      </c>
      <c r="AF82" s="9">
        <f t="shared" si="144"/>
        <v>11214.46</v>
      </c>
      <c r="AG82" s="9">
        <f t="shared" si="145"/>
        <v>0</v>
      </c>
      <c r="AH82" s="9">
        <f t="shared" si="146"/>
        <v>0</v>
      </c>
      <c r="AI82" s="4">
        <f t="shared" si="97"/>
        <v>0</v>
      </c>
      <c r="AJ82" s="9">
        <f t="shared" si="147"/>
        <v>0</v>
      </c>
      <c r="AK82" s="9">
        <f t="shared" si="198"/>
        <v>11214.46</v>
      </c>
      <c r="AL82" s="9">
        <f t="shared" si="190"/>
        <v>0</v>
      </c>
      <c r="AM82" s="9">
        <f t="shared" si="148"/>
        <v>0</v>
      </c>
      <c r="AN82" s="9">
        <f t="shared" si="149"/>
        <v>0</v>
      </c>
      <c r="AO82" s="9">
        <f t="shared" si="150"/>
        <v>11214.46</v>
      </c>
      <c r="AP82" s="9">
        <f t="shared" si="151"/>
        <v>0</v>
      </c>
      <c r="AQ82" s="9">
        <f t="shared" si="152"/>
        <v>0</v>
      </c>
      <c r="AR82" s="4">
        <f t="shared" si="99"/>
        <v>0</v>
      </c>
      <c r="AS82" s="9">
        <f t="shared" si="153"/>
        <v>0</v>
      </c>
      <c r="AT82" s="9">
        <f t="shared" si="199"/>
        <v>11214.46</v>
      </c>
      <c r="AU82" s="9">
        <f t="shared" si="191"/>
        <v>0</v>
      </c>
      <c r="AV82" s="9">
        <f t="shared" si="154"/>
        <v>0</v>
      </c>
      <c r="AW82" s="9">
        <f t="shared" si="155"/>
        <v>0</v>
      </c>
      <c r="AX82" s="9">
        <f t="shared" si="156"/>
        <v>11214.46</v>
      </c>
      <c r="AY82" s="9">
        <f t="shared" si="157"/>
        <v>0</v>
      </c>
      <c r="AZ82" s="9">
        <f t="shared" si="158"/>
        <v>0</v>
      </c>
      <c r="BA82" s="4">
        <f t="shared" si="101"/>
        <v>0</v>
      </c>
      <c r="BB82" s="9">
        <f t="shared" si="159"/>
        <v>0</v>
      </c>
      <c r="BC82" s="9">
        <f t="shared" si="200"/>
        <v>11214.46</v>
      </c>
      <c r="BD82" s="9">
        <f t="shared" si="192"/>
        <v>0</v>
      </c>
      <c r="BE82" s="9">
        <f t="shared" si="160"/>
        <v>0</v>
      </c>
      <c r="BF82" s="9">
        <f t="shared" si="161"/>
        <v>0</v>
      </c>
      <c r="BG82" s="9">
        <f t="shared" si="162"/>
        <v>11214.46</v>
      </c>
      <c r="BH82" s="9">
        <f t="shared" si="163"/>
        <v>0</v>
      </c>
      <c r="BI82" s="9">
        <f t="shared" si="164"/>
        <v>0</v>
      </c>
      <c r="BJ82" s="4">
        <f t="shared" si="103"/>
        <v>0</v>
      </c>
      <c r="BK82" s="9">
        <f t="shared" si="165"/>
        <v>0</v>
      </c>
      <c r="BL82" s="9">
        <f t="shared" si="201"/>
        <v>11214.46</v>
      </c>
      <c r="BM82" s="9">
        <f t="shared" si="193"/>
        <v>0</v>
      </c>
      <c r="BN82" s="9">
        <f t="shared" si="166"/>
        <v>0</v>
      </c>
      <c r="BO82" s="9">
        <f t="shared" si="167"/>
        <v>0</v>
      </c>
      <c r="BP82" s="9">
        <f t="shared" si="168"/>
        <v>11214.46</v>
      </c>
      <c r="BQ82" s="9">
        <f t="shared" si="169"/>
        <v>0</v>
      </c>
      <c r="BR82" s="9">
        <f t="shared" si="170"/>
        <v>0</v>
      </c>
      <c r="BS82" s="4">
        <f t="shared" si="105"/>
        <v>0</v>
      </c>
      <c r="BT82" s="9">
        <f t="shared" si="171"/>
        <v>0</v>
      </c>
      <c r="BU82" s="9">
        <f t="shared" si="202"/>
        <v>11214.46</v>
      </c>
      <c r="BV82" s="9">
        <f t="shared" si="194"/>
        <v>0</v>
      </c>
      <c r="BW82" s="9">
        <f t="shared" si="172"/>
        <v>0</v>
      </c>
      <c r="BX82" s="9">
        <f t="shared" si="173"/>
        <v>0</v>
      </c>
      <c r="BY82" s="9">
        <f t="shared" si="174"/>
        <v>11214.46</v>
      </c>
      <c r="BZ82" s="9">
        <f t="shared" si="175"/>
        <v>0</v>
      </c>
      <c r="CA82" s="9">
        <f t="shared" si="176"/>
        <v>0</v>
      </c>
      <c r="CB82" s="4">
        <f t="shared" si="107"/>
        <v>0</v>
      </c>
      <c r="CC82" s="9">
        <f t="shared" si="177"/>
        <v>0</v>
      </c>
      <c r="CD82" s="9">
        <f t="shared" si="203"/>
        <v>11214.46</v>
      </c>
      <c r="CE82" s="9">
        <f t="shared" si="195"/>
        <v>0</v>
      </c>
      <c r="CF82" s="9">
        <f t="shared" si="178"/>
        <v>0</v>
      </c>
      <c r="CG82" s="9">
        <f t="shared" si="179"/>
        <v>0</v>
      </c>
      <c r="CH82" s="9">
        <f t="shared" si="180"/>
        <v>11214.46</v>
      </c>
      <c r="CI82" s="9">
        <f t="shared" si="181"/>
        <v>0</v>
      </c>
      <c r="CJ82" s="9">
        <f t="shared" si="182"/>
        <v>0</v>
      </c>
      <c r="CK82" s="4">
        <f t="shared" si="109"/>
        <v>0</v>
      </c>
      <c r="CL82" s="9">
        <f t="shared" si="183"/>
        <v>0</v>
      </c>
      <c r="CM82" s="9">
        <f t="shared" si="204"/>
        <v>11214.46</v>
      </c>
      <c r="CN82" s="9">
        <f t="shared" si="196"/>
        <v>0</v>
      </c>
      <c r="CO82" s="9">
        <f t="shared" si="184"/>
        <v>0</v>
      </c>
      <c r="CP82" s="9">
        <f t="shared" si="185"/>
        <v>0</v>
      </c>
      <c r="CQ82" s="9">
        <f t="shared" si="186"/>
        <v>11214.46</v>
      </c>
      <c r="CR82" s="9">
        <f t="shared" si="187"/>
        <v>0</v>
      </c>
      <c r="CS82" s="9">
        <f t="shared" si="188"/>
        <v>0</v>
      </c>
    </row>
    <row r="83" spans="1:97" ht="12.9" customHeight="1" x14ac:dyDescent="0.25">
      <c r="A83" s="193">
        <v>460</v>
      </c>
      <c r="B83" s="186" t="s">
        <v>224</v>
      </c>
      <c r="C83" s="179"/>
      <c r="D83" s="194"/>
      <c r="E83" s="217">
        <v>5252.63</v>
      </c>
      <c r="F83" s="276">
        <v>21551</v>
      </c>
      <c r="G83" s="189">
        <v>50</v>
      </c>
      <c r="H83" s="177"/>
      <c r="I83" s="190"/>
      <c r="J83" s="200" t="s">
        <v>463</v>
      </c>
      <c r="K83" s="93">
        <f t="shared" si="131"/>
        <v>0.02</v>
      </c>
      <c r="L83" s="94">
        <f t="shared" si="132"/>
        <v>105.05</v>
      </c>
      <c r="M83" s="91">
        <f t="shared" si="133"/>
        <v>0</v>
      </c>
      <c r="N83" s="9">
        <f t="shared" si="134"/>
        <v>5252.63</v>
      </c>
      <c r="O83" s="548">
        <f t="shared" si="135"/>
        <v>5252.63</v>
      </c>
      <c r="P83" s="543"/>
      <c r="Q83" s="4">
        <f t="shared" si="205"/>
        <v>0</v>
      </c>
      <c r="R83" s="9">
        <f t="shared" si="129"/>
        <v>0</v>
      </c>
      <c r="S83" s="9">
        <f t="shared" si="206"/>
        <v>5252.63</v>
      </c>
      <c r="T83" s="9">
        <f t="shared" si="130"/>
        <v>0</v>
      </c>
      <c r="U83" s="9">
        <f t="shared" si="136"/>
        <v>0</v>
      </c>
      <c r="V83" s="9">
        <f t="shared" si="137"/>
        <v>0</v>
      </c>
      <c r="W83" s="9">
        <f t="shared" si="138"/>
        <v>5252.63</v>
      </c>
      <c r="X83" s="9">
        <f t="shared" si="139"/>
        <v>0</v>
      </c>
      <c r="Y83" s="9">
        <f t="shared" si="140"/>
        <v>0</v>
      </c>
      <c r="Z83" s="4">
        <f t="shared" si="95"/>
        <v>0</v>
      </c>
      <c r="AA83" s="9">
        <f t="shared" si="141"/>
        <v>0</v>
      </c>
      <c r="AB83" s="9">
        <f t="shared" si="197"/>
        <v>5252.63</v>
      </c>
      <c r="AC83" s="9">
        <f t="shared" si="189"/>
        <v>0</v>
      </c>
      <c r="AD83" s="9">
        <f t="shared" si="142"/>
        <v>0</v>
      </c>
      <c r="AE83" s="9">
        <f t="shared" si="143"/>
        <v>0</v>
      </c>
      <c r="AF83" s="9">
        <f t="shared" si="144"/>
        <v>5252.63</v>
      </c>
      <c r="AG83" s="9">
        <f t="shared" si="145"/>
        <v>0</v>
      </c>
      <c r="AH83" s="9">
        <f t="shared" si="146"/>
        <v>0</v>
      </c>
      <c r="AI83" s="4">
        <f t="shared" si="97"/>
        <v>0</v>
      </c>
      <c r="AJ83" s="9">
        <f t="shared" si="147"/>
        <v>0</v>
      </c>
      <c r="AK83" s="9">
        <f t="shared" si="198"/>
        <v>5252.63</v>
      </c>
      <c r="AL83" s="9">
        <f t="shared" si="190"/>
        <v>0</v>
      </c>
      <c r="AM83" s="9">
        <f t="shared" si="148"/>
        <v>0</v>
      </c>
      <c r="AN83" s="9">
        <f t="shared" si="149"/>
        <v>0</v>
      </c>
      <c r="AO83" s="9">
        <f t="shared" si="150"/>
        <v>5252.63</v>
      </c>
      <c r="AP83" s="9">
        <f t="shared" si="151"/>
        <v>0</v>
      </c>
      <c r="AQ83" s="9">
        <f t="shared" si="152"/>
        <v>0</v>
      </c>
      <c r="AR83" s="4">
        <f t="shared" si="99"/>
        <v>0</v>
      </c>
      <c r="AS83" s="9">
        <f t="shared" si="153"/>
        <v>0</v>
      </c>
      <c r="AT83" s="9">
        <f t="shared" si="199"/>
        <v>5252.63</v>
      </c>
      <c r="AU83" s="9">
        <f t="shared" si="191"/>
        <v>0</v>
      </c>
      <c r="AV83" s="9">
        <f t="shared" si="154"/>
        <v>0</v>
      </c>
      <c r="AW83" s="9">
        <f t="shared" si="155"/>
        <v>0</v>
      </c>
      <c r="AX83" s="9">
        <f t="shared" si="156"/>
        <v>5252.63</v>
      </c>
      <c r="AY83" s="9">
        <f t="shared" si="157"/>
        <v>0</v>
      </c>
      <c r="AZ83" s="9">
        <f t="shared" si="158"/>
        <v>0</v>
      </c>
      <c r="BA83" s="4">
        <f t="shared" si="101"/>
        <v>0</v>
      </c>
      <c r="BB83" s="9">
        <f t="shared" si="159"/>
        <v>0</v>
      </c>
      <c r="BC83" s="9">
        <f t="shared" si="200"/>
        <v>5252.63</v>
      </c>
      <c r="BD83" s="9">
        <f t="shared" si="192"/>
        <v>0</v>
      </c>
      <c r="BE83" s="9">
        <f t="shared" si="160"/>
        <v>0</v>
      </c>
      <c r="BF83" s="9">
        <f t="shared" si="161"/>
        <v>0</v>
      </c>
      <c r="BG83" s="9">
        <f t="shared" si="162"/>
        <v>5252.63</v>
      </c>
      <c r="BH83" s="9">
        <f t="shared" si="163"/>
        <v>0</v>
      </c>
      <c r="BI83" s="9">
        <f t="shared" si="164"/>
        <v>0</v>
      </c>
      <c r="BJ83" s="4">
        <f t="shared" si="103"/>
        <v>0</v>
      </c>
      <c r="BK83" s="9">
        <f t="shared" si="165"/>
        <v>0</v>
      </c>
      <c r="BL83" s="9">
        <f t="shared" si="201"/>
        <v>5252.63</v>
      </c>
      <c r="BM83" s="9">
        <f t="shared" si="193"/>
        <v>0</v>
      </c>
      <c r="BN83" s="9">
        <f t="shared" si="166"/>
        <v>0</v>
      </c>
      <c r="BO83" s="9">
        <f t="shared" si="167"/>
        <v>0</v>
      </c>
      <c r="BP83" s="9">
        <f t="shared" si="168"/>
        <v>5252.63</v>
      </c>
      <c r="BQ83" s="9">
        <f t="shared" si="169"/>
        <v>0</v>
      </c>
      <c r="BR83" s="9">
        <f t="shared" si="170"/>
        <v>0</v>
      </c>
      <c r="BS83" s="4">
        <f t="shared" si="105"/>
        <v>0</v>
      </c>
      <c r="BT83" s="9">
        <f t="shared" si="171"/>
        <v>0</v>
      </c>
      <c r="BU83" s="9">
        <f t="shared" si="202"/>
        <v>5252.63</v>
      </c>
      <c r="BV83" s="9">
        <f t="shared" si="194"/>
        <v>0</v>
      </c>
      <c r="BW83" s="9">
        <f t="shared" si="172"/>
        <v>0</v>
      </c>
      <c r="BX83" s="9">
        <f t="shared" si="173"/>
        <v>0</v>
      </c>
      <c r="BY83" s="9">
        <f t="shared" si="174"/>
        <v>5252.63</v>
      </c>
      <c r="BZ83" s="9">
        <f t="shared" si="175"/>
        <v>0</v>
      </c>
      <c r="CA83" s="9">
        <f t="shared" si="176"/>
        <v>0</v>
      </c>
      <c r="CB83" s="4">
        <f t="shared" si="107"/>
        <v>0</v>
      </c>
      <c r="CC83" s="9">
        <f t="shared" si="177"/>
        <v>0</v>
      </c>
      <c r="CD83" s="9">
        <f t="shared" si="203"/>
        <v>5252.63</v>
      </c>
      <c r="CE83" s="9">
        <f t="shared" si="195"/>
        <v>0</v>
      </c>
      <c r="CF83" s="9">
        <f t="shared" si="178"/>
        <v>0</v>
      </c>
      <c r="CG83" s="9">
        <f t="shared" si="179"/>
        <v>0</v>
      </c>
      <c r="CH83" s="9">
        <f t="shared" si="180"/>
        <v>5252.63</v>
      </c>
      <c r="CI83" s="9">
        <f t="shared" si="181"/>
        <v>0</v>
      </c>
      <c r="CJ83" s="9">
        <f t="shared" si="182"/>
        <v>0</v>
      </c>
      <c r="CK83" s="4">
        <f t="shared" si="109"/>
        <v>0</v>
      </c>
      <c r="CL83" s="9">
        <f t="shared" si="183"/>
        <v>0</v>
      </c>
      <c r="CM83" s="9">
        <f t="shared" si="204"/>
        <v>5252.63</v>
      </c>
      <c r="CN83" s="9">
        <f t="shared" si="196"/>
        <v>0</v>
      </c>
      <c r="CO83" s="9">
        <f t="shared" si="184"/>
        <v>0</v>
      </c>
      <c r="CP83" s="9">
        <f t="shared" si="185"/>
        <v>0</v>
      </c>
      <c r="CQ83" s="9">
        <f t="shared" si="186"/>
        <v>5252.63</v>
      </c>
      <c r="CR83" s="9">
        <f t="shared" si="187"/>
        <v>0</v>
      </c>
      <c r="CS83" s="9">
        <f t="shared" si="188"/>
        <v>0</v>
      </c>
    </row>
    <row r="84" spans="1:97" ht="12.9" customHeight="1" x14ac:dyDescent="0.25">
      <c r="A84" s="193">
        <v>461</v>
      </c>
      <c r="B84" s="186" t="s">
        <v>224</v>
      </c>
      <c r="C84" s="179"/>
      <c r="D84" s="194"/>
      <c r="E84" s="217">
        <v>1040.4000000000001</v>
      </c>
      <c r="F84" s="276">
        <v>21551</v>
      </c>
      <c r="G84" s="189">
        <v>50</v>
      </c>
      <c r="H84" s="177"/>
      <c r="I84" s="190"/>
      <c r="J84" s="200" t="s">
        <v>463</v>
      </c>
      <c r="K84" s="93">
        <f t="shared" si="131"/>
        <v>0.02</v>
      </c>
      <c r="L84" s="94">
        <f t="shared" si="132"/>
        <v>20.81</v>
      </c>
      <c r="M84" s="91">
        <f t="shared" si="133"/>
        <v>0</v>
      </c>
      <c r="N84" s="9">
        <f t="shared" si="134"/>
        <v>1040.4000000000001</v>
      </c>
      <c r="O84" s="548">
        <f t="shared" si="135"/>
        <v>1040.4000000000001</v>
      </c>
      <c r="P84" s="543"/>
      <c r="Q84" s="4">
        <f t="shared" si="205"/>
        <v>0</v>
      </c>
      <c r="R84" s="9">
        <f t="shared" si="129"/>
        <v>0</v>
      </c>
      <c r="S84" s="9">
        <f t="shared" si="206"/>
        <v>1040.4000000000001</v>
      </c>
      <c r="T84" s="9">
        <f t="shared" si="130"/>
        <v>0</v>
      </c>
      <c r="U84" s="9">
        <f t="shared" si="136"/>
        <v>0</v>
      </c>
      <c r="V84" s="9">
        <f t="shared" si="137"/>
        <v>0</v>
      </c>
      <c r="W84" s="9">
        <f t="shared" si="138"/>
        <v>1040.4000000000001</v>
      </c>
      <c r="X84" s="9">
        <f t="shared" si="139"/>
        <v>0</v>
      </c>
      <c r="Y84" s="9">
        <f t="shared" si="140"/>
        <v>0</v>
      </c>
      <c r="Z84" s="4">
        <f t="shared" si="95"/>
        <v>0</v>
      </c>
      <c r="AA84" s="9">
        <f t="shared" si="141"/>
        <v>0</v>
      </c>
      <c r="AB84" s="9">
        <f t="shared" si="197"/>
        <v>1040.4000000000001</v>
      </c>
      <c r="AC84" s="9">
        <f t="shared" si="189"/>
        <v>0</v>
      </c>
      <c r="AD84" s="9">
        <f t="shared" si="142"/>
        <v>0</v>
      </c>
      <c r="AE84" s="9">
        <f t="shared" si="143"/>
        <v>0</v>
      </c>
      <c r="AF84" s="9">
        <f t="shared" si="144"/>
        <v>1040.4000000000001</v>
      </c>
      <c r="AG84" s="9">
        <f t="shared" si="145"/>
        <v>0</v>
      </c>
      <c r="AH84" s="9">
        <f t="shared" si="146"/>
        <v>0</v>
      </c>
      <c r="AI84" s="4">
        <f t="shared" si="97"/>
        <v>0</v>
      </c>
      <c r="AJ84" s="9">
        <f t="shared" si="147"/>
        <v>0</v>
      </c>
      <c r="AK84" s="9">
        <f t="shared" si="198"/>
        <v>1040.4000000000001</v>
      </c>
      <c r="AL84" s="9">
        <f t="shared" si="190"/>
        <v>0</v>
      </c>
      <c r="AM84" s="9">
        <f t="shared" si="148"/>
        <v>0</v>
      </c>
      <c r="AN84" s="9">
        <f t="shared" si="149"/>
        <v>0</v>
      </c>
      <c r="AO84" s="9">
        <f t="shared" si="150"/>
        <v>1040.4000000000001</v>
      </c>
      <c r="AP84" s="9">
        <f t="shared" si="151"/>
        <v>0</v>
      </c>
      <c r="AQ84" s="9">
        <f t="shared" si="152"/>
        <v>0</v>
      </c>
      <c r="AR84" s="4">
        <f t="shared" si="99"/>
        <v>0</v>
      </c>
      <c r="AS84" s="9">
        <f t="shared" si="153"/>
        <v>0</v>
      </c>
      <c r="AT84" s="9">
        <f t="shared" si="199"/>
        <v>1040.4000000000001</v>
      </c>
      <c r="AU84" s="9">
        <f t="shared" si="191"/>
        <v>0</v>
      </c>
      <c r="AV84" s="9">
        <f t="shared" si="154"/>
        <v>0</v>
      </c>
      <c r="AW84" s="9">
        <f t="shared" si="155"/>
        <v>0</v>
      </c>
      <c r="AX84" s="9">
        <f t="shared" si="156"/>
        <v>1040.4000000000001</v>
      </c>
      <c r="AY84" s="9">
        <f t="shared" si="157"/>
        <v>0</v>
      </c>
      <c r="AZ84" s="9">
        <f t="shared" si="158"/>
        <v>0</v>
      </c>
      <c r="BA84" s="4">
        <f t="shared" si="101"/>
        <v>0</v>
      </c>
      <c r="BB84" s="9">
        <f t="shared" si="159"/>
        <v>0</v>
      </c>
      <c r="BC84" s="9">
        <f t="shared" si="200"/>
        <v>1040.4000000000001</v>
      </c>
      <c r="BD84" s="9">
        <f t="shared" si="192"/>
        <v>0</v>
      </c>
      <c r="BE84" s="9">
        <f t="shared" si="160"/>
        <v>0</v>
      </c>
      <c r="BF84" s="9">
        <f t="shared" si="161"/>
        <v>0</v>
      </c>
      <c r="BG84" s="9">
        <f t="shared" si="162"/>
        <v>1040.4000000000001</v>
      </c>
      <c r="BH84" s="9">
        <f t="shared" si="163"/>
        <v>0</v>
      </c>
      <c r="BI84" s="9">
        <f t="shared" si="164"/>
        <v>0</v>
      </c>
      <c r="BJ84" s="4">
        <f t="shared" si="103"/>
        <v>0</v>
      </c>
      <c r="BK84" s="9">
        <f t="shared" si="165"/>
        <v>0</v>
      </c>
      <c r="BL84" s="9">
        <f t="shared" si="201"/>
        <v>1040.4000000000001</v>
      </c>
      <c r="BM84" s="9">
        <f t="shared" si="193"/>
        <v>0</v>
      </c>
      <c r="BN84" s="9">
        <f t="shared" si="166"/>
        <v>0</v>
      </c>
      <c r="BO84" s="9">
        <f t="shared" si="167"/>
        <v>0</v>
      </c>
      <c r="BP84" s="9">
        <f t="shared" si="168"/>
        <v>1040.4000000000001</v>
      </c>
      <c r="BQ84" s="9">
        <f t="shared" si="169"/>
        <v>0</v>
      </c>
      <c r="BR84" s="9">
        <f t="shared" si="170"/>
        <v>0</v>
      </c>
      <c r="BS84" s="4">
        <f t="shared" si="105"/>
        <v>0</v>
      </c>
      <c r="BT84" s="9">
        <f t="shared" si="171"/>
        <v>0</v>
      </c>
      <c r="BU84" s="9">
        <f t="shared" si="202"/>
        <v>1040.4000000000001</v>
      </c>
      <c r="BV84" s="9">
        <f t="shared" si="194"/>
        <v>0</v>
      </c>
      <c r="BW84" s="9">
        <f t="shared" si="172"/>
        <v>0</v>
      </c>
      <c r="BX84" s="9">
        <f t="shared" si="173"/>
        <v>0</v>
      </c>
      <c r="BY84" s="9">
        <f t="shared" si="174"/>
        <v>1040.4000000000001</v>
      </c>
      <c r="BZ84" s="9">
        <f t="shared" si="175"/>
        <v>0</v>
      </c>
      <c r="CA84" s="9">
        <f t="shared" si="176"/>
        <v>0</v>
      </c>
      <c r="CB84" s="4">
        <f t="shared" si="107"/>
        <v>0</v>
      </c>
      <c r="CC84" s="9">
        <f t="shared" si="177"/>
        <v>0</v>
      </c>
      <c r="CD84" s="9">
        <f t="shared" si="203"/>
        <v>1040.4000000000001</v>
      </c>
      <c r="CE84" s="9">
        <f t="shared" si="195"/>
        <v>0</v>
      </c>
      <c r="CF84" s="9">
        <f t="shared" si="178"/>
        <v>0</v>
      </c>
      <c r="CG84" s="9">
        <f t="shared" si="179"/>
        <v>0</v>
      </c>
      <c r="CH84" s="9">
        <f t="shared" si="180"/>
        <v>1040.4000000000001</v>
      </c>
      <c r="CI84" s="9">
        <f t="shared" si="181"/>
        <v>0</v>
      </c>
      <c r="CJ84" s="9">
        <f t="shared" si="182"/>
        <v>0</v>
      </c>
      <c r="CK84" s="4">
        <f t="shared" si="109"/>
        <v>0</v>
      </c>
      <c r="CL84" s="9">
        <f t="shared" si="183"/>
        <v>0</v>
      </c>
      <c r="CM84" s="9">
        <f t="shared" si="204"/>
        <v>1040.4000000000001</v>
      </c>
      <c r="CN84" s="9">
        <f t="shared" si="196"/>
        <v>0</v>
      </c>
      <c r="CO84" s="9">
        <f t="shared" si="184"/>
        <v>0</v>
      </c>
      <c r="CP84" s="9">
        <f t="shared" si="185"/>
        <v>0</v>
      </c>
      <c r="CQ84" s="9">
        <f t="shared" si="186"/>
        <v>1040.4000000000001</v>
      </c>
      <c r="CR84" s="9">
        <f t="shared" si="187"/>
        <v>0</v>
      </c>
      <c r="CS84" s="9">
        <f t="shared" si="188"/>
        <v>0</v>
      </c>
    </row>
    <row r="85" spans="1:97" ht="12.9" customHeight="1" x14ac:dyDescent="0.25">
      <c r="A85" s="193">
        <v>462</v>
      </c>
      <c r="B85" s="186" t="s">
        <v>224</v>
      </c>
      <c r="C85" s="179"/>
      <c r="D85" s="194"/>
      <c r="E85" s="217">
        <v>9331.86</v>
      </c>
      <c r="F85" s="276">
        <v>21551</v>
      </c>
      <c r="G85" s="189">
        <v>25</v>
      </c>
      <c r="H85" s="177"/>
      <c r="I85" s="190"/>
      <c r="J85" s="200" t="s">
        <v>463</v>
      </c>
      <c r="K85" s="93">
        <f t="shared" si="131"/>
        <v>0.04</v>
      </c>
      <c r="L85" s="94">
        <f t="shared" si="132"/>
        <v>373.27</v>
      </c>
      <c r="M85" s="91">
        <f t="shared" si="133"/>
        <v>0</v>
      </c>
      <c r="N85" s="9">
        <f t="shared" si="134"/>
        <v>9331.86</v>
      </c>
      <c r="O85" s="548">
        <f t="shared" si="135"/>
        <v>9331.86</v>
      </c>
      <c r="P85" s="543"/>
      <c r="Q85" s="4">
        <f t="shared" si="205"/>
        <v>0</v>
      </c>
      <c r="R85" s="9">
        <f t="shared" si="129"/>
        <v>0</v>
      </c>
      <c r="S85" s="9">
        <f t="shared" si="206"/>
        <v>9331.86</v>
      </c>
      <c r="T85" s="9">
        <f t="shared" si="130"/>
        <v>0</v>
      </c>
      <c r="U85" s="9">
        <f t="shared" si="136"/>
        <v>0</v>
      </c>
      <c r="V85" s="9">
        <f t="shared" si="137"/>
        <v>0</v>
      </c>
      <c r="W85" s="9">
        <f t="shared" si="138"/>
        <v>9331.86</v>
      </c>
      <c r="X85" s="9">
        <f t="shared" si="139"/>
        <v>0</v>
      </c>
      <c r="Y85" s="9">
        <f t="shared" si="140"/>
        <v>0</v>
      </c>
      <c r="Z85" s="4">
        <f t="shared" si="95"/>
        <v>0</v>
      </c>
      <c r="AA85" s="9">
        <f t="shared" si="141"/>
        <v>0</v>
      </c>
      <c r="AB85" s="9">
        <f t="shared" si="197"/>
        <v>9331.86</v>
      </c>
      <c r="AC85" s="9">
        <f t="shared" si="189"/>
        <v>0</v>
      </c>
      <c r="AD85" s="9">
        <f t="shared" si="142"/>
        <v>0</v>
      </c>
      <c r="AE85" s="9">
        <f t="shared" si="143"/>
        <v>0</v>
      </c>
      <c r="AF85" s="9">
        <f t="shared" si="144"/>
        <v>9331.86</v>
      </c>
      <c r="AG85" s="9">
        <f t="shared" si="145"/>
        <v>0</v>
      </c>
      <c r="AH85" s="9">
        <f t="shared" si="146"/>
        <v>0</v>
      </c>
      <c r="AI85" s="4">
        <f t="shared" si="97"/>
        <v>0</v>
      </c>
      <c r="AJ85" s="9">
        <f t="shared" si="147"/>
        <v>0</v>
      </c>
      <c r="AK85" s="9">
        <f t="shared" si="198"/>
        <v>9331.86</v>
      </c>
      <c r="AL85" s="9">
        <f t="shared" si="190"/>
        <v>0</v>
      </c>
      <c r="AM85" s="9">
        <f t="shared" si="148"/>
        <v>0</v>
      </c>
      <c r="AN85" s="9">
        <f t="shared" si="149"/>
        <v>0</v>
      </c>
      <c r="AO85" s="9">
        <f t="shared" si="150"/>
        <v>9331.86</v>
      </c>
      <c r="AP85" s="9">
        <f t="shared" si="151"/>
        <v>0</v>
      </c>
      <c r="AQ85" s="9">
        <f t="shared" si="152"/>
        <v>0</v>
      </c>
      <c r="AR85" s="4">
        <f t="shared" si="99"/>
        <v>0</v>
      </c>
      <c r="AS85" s="9">
        <f t="shared" si="153"/>
        <v>0</v>
      </c>
      <c r="AT85" s="9">
        <f t="shared" si="199"/>
        <v>9331.86</v>
      </c>
      <c r="AU85" s="9">
        <f t="shared" si="191"/>
        <v>0</v>
      </c>
      <c r="AV85" s="9">
        <f t="shared" si="154"/>
        <v>0</v>
      </c>
      <c r="AW85" s="9">
        <f t="shared" si="155"/>
        <v>0</v>
      </c>
      <c r="AX85" s="9">
        <f t="shared" si="156"/>
        <v>9331.86</v>
      </c>
      <c r="AY85" s="9">
        <f t="shared" si="157"/>
        <v>0</v>
      </c>
      <c r="AZ85" s="9">
        <f t="shared" si="158"/>
        <v>0</v>
      </c>
      <c r="BA85" s="4">
        <f t="shared" si="101"/>
        <v>0</v>
      </c>
      <c r="BB85" s="9">
        <f t="shared" si="159"/>
        <v>0</v>
      </c>
      <c r="BC85" s="9">
        <f t="shared" si="200"/>
        <v>9331.86</v>
      </c>
      <c r="BD85" s="9">
        <f t="shared" si="192"/>
        <v>0</v>
      </c>
      <c r="BE85" s="9">
        <f t="shared" si="160"/>
        <v>0</v>
      </c>
      <c r="BF85" s="9">
        <f t="shared" si="161"/>
        <v>0</v>
      </c>
      <c r="BG85" s="9">
        <f t="shared" si="162"/>
        <v>9331.86</v>
      </c>
      <c r="BH85" s="9">
        <f t="shared" si="163"/>
        <v>0</v>
      </c>
      <c r="BI85" s="9">
        <f t="shared" si="164"/>
        <v>0</v>
      </c>
      <c r="BJ85" s="4">
        <f t="shared" si="103"/>
        <v>0</v>
      </c>
      <c r="BK85" s="9">
        <f t="shared" si="165"/>
        <v>0</v>
      </c>
      <c r="BL85" s="9">
        <f t="shared" si="201"/>
        <v>9331.86</v>
      </c>
      <c r="BM85" s="9">
        <f t="shared" si="193"/>
        <v>0</v>
      </c>
      <c r="BN85" s="9">
        <f t="shared" si="166"/>
        <v>0</v>
      </c>
      <c r="BO85" s="9">
        <f t="shared" si="167"/>
        <v>0</v>
      </c>
      <c r="BP85" s="9">
        <f t="shared" si="168"/>
        <v>9331.86</v>
      </c>
      <c r="BQ85" s="9">
        <f t="shared" si="169"/>
        <v>0</v>
      </c>
      <c r="BR85" s="9">
        <f t="shared" si="170"/>
        <v>0</v>
      </c>
      <c r="BS85" s="4">
        <f t="shared" si="105"/>
        <v>0</v>
      </c>
      <c r="BT85" s="9">
        <f t="shared" si="171"/>
        <v>0</v>
      </c>
      <c r="BU85" s="9">
        <f t="shared" si="202"/>
        <v>9331.86</v>
      </c>
      <c r="BV85" s="9">
        <f t="shared" si="194"/>
        <v>0</v>
      </c>
      <c r="BW85" s="9">
        <f t="shared" si="172"/>
        <v>0</v>
      </c>
      <c r="BX85" s="9">
        <f t="shared" si="173"/>
        <v>0</v>
      </c>
      <c r="BY85" s="9">
        <f t="shared" si="174"/>
        <v>9331.86</v>
      </c>
      <c r="BZ85" s="9">
        <f t="shared" si="175"/>
        <v>0</v>
      </c>
      <c r="CA85" s="9">
        <f t="shared" si="176"/>
        <v>0</v>
      </c>
      <c r="CB85" s="4">
        <f t="shared" si="107"/>
        <v>0</v>
      </c>
      <c r="CC85" s="9">
        <f t="shared" si="177"/>
        <v>0</v>
      </c>
      <c r="CD85" s="9">
        <f t="shared" si="203"/>
        <v>9331.86</v>
      </c>
      <c r="CE85" s="9">
        <f t="shared" si="195"/>
        <v>0</v>
      </c>
      <c r="CF85" s="9">
        <f t="shared" si="178"/>
        <v>0</v>
      </c>
      <c r="CG85" s="9">
        <f t="shared" si="179"/>
        <v>0</v>
      </c>
      <c r="CH85" s="9">
        <f t="shared" si="180"/>
        <v>9331.86</v>
      </c>
      <c r="CI85" s="9">
        <f t="shared" si="181"/>
        <v>0</v>
      </c>
      <c r="CJ85" s="9">
        <f t="shared" si="182"/>
        <v>0</v>
      </c>
      <c r="CK85" s="4">
        <f t="shared" si="109"/>
        <v>0</v>
      </c>
      <c r="CL85" s="9">
        <f t="shared" si="183"/>
        <v>0</v>
      </c>
      <c r="CM85" s="9">
        <f t="shared" si="204"/>
        <v>9331.86</v>
      </c>
      <c r="CN85" s="9">
        <f t="shared" si="196"/>
        <v>0</v>
      </c>
      <c r="CO85" s="9">
        <f t="shared" si="184"/>
        <v>0</v>
      </c>
      <c r="CP85" s="9">
        <f t="shared" si="185"/>
        <v>0</v>
      </c>
      <c r="CQ85" s="9">
        <f t="shared" si="186"/>
        <v>9331.86</v>
      </c>
      <c r="CR85" s="9">
        <f t="shared" si="187"/>
        <v>0</v>
      </c>
      <c r="CS85" s="9">
        <f t="shared" si="188"/>
        <v>0</v>
      </c>
    </row>
    <row r="86" spans="1:97" ht="12.9" customHeight="1" x14ac:dyDescent="0.25">
      <c r="A86" s="193">
        <v>463</v>
      </c>
      <c r="B86" s="186" t="s">
        <v>224</v>
      </c>
      <c r="C86" s="179"/>
      <c r="D86" s="194"/>
      <c r="E86" s="217">
        <v>14960.76</v>
      </c>
      <c r="F86" s="276">
        <v>20821</v>
      </c>
      <c r="G86" s="189">
        <v>40</v>
      </c>
      <c r="H86" s="177"/>
      <c r="I86" s="190"/>
      <c r="J86" s="200" t="s">
        <v>463</v>
      </c>
      <c r="K86" s="93">
        <f t="shared" si="131"/>
        <v>2.5000000000000001E-2</v>
      </c>
      <c r="L86" s="94">
        <f t="shared" si="132"/>
        <v>374.02</v>
      </c>
      <c r="M86" s="91">
        <f t="shared" si="133"/>
        <v>0</v>
      </c>
      <c r="N86" s="9">
        <f t="shared" si="134"/>
        <v>14960.76</v>
      </c>
      <c r="O86" s="548">
        <f t="shared" si="135"/>
        <v>14960.76</v>
      </c>
      <c r="P86" s="543"/>
      <c r="Q86" s="4">
        <f t="shared" si="205"/>
        <v>0</v>
      </c>
      <c r="R86" s="9">
        <f t="shared" si="129"/>
        <v>0</v>
      </c>
      <c r="S86" s="9">
        <f t="shared" si="206"/>
        <v>14960.76</v>
      </c>
      <c r="T86" s="9">
        <f t="shared" si="130"/>
        <v>0</v>
      </c>
      <c r="U86" s="9">
        <f t="shared" si="136"/>
        <v>0</v>
      </c>
      <c r="V86" s="9">
        <f t="shared" si="137"/>
        <v>0</v>
      </c>
      <c r="W86" s="9">
        <f t="shared" si="138"/>
        <v>14960.76</v>
      </c>
      <c r="X86" s="9">
        <f t="shared" si="139"/>
        <v>0</v>
      </c>
      <c r="Y86" s="9">
        <f t="shared" si="140"/>
        <v>0</v>
      </c>
      <c r="Z86" s="4">
        <f t="shared" si="95"/>
        <v>0</v>
      </c>
      <c r="AA86" s="9">
        <f t="shared" si="141"/>
        <v>0</v>
      </c>
      <c r="AB86" s="9">
        <f t="shared" si="197"/>
        <v>14960.76</v>
      </c>
      <c r="AC86" s="9">
        <f t="shared" si="189"/>
        <v>0</v>
      </c>
      <c r="AD86" s="9">
        <f t="shared" si="142"/>
        <v>0</v>
      </c>
      <c r="AE86" s="9">
        <f t="shared" si="143"/>
        <v>0</v>
      </c>
      <c r="AF86" s="9">
        <f t="shared" si="144"/>
        <v>14960.76</v>
      </c>
      <c r="AG86" s="9">
        <f t="shared" si="145"/>
        <v>0</v>
      </c>
      <c r="AH86" s="9">
        <f t="shared" si="146"/>
        <v>0</v>
      </c>
      <c r="AI86" s="4">
        <f t="shared" si="97"/>
        <v>0</v>
      </c>
      <c r="AJ86" s="9">
        <f t="shared" si="147"/>
        <v>0</v>
      </c>
      <c r="AK86" s="9">
        <f t="shared" si="198"/>
        <v>14960.76</v>
      </c>
      <c r="AL86" s="9">
        <f t="shared" si="190"/>
        <v>0</v>
      </c>
      <c r="AM86" s="9">
        <f t="shared" si="148"/>
        <v>0</v>
      </c>
      <c r="AN86" s="9">
        <f t="shared" si="149"/>
        <v>0</v>
      </c>
      <c r="AO86" s="9">
        <f t="shared" si="150"/>
        <v>14960.76</v>
      </c>
      <c r="AP86" s="9">
        <f t="shared" si="151"/>
        <v>0</v>
      </c>
      <c r="AQ86" s="9">
        <f t="shared" si="152"/>
        <v>0</v>
      </c>
      <c r="AR86" s="4">
        <f t="shared" si="99"/>
        <v>0</v>
      </c>
      <c r="AS86" s="9">
        <f t="shared" si="153"/>
        <v>0</v>
      </c>
      <c r="AT86" s="9">
        <f t="shared" si="199"/>
        <v>14960.76</v>
      </c>
      <c r="AU86" s="9">
        <f t="shared" si="191"/>
        <v>0</v>
      </c>
      <c r="AV86" s="9">
        <f t="shared" si="154"/>
        <v>0</v>
      </c>
      <c r="AW86" s="9">
        <f t="shared" si="155"/>
        <v>0</v>
      </c>
      <c r="AX86" s="9">
        <f t="shared" si="156"/>
        <v>14960.76</v>
      </c>
      <c r="AY86" s="9">
        <f t="shared" si="157"/>
        <v>0</v>
      </c>
      <c r="AZ86" s="9">
        <f t="shared" si="158"/>
        <v>0</v>
      </c>
      <c r="BA86" s="4">
        <f t="shared" si="101"/>
        <v>0</v>
      </c>
      <c r="BB86" s="9">
        <f t="shared" si="159"/>
        <v>0</v>
      </c>
      <c r="BC86" s="9">
        <f t="shared" si="200"/>
        <v>14960.76</v>
      </c>
      <c r="BD86" s="9">
        <f t="shared" si="192"/>
        <v>0</v>
      </c>
      <c r="BE86" s="9">
        <f t="shared" si="160"/>
        <v>0</v>
      </c>
      <c r="BF86" s="9">
        <f t="shared" si="161"/>
        <v>0</v>
      </c>
      <c r="BG86" s="9">
        <f t="shared" si="162"/>
        <v>14960.76</v>
      </c>
      <c r="BH86" s="9">
        <f t="shared" si="163"/>
        <v>0</v>
      </c>
      <c r="BI86" s="9">
        <f t="shared" si="164"/>
        <v>0</v>
      </c>
      <c r="BJ86" s="4">
        <f t="shared" si="103"/>
        <v>0</v>
      </c>
      <c r="BK86" s="9">
        <f t="shared" si="165"/>
        <v>0</v>
      </c>
      <c r="BL86" s="9">
        <f t="shared" si="201"/>
        <v>14960.76</v>
      </c>
      <c r="BM86" s="9">
        <f t="shared" si="193"/>
        <v>0</v>
      </c>
      <c r="BN86" s="9">
        <f t="shared" si="166"/>
        <v>0</v>
      </c>
      <c r="BO86" s="9">
        <f t="shared" si="167"/>
        <v>0</v>
      </c>
      <c r="BP86" s="9">
        <f t="shared" si="168"/>
        <v>14960.76</v>
      </c>
      <c r="BQ86" s="9">
        <f t="shared" si="169"/>
        <v>0</v>
      </c>
      <c r="BR86" s="9">
        <f t="shared" si="170"/>
        <v>0</v>
      </c>
      <c r="BS86" s="4">
        <f t="shared" si="105"/>
        <v>0</v>
      </c>
      <c r="BT86" s="9">
        <f t="shared" si="171"/>
        <v>0</v>
      </c>
      <c r="BU86" s="9">
        <f t="shared" si="202"/>
        <v>14960.76</v>
      </c>
      <c r="BV86" s="9">
        <f t="shared" si="194"/>
        <v>0</v>
      </c>
      <c r="BW86" s="9">
        <f t="shared" si="172"/>
        <v>0</v>
      </c>
      <c r="BX86" s="9">
        <f t="shared" si="173"/>
        <v>0</v>
      </c>
      <c r="BY86" s="9">
        <f t="shared" si="174"/>
        <v>14960.76</v>
      </c>
      <c r="BZ86" s="9">
        <f t="shared" si="175"/>
        <v>0</v>
      </c>
      <c r="CA86" s="9">
        <f t="shared" si="176"/>
        <v>0</v>
      </c>
      <c r="CB86" s="4">
        <f t="shared" si="107"/>
        <v>0</v>
      </c>
      <c r="CC86" s="9">
        <f t="shared" si="177"/>
        <v>0</v>
      </c>
      <c r="CD86" s="9">
        <f t="shared" si="203"/>
        <v>14960.76</v>
      </c>
      <c r="CE86" s="9">
        <f t="shared" si="195"/>
        <v>0</v>
      </c>
      <c r="CF86" s="9">
        <f t="shared" si="178"/>
        <v>0</v>
      </c>
      <c r="CG86" s="9">
        <f t="shared" si="179"/>
        <v>0</v>
      </c>
      <c r="CH86" s="9">
        <f t="shared" si="180"/>
        <v>14960.76</v>
      </c>
      <c r="CI86" s="9">
        <f t="shared" si="181"/>
        <v>0</v>
      </c>
      <c r="CJ86" s="9">
        <f t="shared" si="182"/>
        <v>0</v>
      </c>
      <c r="CK86" s="4">
        <f t="shared" si="109"/>
        <v>0</v>
      </c>
      <c r="CL86" s="9">
        <f t="shared" si="183"/>
        <v>0</v>
      </c>
      <c r="CM86" s="9">
        <f t="shared" si="204"/>
        <v>14960.76</v>
      </c>
      <c r="CN86" s="9">
        <f t="shared" si="196"/>
        <v>0</v>
      </c>
      <c r="CO86" s="9">
        <f t="shared" si="184"/>
        <v>0</v>
      </c>
      <c r="CP86" s="9">
        <f t="shared" si="185"/>
        <v>0</v>
      </c>
      <c r="CQ86" s="9">
        <f t="shared" si="186"/>
        <v>14960.76</v>
      </c>
      <c r="CR86" s="9">
        <f t="shared" si="187"/>
        <v>0</v>
      </c>
      <c r="CS86" s="9">
        <f t="shared" si="188"/>
        <v>0</v>
      </c>
    </row>
    <row r="87" spans="1:97" ht="12.9" customHeight="1" x14ac:dyDescent="0.25">
      <c r="A87" s="196">
        <v>464</v>
      </c>
      <c r="B87" s="186" t="s">
        <v>225</v>
      </c>
      <c r="C87" s="179"/>
      <c r="D87" s="197"/>
      <c r="E87" s="217">
        <v>3327.94</v>
      </c>
      <c r="F87" s="276">
        <v>21186</v>
      </c>
      <c r="G87" s="189">
        <v>40</v>
      </c>
      <c r="H87" s="177"/>
      <c r="I87" s="190"/>
      <c r="J87" s="200" t="s">
        <v>463</v>
      </c>
      <c r="K87" s="93">
        <f t="shared" si="131"/>
        <v>2.5000000000000001E-2</v>
      </c>
      <c r="L87" s="94">
        <f t="shared" si="132"/>
        <v>83.2</v>
      </c>
      <c r="M87" s="91">
        <f t="shared" si="133"/>
        <v>0</v>
      </c>
      <c r="N87" s="9">
        <f t="shared" si="134"/>
        <v>3327.94</v>
      </c>
      <c r="O87" s="548">
        <f t="shared" si="135"/>
        <v>3327.94</v>
      </c>
      <c r="P87" s="543"/>
      <c r="Q87" s="4">
        <f t="shared" si="205"/>
        <v>0</v>
      </c>
      <c r="R87" s="9">
        <f t="shared" si="129"/>
        <v>0</v>
      </c>
      <c r="S87" s="9">
        <f t="shared" si="206"/>
        <v>3327.94</v>
      </c>
      <c r="T87" s="9">
        <f t="shared" si="130"/>
        <v>0</v>
      </c>
      <c r="U87" s="9">
        <f t="shared" si="136"/>
        <v>0</v>
      </c>
      <c r="V87" s="9">
        <f t="shared" si="137"/>
        <v>0</v>
      </c>
      <c r="W87" s="9">
        <f t="shared" si="138"/>
        <v>3327.94</v>
      </c>
      <c r="X87" s="9">
        <f t="shared" si="139"/>
        <v>0</v>
      </c>
      <c r="Y87" s="9">
        <f t="shared" si="140"/>
        <v>0</v>
      </c>
      <c r="Z87" s="4">
        <f t="shared" si="95"/>
        <v>0</v>
      </c>
      <c r="AA87" s="9">
        <f t="shared" si="141"/>
        <v>0</v>
      </c>
      <c r="AB87" s="9">
        <f t="shared" si="197"/>
        <v>3327.94</v>
      </c>
      <c r="AC87" s="9">
        <f t="shared" si="189"/>
        <v>0</v>
      </c>
      <c r="AD87" s="9">
        <f t="shared" si="142"/>
        <v>0</v>
      </c>
      <c r="AE87" s="9">
        <f t="shared" si="143"/>
        <v>0</v>
      </c>
      <c r="AF87" s="9">
        <f t="shared" si="144"/>
        <v>3327.94</v>
      </c>
      <c r="AG87" s="9">
        <f t="shared" si="145"/>
        <v>0</v>
      </c>
      <c r="AH87" s="9">
        <f t="shared" si="146"/>
        <v>0</v>
      </c>
      <c r="AI87" s="4">
        <f t="shared" si="97"/>
        <v>0</v>
      </c>
      <c r="AJ87" s="9">
        <f t="shared" si="147"/>
        <v>0</v>
      </c>
      <c r="AK87" s="9">
        <f t="shared" si="198"/>
        <v>3327.94</v>
      </c>
      <c r="AL87" s="9">
        <f t="shared" si="190"/>
        <v>0</v>
      </c>
      <c r="AM87" s="9">
        <f t="shared" si="148"/>
        <v>0</v>
      </c>
      <c r="AN87" s="9">
        <f t="shared" si="149"/>
        <v>0</v>
      </c>
      <c r="AO87" s="9">
        <f t="shared" si="150"/>
        <v>3327.94</v>
      </c>
      <c r="AP87" s="9">
        <f t="shared" si="151"/>
        <v>0</v>
      </c>
      <c r="AQ87" s="9">
        <f t="shared" si="152"/>
        <v>0</v>
      </c>
      <c r="AR87" s="4">
        <f t="shared" si="99"/>
        <v>0</v>
      </c>
      <c r="AS87" s="9">
        <f t="shared" si="153"/>
        <v>0</v>
      </c>
      <c r="AT87" s="9">
        <f t="shared" si="199"/>
        <v>3327.94</v>
      </c>
      <c r="AU87" s="9">
        <f t="shared" si="191"/>
        <v>0</v>
      </c>
      <c r="AV87" s="9">
        <f t="shared" si="154"/>
        <v>0</v>
      </c>
      <c r="AW87" s="9">
        <f t="shared" si="155"/>
        <v>0</v>
      </c>
      <c r="AX87" s="9">
        <f t="shared" si="156"/>
        <v>3327.94</v>
      </c>
      <c r="AY87" s="9">
        <f t="shared" si="157"/>
        <v>0</v>
      </c>
      <c r="AZ87" s="9">
        <f t="shared" si="158"/>
        <v>0</v>
      </c>
      <c r="BA87" s="4">
        <f t="shared" si="101"/>
        <v>0</v>
      </c>
      <c r="BB87" s="9">
        <f t="shared" si="159"/>
        <v>0</v>
      </c>
      <c r="BC87" s="9">
        <f t="shared" si="200"/>
        <v>3327.94</v>
      </c>
      <c r="BD87" s="9">
        <f t="shared" si="192"/>
        <v>0</v>
      </c>
      <c r="BE87" s="9">
        <f t="shared" si="160"/>
        <v>0</v>
      </c>
      <c r="BF87" s="9">
        <f t="shared" si="161"/>
        <v>0</v>
      </c>
      <c r="BG87" s="9">
        <f t="shared" si="162"/>
        <v>3327.94</v>
      </c>
      <c r="BH87" s="9">
        <f t="shared" si="163"/>
        <v>0</v>
      </c>
      <c r="BI87" s="9">
        <f t="shared" si="164"/>
        <v>0</v>
      </c>
      <c r="BJ87" s="4">
        <f t="shared" si="103"/>
        <v>0</v>
      </c>
      <c r="BK87" s="9">
        <f t="shared" si="165"/>
        <v>0</v>
      </c>
      <c r="BL87" s="9">
        <f t="shared" si="201"/>
        <v>3327.94</v>
      </c>
      <c r="BM87" s="9">
        <f t="shared" si="193"/>
        <v>0</v>
      </c>
      <c r="BN87" s="9">
        <f t="shared" si="166"/>
        <v>0</v>
      </c>
      <c r="BO87" s="9">
        <f t="shared" si="167"/>
        <v>0</v>
      </c>
      <c r="BP87" s="9">
        <f t="shared" si="168"/>
        <v>3327.94</v>
      </c>
      <c r="BQ87" s="9">
        <f t="shared" si="169"/>
        <v>0</v>
      </c>
      <c r="BR87" s="9">
        <f t="shared" si="170"/>
        <v>0</v>
      </c>
      <c r="BS87" s="4">
        <f t="shared" si="105"/>
        <v>0</v>
      </c>
      <c r="BT87" s="9">
        <f t="shared" si="171"/>
        <v>0</v>
      </c>
      <c r="BU87" s="9">
        <f t="shared" si="202"/>
        <v>3327.94</v>
      </c>
      <c r="BV87" s="9">
        <f t="shared" si="194"/>
        <v>0</v>
      </c>
      <c r="BW87" s="9">
        <f t="shared" si="172"/>
        <v>0</v>
      </c>
      <c r="BX87" s="9">
        <f t="shared" si="173"/>
        <v>0</v>
      </c>
      <c r="BY87" s="9">
        <f t="shared" si="174"/>
        <v>3327.94</v>
      </c>
      <c r="BZ87" s="9">
        <f t="shared" si="175"/>
        <v>0</v>
      </c>
      <c r="CA87" s="9">
        <f t="shared" si="176"/>
        <v>0</v>
      </c>
      <c r="CB87" s="4">
        <f t="shared" si="107"/>
        <v>0</v>
      </c>
      <c r="CC87" s="9">
        <f t="shared" si="177"/>
        <v>0</v>
      </c>
      <c r="CD87" s="9">
        <f t="shared" si="203"/>
        <v>3327.94</v>
      </c>
      <c r="CE87" s="9">
        <f t="shared" si="195"/>
        <v>0</v>
      </c>
      <c r="CF87" s="9">
        <f t="shared" si="178"/>
        <v>0</v>
      </c>
      <c r="CG87" s="9">
        <f t="shared" si="179"/>
        <v>0</v>
      </c>
      <c r="CH87" s="9">
        <f t="shared" si="180"/>
        <v>3327.94</v>
      </c>
      <c r="CI87" s="9">
        <f t="shared" si="181"/>
        <v>0</v>
      </c>
      <c r="CJ87" s="9">
        <f t="shared" si="182"/>
        <v>0</v>
      </c>
      <c r="CK87" s="4">
        <f t="shared" si="109"/>
        <v>0</v>
      </c>
      <c r="CL87" s="9">
        <f t="shared" si="183"/>
        <v>0</v>
      </c>
      <c r="CM87" s="9">
        <f t="shared" si="204"/>
        <v>3327.94</v>
      </c>
      <c r="CN87" s="9">
        <f t="shared" si="196"/>
        <v>0</v>
      </c>
      <c r="CO87" s="9">
        <f t="shared" si="184"/>
        <v>0</v>
      </c>
      <c r="CP87" s="9">
        <f t="shared" si="185"/>
        <v>0</v>
      </c>
      <c r="CQ87" s="9">
        <f t="shared" si="186"/>
        <v>3327.94</v>
      </c>
      <c r="CR87" s="9">
        <f t="shared" si="187"/>
        <v>0</v>
      </c>
      <c r="CS87" s="9">
        <f t="shared" si="188"/>
        <v>0</v>
      </c>
    </row>
    <row r="88" spans="1:97" ht="12.9" customHeight="1" x14ac:dyDescent="0.25">
      <c r="A88" s="196">
        <v>465</v>
      </c>
      <c r="B88" s="186" t="s">
        <v>226</v>
      </c>
      <c r="C88" s="179"/>
      <c r="D88" s="197"/>
      <c r="E88" s="217">
        <v>11650.13</v>
      </c>
      <c r="F88" s="276">
        <v>21551</v>
      </c>
      <c r="G88" s="189">
        <v>40</v>
      </c>
      <c r="H88" s="177"/>
      <c r="I88" s="190"/>
      <c r="J88" s="200" t="s">
        <v>463</v>
      </c>
      <c r="K88" s="93">
        <f t="shared" si="131"/>
        <v>2.5000000000000001E-2</v>
      </c>
      <c r="L88" s="94">
        <f t="shared" si="132"/>
        <v>291.25</v>
      </c>
      <c r="M88" s="91">
        <f t="shared" si="133"/>
        <v>0</v>
      </c>
      <c r="N88" s="9">
        <f t="shared" si="134"/>
        <v>11650.13</v>
      </c>
      <c r="O88" s="548">
        <f t="shared" si="135"/>
        <v>11650.13</v>
      </c>
      <c r="P88" s="543"/>
      <c r="Q88" s="4">
        <f t="shared" si="205"/>
        <v>0</v>
      </c>
      <c r="R88" s="9">
        <f t="shared" si="129"/>
        <v>0</v>
      </c>
      <c r="S88" s="9">
        <f t="shared" si="206"/>
        <v>11650.13</v>
      </c>
      <c r="T88" s="9">
        <f t="shared" si="130"/>
        <v>0</v>
      </c>
      <c r="U88" s="9">
        <f t="shared" si="136"/>
        <v>0</v>
      </c>
      <c r="V88" s="9">
        <f t="shared" si="137"/>
        <v>0</v>
      </c>
      <c r="W88" s="9">
        <f t="shared" si="138"/>
        <v>11650.13</v>
      </c>
      <c r="X88" s="9">
        <f t="shared" si="139"/>
        <v>0</v>
      </c>
      <c r="Y88" s="9">
        <f t="shared" si="140"/>
        <v>0</v>
      </c>
      <c r="Z88" s="4">
        <f t="shared" si="95"/>
        <v>0</v>
      </c>
      <c r="AA88" s="9">
        <f t="shared" si="141"/>
        <v>0</v>
      </c>
      <c r="AB88" s="9">
        <f t="shared" si="197"/>
        <v>11650.13</v>
      </c>
      <c r="AC88" s="9">
        <f t="shared" si="189"/>
        <v>0</v>
      </c>
      <c r="AD88" s="9">
        <f t="shared" si="142"/>
        <v>0</v>
      </c>
      <c r="AE88" s="9">
        <f t="shared" si="143"/>
        <v>0</v>
      </c>
      <c r="AF88" s="9">
        <f t="shared" si="144"/>
        <v>11650.13</v>
      </c>
      <c r="AG88" s="9">
        <f t="shared" si="145"/>
        <v>0</v>
      </c>
      <c r="AH88" s="9">
        <f t="shared" si="146"/>
        <v>0</v>
      </c>
      <c r="AI88" s="4">
        <f t="shared" si="97"/>
        <v>0</v>
      </c>
      <c r="AJ88" s="9">
        <f t="shared" si="147"/>
        <v>0</v>
      </c>
      <c r="AK88" s="9">
        <f t="shared" si="198"/>
        <v>11650.13</v>
      </c>
      <c r="AL88" s="9">
        <f t="shared" si="190"/>
        <v>0</v>
      </c>
      <c r="AM88" s="9">
        <f t="shared" si="148"/>
        <v>0</v>
      </c>
      <c r="AN88" s="9">
        <f t="shared" si="149"/>
        <v>0</v>
      </c>
      <c r="AO88" s="9">
        <f t="shared" si="150"/>
        <v>11650.13</v>
      </c>
      <c r="AP88" s="9">
        <f t="shared" si="151"/>
        <v>0</v>
      </c>
      <c r="AQ88" s="9">
        <f t="shared" si="152"/>
        <v>0</v>
      </c>
      <c r="AR88" s="4">
        <f t="shared" si="99"/>
        <v>0</v>
      </c>
      <c r="AS88" s="9">
        <f t="shared" si="153"/>
        <v>0</v>
      </c>
      <c r="AT88" s="9">
        <f t="shared" si="199"/>
        <v>11650.13</v>
      </c>
      <c r="AU88" s="9">
        <f t="shared" si="191"/>
        <v>0</v>
      </c>
      <c r="AV88" s="9">
        <f t="shared" si="154"/>
        <v>0</v>
      </c>
      <c r="AW88" s="9">
        <f t="shared" si="155"/>
        <v>0</v>
      </c>
      <c r="AX88" s="9">
        <f t="shared" si="156"/>
        <v>11650.13</v>
      </c>
      <c r="AY88" s="9">
        <f t="shared" si="157"/>
        <v>0</v>
      </c>
      <c r="AZ88" s="9">
        <f t="shared" si="158"/>
        <v>0</v>
      </c>
      <c r="BA88" s="4">
        <f t="shared" si="101"/>
        <v>0</v>
      </c>
      <c r="BB88" s="9">
        <f t="shared" si="159"/>
        <v>0</v>
      </c>
      <c r="BC88" s="9">
        <f t="shared" si="200"/>
        <v>11650.13</v>
      </c>
      <c r="BD88" s="9">
        <f t="shared" si="192"/>
        <v>0</v>
      </c>
      <c r="BE88" s="9">
        <f t="shared" si="160"/>
        <v>0</v>
      </c>
      <c r="BF88" s="9">
        <f t="shared" si="161"/>
        <v>0</v>
      </c>
      <c r="BG88" s="9">
        <f t="shared" si="162"/>
        <v>11650.13</v>
      </c>
      <c r="BH88" s="9">
        <f t="shared" si="163"/>
        <v>0</v>
      </c>
      <c r="BI88" s="9">
        <f t="shared" si="164"/>
        <v>0</v>
      </c>
      <c r="BJ88" s="4">
        <f t="shared" si="103"/>
        <v>0</v>
      </c>
      <c r="BK88" s="9">
        <f t="shared" si="165"/>
        <v>0</v>
      </c>
      <c r="BL88" s="9">
        <f t="shared" si="201"/>
        <v>11650.13</v>
      </c>
      <c r="BM88" s="9">
        <f t="shared" si="193"/>
        <v>0</v>
      </c>
      <c r="BN88" s="9">
        <f t="shared" si="166"/>
        <v>0</v>
      </c>
      <c r="BO88" s="9">
        <f t="shared" si="167"/>
        <v>0</v>
      </c>
      <c r="BP88" s="9">
        <f t="shared" si="168"/>
        <v>11650.13</v>
      </c>
      <c r="BQ88" s="9">
        <f t="shared" si="169"/>
        <v>0</v>
      </c>
      <c r="BR88" s="9">
        <f t="shared" si="170"/>
        <v>0</v>
      </c>
      <c r="BS88" s="4">
        <f t="shared" si="105"/>
        <v>0</v>
      </c>
      <c r="BT88" s="9">
        <f t="shared" si="171"/>
        <v>0</v>
      </c>
      <c r="BU88" s="9">
        <f t="shared" si="202"/>
        <v>11650.13</v>
      </c>
      <c r="BV88" s="9">
        <f t="shared" si="194"/>
        <v>0</v>
      </c>
      <c r="BW88" s="9">
        <f t="shared" si="172"/>
        <v>0</v>
      </c>
      <c r="BX88" s="9">
        <f t="shared" si="173"/>
        <v>0</v>
      </c>
      <c r="BY88" s="9">
        <f t="shared" si="174"/>
        <v>11650.13</v>
      </c>
      <c r="BZ88" s="9">
        <f t="shared" si="175"/>
        <v>0</v>
      </c>
      <c r="CA88" s="9">
        <f t="shared" si="176"/>
        <v>0</v>
      </c>
      <c r="CB88" s="4">
        <f t="shared" si="107"/>
        <v>0</v>
      </c>
      <c r="CC88" s="9">
        <f t="shared" si="177"/>
        <v>0</v>
      </c>
      <c r="CD88" s="9">
        <f t="shared" si="203"/>
        <v>11650.13</v>
      </c>
      <c r="CE88" s="9">
        <f t="shared" si="195"/>
        <v>0</v>
      </c>
      <c r="CF88" s="9">
        <f t="shared" si="178"/>
        <v>0</v>
      </c>
      <c r="CG88" s="9">
        <f t="shared" si="179"/>
        <v>0</v>
      </c>
      <c r="CH88" s="9">
        <f t="shared" si="180"/>
        <v>11650.13</v>
      </c>
      <c r="CI88" s="9">
        <f t="shared" si="181"/>
        <v>0</v>
      </c>
      <c r="CJ88" s="9">
        <f t="shared" si="182"/>
        <v>0</v>
      </c>
      <c r="CK88" s="4">
        <f t="shared" si="109"/>
        <v>0</v>
      </c>
      <c r="CL88" s="9">
        <f t="shared" si="183"/>
        <v>0</v>
      </c>
      <c r="CM88" s="9">
        <f t="shared" si="204"/>
        <v>11650.13</v>
      </c>
      <c r="CN88" s="9">
        <f t="shared" si="196"/>
        <v>0</v>
      </c>
      <c r="CO88" s="9">
        <f t="shared" si="184"/>
        <v>0</v>
      </c>
      <c r="CP88" s="9">
        <f t="shared" si="185"/>
        <v>0</v>
      </c>
      <c r="CQ88" s="9">
        <f t="shared" si="186"/>
        <v>11650.13</v>
      </c>
      <c r="CR88" s="9">
        <f t="shared" si="187"/>
        <v>0</v>
      </c>
      <c r="CS88" s="9">
        <f t="shared" si="188"/>
        <v>0</v>
      </c>
    </row>
    <row r="89" spans="1:97" ht="12.9" customHeight="1" x14ac:dyDescent="0.25">
      <c r="A89" s="196">
        <v>466</v>
      </c>
      <c r="B89" s="186" t="s">
        <v>225</v>
      </c>
      <c r="C89" s="179"/>
      <c r="D89" s="197"/>
      <c r="E89" s="217">
        <v>10508.76</v>
      </c>
      <c r="F89" s="276">
        <v>21916</v>
      </c>
      <c r="G89" s="189">
        <v>40</v>
      </c>
      <c r="H89" s="177"/>
      <c r="I89" s="190"/>
      <c r="J89" s="200" t="s">
        <v>463</v>
      </c>
      <c r="K89" s="93">
        <f t="shared" si="131"/>
        <v>2.5000000000000001E-2</v>
      </c>
      <c r="L89" s="94">
        <f t="shared" si="132"/>
        <v>262.72000000000003</v>
      </c>
      <c r="M89" s="91">
        <f t="shared" si="133"/>
        <v>0</v>
      </c>
      <c r="N89" s="9">
        <f t="shared" si="134"/>
        <v>10508.76</v>
      </c>
      <c r="O89" s="548">
        <f t="shared" si="135"/>
        <v>10508.76</v>
      </c>
      <c r="P89" s="543"/>
      <c r="Q89" s="4">
        <f t="shared" si="205"/>
        <v>0</v>
      </c>
      <c r="R89" s="9">
        <f t="shared" si="129"/>
        <v>0</v>
      </c>
      <c r="S89" s="9">
        <f t="shared" si="206"/>
        <v>10508.76</v>
      </c>
      <c r="T89" s="9">
        <f t="shared" si="130"/>
        <v>0</v>
      </c>
      <c r="U89" s="9">
        <f t="shared" si="136"/>
        <v>0</v>
      </c>
      <c r="V89" s="9">
        <f t="shared" si="137"/>
        <v>0</v>
      </c>
      <c r="W89" s="9">
        <f t="shared" si="138"/>
        <v>10508.76</v>
      </c>
      <c r="X89" s="9">
        <f t="shared" si="139"/>
        <v>0</v>
      </c>
      <c r="Y89" s="9">
        <f t="shared" si="140"/>
        <v>0</v>
      </c>
      <c r="Z89" s="4">
        <f t="shared" si="95"/>
        <v>0</v>
      </c>
      <c r="AA89" s="9">
        <f t="shared" si="141"/>
        <v>0</v>
      </c>
      <c r="AB89" s="9">
        <f t="shared" si="197"/>
        <v>10508.76</v>
      </c>
      <c r="AC89" s="9">
        <f t="shared" si="189"/>
        <v>0</v>
      </c>
      <c r="AD89" s="9">
        <f t="shared" si="142"/>
        <v>0</v>
      </c>
      <c r="AE89" s="9">
        <f t="shared" si="143"/>
        <v>0</v>
      </c>
      <c r="AF89" s="9">
        <f t="shared" si="144"/>
        <v>10508.76</v>
      </c>
      <c r="AG89" s="9">
        <f t="shared" si="145"/>
        <v>0</v>
      </c>
      <c r="AH89" s="9">
        <f t="shared" si="146"/>
        <v>0</v>
      </c>
      <c r="AI89" s="4">
        <f t="shared" si="97"/>
        <v>0</v>
      </c>
      <c r="AJ89" s="9">
        <f t="shared" si="147"/>
        <v>0</v>
      </c>
      <c r="AK89" s="9">
        <f t="shared" si="198"/>
        <v>10508.76</v>
      </c>
      <c r="AL89" s="9">
        <f t="shared" si="190"/>
        <v>0</v>
      </c>
      <c r="AM89" s="9">
        <f t="shared" si="148"/>
        <v>0</v>
      </c>
      <c r="AN89" s="9">
        <f t="shared" si="149"/>
        <v>0</v>
      </c>
      <c r="AO89" s="9">
        <f t="shared" si="150"/>
        <v>10508.76</v>
      </c>
      <c r="AP89" s="9">
        <f t="shared" si="151"/>
        <v>0</v>
      </c>
      <c r="AQ89" s="9">
        <f t="shared" si="152"/>
        <v>0</v>
      </c>
      <c r="AR89" s="4">
        <f t="shared" si="99"/>
        <v>0</v>
      </c>
      <c r="AS89" s="9">
        <f t="shared" si="153"/>
        <v>0</v>
      </c>
      <c r="AT89" s="9">
        <f t="shared" si="199"/>
        <v>10508.76</v>
      </c>
      <c r="AU89" s="9">
        <f t="shared" si="191"/>
        <v>0</v>
      </c>
      <c r="AV89" s="9">
        <f t="shared" si="154"/>
        <v>0</v>
      </c>
      <c r="AW89" s="9">
        <f t="shared" si="155"/>
        <v>0</v>
      </c>
      <c r="AX89" s="9">
        <f t="shared" si="156"/>
        <v>10508.76</v>
      </c>
      <c r="AY89" s="9">
        <f t="shared" si="157"/>
        <v>0</v>
      </c>
      <c r="AZ89" s="9">
        <f t="shared" si="158"/>
        <v>0</v>
      </c>
      <c r="BA89" s="4">
        <f t="shared" si="101"/>
        <v>0</v>
      </c>
      <c r="BB89" s="9">
        <f t="shared" si="159"/>
        <v>0</v>
      </c>
      <c r="BC89" s="9">
        <f t="shared" si="200"/>
        <v>10508.76</v>
      </c>
      <c r="BD89" s="9">
        <f t="shared" si="192"/>
        <v>0</v>
      </c>
      <c r="BE89" s="9">
        <f t="shared" si="160"/>
        <v>0</v>
      </c>
      <c r="BF89" s="9">
        <f t="shared" si="161"/>
        <v>0</v>
      </c>
      <c r="BG89" s="9">
        <f t="shared" si="162"/>
        <v>10508.76</v>
      </c>
      <c r="BH89" s="9">
        <f t="shared" si="163"/>
        <v>0</v>
      </c>
      <c r="BI89" s="9">
        <f t="shared" si="164"/>
        <v>0</v>
      </c>
      <c r="BJ89" s="4">
        <f t="shared" si="103"/>
        <v>0</v>
      </c>
      <c r="BK89" s="9">
        <f t="shared" si="165"/>
        <v>0</v>
      </c>
      <c r="BL89" s="9">
        <f t="shared" si="201"/>
        <v>10508.76</v>
      </c>
      <c r="BM89" s="9">
        <f t="shared" si="193"/>
        <v>0</v>
      </c>
      <c r="BN89" s="9">
        <f t="shared" si="166"/>
        <v>0</v>
      </c>
      <c r="BO89" s="9">
        <f t="shared" si="167"/>
        <v>0</v>
      </c>
      <c r="BP89" s="9">
        <f t="shared" si="168"/>
        <v>10508.76</v>
      </c>
      <c r="BQ89" s="9">
        <f t="shared" si="169"/>
        <v>0</v>
      </c>
      <c r="BR89" s="9">
        <f t="shared" si="170"/>
        <v>0</v>
      </c>
      <c r="BS89" s="4">
        <f t="shared" si="105"/>
        <v>0</v>
      </c>
      <c r="BT89" s="9">
        <f t="shared" si="171"/>
        <v>0</v>
      </c>
      <c r="BU89" s="9">
        <f t="shared" si="202"/>
        <v>10508.76</v>
      </c>
      <c r="BV89" s="9">
        <f t="shared" si="194"/>
        <v>0</v>
      </c>
      <c r="BW89" s="9">
        <f t="shared" si="172"/>
        <v>0</v>
      </c>
      <c r="BX89" s="9">
        <f t="shared" si="173"/>
        <v>0</v>
      </c>
      <c r="BY89" s="9">
        <f t="shared" si="174"/>
        <v>10508.76</v>
      </c>
      <c r="BZ89" s="9">
        <f t="shared" si="175"/>
        <v>0</v>
      </c>
      <c r="CA89" s="9">
        <f t="shared" si="176"/>
        <v>0</v>
      </c>
      <c r="CB89" s="4">
        <f t="shared" si="107"/>
        <v>0</v>
      </c>
      <c r="CC89" s="9">
        <f t="shared" si="177"/>
        <v>0</v>
      </c>
      <c r="CD89" s="9">
        <f t="shared" si="203"/>
        <v>10508.76</v>
      </c>
      <c r="CE89" s="9">
        <f t="shared" si="195"/>
        <v>0</v>
      </c>
      <c r="CF89" s="9">
        <f t="shared" si="178"/>
        <v>0</v>
      </c>
      <c r="CG89" s="9">
        <f t="shared" si="179"/>
        <v>0</v>
      </c>
      <c r="CH89" s="9">
        <f t="shared" si="180"/>
        <v>10508.76</v>
      </c>
      <c r="CI89" s="9">
        <f t="shared" si="181"/>
        <v>0</v>
      </c>
      <c r="CJ89" s="9">
        <f t="shared" si="182"/>
        <v>0</v>
      </c>
      <c r="CK89" s="4">
        <f t="shared" si="109"/>
        <v>0</v>
      </c>
      <c r="CL89" s="9">
        <f t="shared" si="183"/>
        <v>0</v>
      </c>
      <c r="CM89" s="9">
        <f t="shared" si="204"/>
        <v>10508.76</v>
      </c>
      <c r="CN89" s="9">
        <f t="shared" si="196"/>
        <v>0</v>
      </c>
      <c r="CO89" s="9">
        <f t="shared" si="184"/>
        <v>0</v>
      </c>
      <c r="CP89" s="9">
        <f t="shared" si="185"/>
        <v>0</v>
      </c>
      <c r="CQ89" s="9">
        <f t="shared" si="186"/>
        <v>10508.76</v>
      </c>
      <c r="CR89" s="9">
        <f t="shared" si="187"/>
        <v>0</v>
      </c>
      <c r="CS89" s="9">
        <f t="shared" si="188"/>
        <v>0</v>
      </c>
    </row>
    <row r="90" spans="1:97" ht="12.9" customHeight="1" x14ac:dyDescent="0.25">
      <c r="A90" s="196">
        <v>467</v>
      </c>
      <c r="B90" s="186" t="s">
        <v>225</v>
      </c>
      <c r="C90" s="179"/>
      <c r="D90" s="197"/>
      <c r="E90" s="217">
        <v>29363.52</v>
      </c>
      <c r="F90" s="276">
        <v>22282</v>
      </c>
      <c r="G90" s="189">
        <v>40</v>
      </c>
      <c r="H90" s="177"/>
      <c r="I90" s="190"/>
      <c r="J90" s="200" t="s">
        <v>463</v>
      </c>
      <c r="K90" s="93">
        <f t="shared" si="131"/>
        <v>2.5000000000000001E-2</v>
      </c>
      <c r="L90" s="94">
        <f t="shared" si="132"/>
        <v>734.09</v>
      </c>
      <c r="M90" s="91">
        <f t="shared" si="133"/>
        <v>0</v>
      </c>
      <c r="N90" s="9">
        <f t="shared" si="134"/>
        <v>29363.52</v>
      </c>
      <c r="O90" s="548">
        <f t="shared" si="135"/>
        <v>29363.52</v>
      </c>
      <c r="P90" s="543"/>
      <c r="Q90" s="4">
        <f t="shared" si="205"/>
        <v>0</v>
      </c>
      <c r="R90" s="9">
        <f t="shared" si="129"/>
        <v>0</v>
      </c>
      <c r="S90" s="9">
        <f t="shared" si="206"/>
        <v>29363.52</v>
      </c>
      <c r="T90" s="9">
        <f t="shared" si="130"/>
        <v>0</v>
      </c>
      <c r="U90" s="9">
        <f t="shared" si="136"/>
        <v>0</v>
      </c>
      <c r="V90" s="9">
        <f t="shared" si="137"/>
        <v>0</v>
      </c>
      <c r="W90" s="9">
        <f t="shared" si="138"/>
        <v>29363.52</v>
      </c>
      <c r="X90" s="9">
        <f t="shared" si="139"/>
        <v>0</v>
      </c>
      <c r="Y90" s="9">
        <f t="shared" si="140"/>
        <v>0</v>
      </c>
      <c r="Z90" s="4">
        <f t="shared" si="95"/>
        <v>0</v>
      </c>
      <c r="AA90" s="9">
        <f t="shared" si="141"/>
        <v>0</v>
      </c>
      <c r="AB90" s="9">
        <f t="shared" si="197"/>
        <v>29363.52</v>
      </c>
      <c r="AC90" s="9">
        <f t="shared" si="189"/>
        <v>0</v>
      </c>
      <c r="AD90" s="9">
        <f t="shared" si="142"/>
        <v>0</v>
      </c>
      <c r="AE90" s="9">
        <f t="shared" si="143"/>
        <v>0</v>
      </c>
      <c r="AF90" s="9">
        <f t="shared" si="144"/>
        <v>29363.52</v>
      </c>
      <c r="AG90" s="9">
        <f t="shared" si="145"/>
        <v>0</v>
      </c>
      <c r="AH90" s="9">
        <f t="shared" si="146"/>
        <v>0</v>
      </c>
      <c r="AI90" s="4">
        <f t="shared" si="97"/>
        <v>0</v>
      </c>
      <c r="AJ90" s="9">
        <f t="shared" si="147"/>
        <v>0</v>
      </c>
      <c r="AK90" s="9">
        <f t="shared" si="198"/>
        <v>29363.52</v>
      </c>
      <c r="AL90" s="9">
        <f t="shared" si="190"/>
        <v>0</v>
      </c>
      <c r="AM90" s="9">
        <f t="shared" si="148"/>
        <v>0</v>
      </c>
      <c r="AN90" s="9">
        <f t="shared" si="149"/>
        <v>0</v>
      </c>
      <c r="AO90" s="9">
        <f t="shared" si="150"/>
        <v>29363.52</v>
      </c>
      <c r="AP90" s="9">
        <f t="shared" si="151"/>
        <v>0</v>
      </c>
      <c r="AQ90" s="9">
        <f t="shared" si="152"/>
        <v>0</v>
      </c>
      <c r="AR90" s="4">
        <f t="shared" si="99"/>
        <v>0</v>
      </c>
      <c r="AS90" s="9">
        <f t="shared" si="153"/>
        <v>0</v>
      </c>
      <c r="AT90" s="9">
        <f t="shared" si="199"/>
        <v>29363.52</v>
      </c>
      <c r="AU90" s="9">
        <f t="shared" si="191"/>
        <v>0</v>
      </c>
      <c r="AV90" s="9">
        <f t="shared" si="154"/>
        <v>0</v>
      </c>
      <c r="AW90" s="9">
        <f t="shared" si="155"/>
        <v>0</v>
      </c>
      <c r="AX90" s="9">
        <f t="shared" si="156"/>
        <v>29363.52</v>
      </c>
      <c r="AY90" s="9">
        <f t="shared" si="157"/>
        <v>0</v>
      </c>
      <c r="AZ90" s="9">
        <f t="shared" si="158"/>
        <v>0</v>
      </c>
      <c r="BA90" s="4">
        <f t="shared" si="101"/>
        <v>0</v>
      </c>
      <c r="BB90" s="9">
        <f t="shared" si="159"/>
        <v>0</v>
      </c>
      <c r="BC90" s="9">
        <f t="shared" si="200"/>
        <v>29363.52</v>
      </c>
      <c r="BD90" s="9">
        <f t="shared" si="192"/>
        <v>0</v>
      </c>
      <c r="BE90" s="9">
        <f t="shared" si="160"/>
        <v>0</v>
      </c>
      <c r="BF90" s="9">
        <f t="shared" si="161"/>
        <v>0</v>
      </c>
      <c r="BG90" s="9">
        <f t="shared" si="162"/>
        <v>29363.52</v>
      </c>
      <c r="BH90" s="9">
        <f t="shared" si="163"/>
        <v>0</v>
      </c>
      <c r="BI90" s="9">
        <f t="shared" si="164"/>
        <v>0</v>
      </c>
      <c r="BJ90" s="4">
        <f t="shared" si="103"/>
        <v>0</v>
      </c>
      <c r="BK90" s="9">
        <f t="shared" si="165"/>
        <v>0</v>
      </c>
      <c r="BL90" s="9">
        <f t="shared" si="201"/>
        <v>29363.52</v>
      </c>
      <c r="BM90" s="9">
        <f t="shared" si="193"/>
        <v>0</v>
      </c>
      <c r="BN90" s="9">
        <f t="shared" si="166"/>
        <v>0</v>
      </c>
      <c r="BO90" s="9">
        <f t="shared" si="167"/>
        <v>0</v>
      </c>
      <c r="BP90" s="9">
        <f t="shared" si="168"/>
        <v>29363.52</v>
      </c>
      <c r="BQ90" s="9">
        <f t="shared" si="169"/>
        <v>0</v>
      </c>
      <c r="BR90" s="9">
        <f t="shared" si="170"/>
        <v>0</v>
      </c>
      <c r="BS90" s="4">
        <f t="shared" si="105"/>
        <v>0</v>
      </c>
      <c r="BT90" s="9">
        <f t="shared" si="171"/>
        <v>0</v>
      </c>
      <c r="BU90" s="9">
        <f t="shared" si="202"/>
        <v>29363.52</v>
      </c>
      <c r="BV90" s="9">
        <f t="shared" si="194"/>
        <v>0</v>
      </c>
      <c r="BW90" s="9">
        <f t="shared" si="172"/>
        <v>0</v>
      </c>
      <c r="BX90" s="9">
        <f t="shared" si="173"/>
        <v>0</v>
      </c>
      <c r="BY90" s="9">
        <f t="shared" si="174"/>
        <v>29363.52</v>
      </c>
      <c r="BZ90" s="9">
        <f t="shared" si="175"/>
        <v>0</v>
      </c>
      <c r="CA90" s="9">
        <f t="shared" si="176"/>
        <v>0</v>
      </c>
      <c r="CB90" s="4">
        <f t="shared" si="107"/>
        <v>0</v>
      </c>
      <c r="CC90" s="9">
        <f t="shared" si="177"/>
        <v>0</v>
      </c>
      <c r="CD90" s="9">
        <f t="shared" si="203"/>
        <v>29363.52</v>
      </c>
      <c r="CE90" s="9">
        <f t="shared" si="195"/>
        <v>0</v>
      </c>
      <c r="CF90" s="9">
        <f t="shared" si="178"/>
        <v>0</v>
      </c>
      <c r="CG90" s="9">
        <f t="shared" si="179"/>
        <v>0</v>
      </c>
      <c r="CH90" s="9">
        <f t="shared" si="180"/>
        <v>29363.52</v>
      </c>
      <c r="CI90" s="9">
        <f t="shared" si="181"/>
        <v>0</v>
      </c>
      <c r="CJ90" s="9">
        <f t="shared" si="182"/>
        <v>0</v>
      </c>
      <c r="CK90" s="4">
        <f t="shared" si="109"/>
        <v>0</v>
      </c>
      <c r="CL90" s="9">
        <f t="shared" si="183"/>
        <v>0</v>
      </c>
      <c r="CM90" s="9">
        <f t="shared" si="204"/>
        <v>29363.52</v>
      </c>
      <c r="CN90" s="9">
        <f t="shared" si="196"/>
        <v>0</v>
      </c>
      <c r="CO90" s="9">
        <f t="shared" si="184"/>
        <v>0</v>
      </c>
      <c r="CP90" s="9">
        <f t="shared" si="185"/>
        <v>0</v>
      </c>
      <c r="CQ90" s="9">
        <f t="shared" si="186"/>
        <v>29363.52</v>
      </c>
      <c r="CR90" s="9">
        <f t="shared" si="187"/>
        <v>0</v>
      </c>
      <c r="CS90" s="9">
        <f t="shared" si="188"/>
        <v>0</v>
      </c>
    </row>
    <row r="91" spans="1:97" ht="12.9" customHeight="1" x14ac:dyDescent="0.25">
      <c r="A91" s="196">
        <v>468</v>
      </c>
      <c r="B91" s="186" t="s">
        <v>225</v>
      </c>
      <c r="C91" s="179"/>
      <c r="D91" s="197"/>
      <c r="E91" s="217">
        <v>25482.66</v>
      </c>
      <c r="F91" s="276">
        <v>22647</v>
      </c>
      <c r="G91" s="189">
        <v>40</v>
      </c>
      <c r="H91" s="177"/>
      <c r="I91" s="190"/>
      <c r="J91" s="200" t="s">
        <v>463</v>
      </c>
      <c r="K91" s="93">
        <f t="shared" si="131"/>
        <v>2.5000000000000001E-2</v>
      </c>
      <c r="L91" s="94">
        <f t="shared" si="132"/>
        <v>637.07000000000005</v>
      </c>
      <c r="M91" s="91">
        <f t="shared" si="133"/>
        <v>0</v>
      </c>
      <c r="N91" s="9">
        <f t="shared" si="134"/>
        <v>25482.66</v>
      </c>
      <c r="O91" s="548">
        <f t="shared" si="135"/>
        <v>25482.66</v>
      </c>
      <c r="P91" s="543"/>
      <c r="Q91" s="4">
        <f t="shared" si="205"/>
        <v>0</v>
      </c>
      <c r="R91" s="9">
        <f t="shared" si="129"/>
        <v>0</v>
      </c>
      <c r="S91" s="9">
        <f t="shared" si="206"/>
        <v>25482.66</v>
      </c>
      <c r="T91" s="9">
        <f t="shared" si="130"/>
        <v>0</v>
      </c>
      <c r="U91" s="9">
        <f t="shared" si="136"/>
        <v>0</v>
      </c>
      <c r="V91" s="9">
        <f t="shared" si="137"/>
        <v>0</v>
      </c>
      <c r="W91" s="9">
        <f t="shared" si="138"/>
        <v>25482.66</v>
      </c>
      <c r="X91" s="9">
        <f t="shared" si="139"/>
        <v>0</v>
      </c>
      <c r="Y91" s="9">
        <f t="shared" si="140"/>
        <v>0</v>
      </c>
      <c r="Z91" s="4">
        <f t="shared" si="95"/>
        <v>0</v>
      </c>
      <c r="AA91" s="9">
        <f t="shared" si="141"/>
        <v>0</v>
      </c>
      <c r="AB91" s="9">
        <f t="shared" si="197"/>
        <v>25482.66</v>
      </c>
      <c r="AC91" s="9">
        <f t="shared" si="189"/>
        <v>0</v>
      </c>
      <c r="AD91" s="9">
        <f t="shared" si="142"/>
        <v>0</v>
      </c>
      <c r="AE91" s="9">
        <f t="shared" si="143"/>
        <v>0</v>
      </c>
      <c r="AF91" s="9">
        <f t="shared" si="144"/>
        <v>25482.66</v>
      </c>
      <c r="AG91" s="9">
        <f t="shared" si="145"/>
        <v>0</v>
      </c>
      <c r="AH91" s="9">
        <f t="shared" si="146"/>
        <v>0</v>
      </c>
      <c r="AI91" s="4">
        <f t="shared" si="97"/>
        <v>0</v>
      </c>
      <c r="AJ91" s="9">
        <f t="shared" si="147"/>
        <v>0</v>
      </c>
      <c r="AK91" s="9">
        <f t="shared" si="198"/>
        <v>25482.66</v>
      </c>
      <c r="AL91" s="9">
        <f t="shared" si="190"/>
        <v>0</v>
      </c>
      <c r="AM91" s="9">
        <f t="shared" si="148"/>
        <v>0</v>
      </c>
      <c r="AN91" s="9">
        <f t="shared" si="149"/>
        <v>0</v>
      </c>
      <c r="AO91" s="9">
        <f t="shared" si="150"/>
        <v>25482.66</v>
      </c>
      <c r="AP91" s="9">
        <f t="shared" si="151"/>
        <v>0</v>
      </c>
      <c r="AQ91" s="9">
        <f t="shared" si="152"/>
        <v>0</v>
      </c>
      <c r="AR91" s="4">
        <f t="shared" si="99"/>
        <v>0</v>
      </c>
      <c r="AS91" s="9">
        <f t="shared" si="153"/>
        <v>0</v>
      </c>
      <c r="AT91" s="9">
        <f t="shared" si="199"/>
        <v>25482.66</v>
      </c>
      <c r="AU91" s="9">
        <f t="shared" si="191"/>
        <v>0</v>
      </c>
      <c r="AV91" s="9">
        <f t="shared" si="154"/>
        <v>0</v>
      </c>
      <c r="AW91" s="9">
        <f t="shared" si="155"/>
        <v>0</v>
      </c>
      <c r="AX91" s="9">
        <f t="shared" si="156"/>
        <v>25482.66</v>
      </c>
      <c r="AY91" s="9">
        <f t="shared" si="157"/>
        <v>0</v>
      </c>
      <c r="AZ91" s="9">
        <f t="shared" si="158"/>
        <v>0</v>
      </c>
      <c r="BA91" s="4">
        <f t="shared" si="101"/>
        <v>0</v>
      </c>
      <c r="BB91" s="9">
        <f t="shared" si="159"/>
        <v>0</v>
      </c>
      <c r="BC91" s="9">
        <f t="shared" si="200"/>
        <v>25482.66</v>
      </c>
      <c r="BD91" s="9">
        <f t="shared" si="192"/>
        <v>0</v>
      </c>
      <c r="BE91" s="9">
        <f t="shared" si="160"/>
        <v>0</v>
      </c>
      <c r="BF91" s="9">
        <f t="shared" si="161"/>
        <v>0</v>
      </c>
      <c r="BG91" s="9">
        <f t="shared" si="162"/>
        <v>25482.66</v>
      </c>
      <c r="BH91" s="9">
        <f t="shared" si="163"/>
        <v>0</v>
      </c>
      <c r="BI91" s="9">
        <f t="shared" si="164"/>
        <v>0</v>
      </c>
      <c r="BJ91" s="4">
        <f t="shared" si="103"/>
        <v>0</v>
      </c>
      <c r="BK91" s="9">
        <f t="shared" si="165"/>
        <v>0</v>
      </c>
      <c r="BL91" s="9">
        <f t="shared" si="201"/>
        <v>25482.66</v>
      </c>
      <c r="BM91" s="9">
        <f t="shared" si="193"/>
        <v>0</v>
      </c>
      <c r="BN91" s="9">
        <f t="shared" si="166"/>
        <v>0</v>
      </c>
      <c r="BO91" s="9">
        <f t="shared" si="167"/>
        <v>0</v>
      </c>
      <c r="BP91" s="9">
        <f t="shared" si="168"/>
        <v>25482.66</v>
      </c>
      <c r="BQ91" s="9">
        <f t="shared" si="169"/>
        <v>0</v>
      </c>
      <c r="BR91" s="9">
        <f t="shared" si="170"/>
        <v>0</v>
      </c>
      <c r="BS91" s="4">
        <f t="shared" si="105"/>
        <v>0</v>
      </c>
      <c r="BT91" s="9">
        <f t="shared" si="171"/>
        <v>0</v>
      </c>
      <c r="BU91" s="9">
        <f t="shared" si="202"/>
        <v>25482.66</v>
      </c>
      <c r="BV91" s="9">
        <f t="shared" si="194"/>
        <v>0</v>
      </c>
      <c r="BW91" s="9">
        <f t="shared" si="172"/>
        <v>0</v>
      </c>
      <c r="BX91" s="9">
        <f t="shared" si="173"/>
        <v>0</v>
      </c>
      <c r="BY91" s="9">
        <f t="shared" si="174"/>
        <v>25482.66</v>
      </c>
      <c r="BZ91" s="9">
        <f t="shared" si="175"/>
        <v>0</v>
      </c>
      <c r="CA91" s="9">
        <f t="shared" si="176"/>
        <v>0</v>
      </c>
      <c r="CB91" s="4">
        <f t="shared" si="107"/>
        <v>0</v>
      </c>
      <c r="CC91" s="9">
        <f t="shared" si="177"/>
        <v>0</v>
      </c>
      <c r="CD91" s="9">
        <f t="shared" si="203"/>
        <v>25482.66</v>
      </c>
      <c r="CE91" s="9">
        <f t="shared" si="195"/>
        <v>0</v>
      </c>
      <c r="CF91" s="9">
        <f t="shared" si="178"/>
        <v>0</v>
      </c>
      <c r="CG91" s="9">
        <f t="shared" si="179"/>
        <v>0</v>
      </c>
      <c r="CH91" s="9">
        <f t="shared" si="180"/>
        <v>25482.66</v>
      </c>
      <c r="CI91" s="9">
        <f t="shared" si="181"/>
        <v>0</v>
      </c>
      <c r="CJ91" s="9">
        <f t="shared" si="182"/>
        <v>0</v>
      </c>
      <c r="CK91" s="4">
        <f t="shared" si="109"/>
        <v>0</v>
      </c>
      <c r="CL91" s="9">
        <f t="shared" si="183"/>
        <v>0</v>
      </c>
      <c r="CM91" s="9">
        <f t="shared" si="204"/>
        <v>25482.66</v>
      </c>
      <c r="CN91" s="9">
        <f t="shared" si="196"/>
        <v>0</v>
      </c>
      <c r="CO91" s="9">
        <f t="shared" si="184"/>
        <v>0</v>
      </c>
      <c r="CP91" s="9">
        <f t="shared" si="185"/>
        <v>0</v>
      </c>
      <c r="CQ91" s="9">
        <f t="shared" si="186"/>
        <v>25482.66</v>
      </c>
      <c r="CR91" s="9">
        <f t="shared" si="187"/>
        <v>0</v>
      </c>
      <c r="CS91" s="9">
        <f t="shared" si="188"/>
        <v>0</v>
      </c>
    </row>
    <row r="92" spans="1:97" ht="12.9" customHeight="1" x14ac:dyDescent="0.25">
      <c r="A92" s="196">
        <v>469</v>
      </c>
      <c r="B92" s="186" t="s">
        <v>225</v>
      </c>
      <c r="C92" s="179"/>
      <c r="D92" s="197"/>
      <c r="E92" s="217">
        <v>23808.720000000001</v>
      </c>
      <c r="F92" s="276">
        <v>23012</v>
      </c>
      <c r="G92" s="189">
        <v>40</v>
      </c>
      <c r="H92" s="177"/>
      <c r="I92" s="190"/>
      <c r="J92" s="200" t="s">
        <v>463</v>
      </c>
      <c r="K92" s="93">
        <f t="shared" si="131"/>
        <v>2.5000000000000001E-2</v>
      </c>
      <c r="L92" s="94">
        <f t="shared" si="132"/>
        <v>595.22</v>
      </c>
      <c r="M92" s="91">
        <f t="shared" si="133"/>
        <v>0</v>
      </c>
      <c r="N92" s="9">
        <f t="shared" si="134"/>
        <v>23808.720000000001</v>
      </c>
      <c r="O92" s="548">
        <f t="shared" si="135"/>
        <v>23808.720000000001</v>
      </c>
      <c r="P92" s="543"/>
      <c r="Q92" s="4">
        <f t="shared" si="205"/>
        <v>0</v>
      </c>
      <c r="R92" s="9">
        <f t="shared" si="129"/>
        <v>0</v>
      </c>
      <c r="S92" s="9">
        <f t="shared" si="206"/>
        <v>23808.720000000001</v>
      </c>
      <c r="T92" s="9">
        <f t="shared" si="130"/>
        <v>0</v>
      </c>
      <c r="U92" s="9">
        <f t="shared" si="136"/>
        <v>0</v>
      </c>
      <c r="V92" s="9">
        <f t="shared" si="137"/>
        <v>0</v>
      </c>
      <c r="W92" s="9">
        <f t="shared" si="138"/>
        <v>23808.720000000001</v>
      </c>
      <c r="X92" s="9">
        <f t="shared" si="139"/>
        <v>0</v>
      </c>
      <c r="Y92" s="9">
        <f t="shared" si="140"/>
        <v>0</v>
      </c>
      <c r="Z92" s="4">
        <f t="shared" si="95"/>
        <v>0</v>
      </c>
      <c r="AA92" s="9">
        <f t="shared" si="141"/>
        <v>0</v>
      </c>
      <c r="AB92" s="9">
        <f t="shared" si="197"/>
        <v>23808.720000000001</v>
      </c>
      <c r="AC92" s="9">
        <f t="shared" si="189"/>
        <v>0</v>
      </c>
      <c r="AD92" s="9">
        <f t="shared" si="142"/>
        <v>0</v>
      </c>
      <c r="AE92" s="9">
        <f t="shared" si="143"/>
        <v>0</v>
      </c>
      <c r="AF92" s="9">
        <f t="shared" si="144"/>
        <v>23808.720000000001</v>
      </c>
      <c r="AG92" s="9">
        <f t="shared" si="145"/>
        <v>0</v>
      </c>
      <c r="AH92" s="9">
        <f t="shared" si="146"/>
        <v>0</v>
      </c>
      <c r="AI92" s="4">
        <f t="shared" si="97"/>
        <v>0</v>
      </c>
      <c r="AJ92" s="9">
        <f t="shared" si="147"/>
        <v>0</v>
      </c>
      <c r="AK92" s="9">
        <f t="shared" si="198"/>
        <v>23808.720000000001</v>
      </c>
      <c r="AL92" s="9">
        <f t="shared" si="190"/>
        <v>0</v>
      </c>
      <c r="AM92" s="9">
        <f t="shared" si="148"/>
        <v>0</v>
      </c>
      <c r="AN92" s="9">
        <f t="shared" si="149"/>
        <v>0</v>
      </c>
      <c r="AO92" s="9">
        <f t="shared" si="150"/>
        <v>23808.720000000001</v>
      </c>
      <c r="AP92" s="9">
        <f t="shared" si="151"/>
        <v>0</v>
      </c>
      <c r="AQ92" s="9">
        <f t="shared" si="152"/>
        <v>0</v>
      </c>
      <c r="AR92" s="4">
        <f t="shared" si="99"/>
        <v>0</v>
      </c>
      <c r="AS92" s="9">
        <f t="shared" si="153"/>
        <v>0</v>
      </c>
      <c r="AT92" s="9">
        <f t="shared" si="199"/>
        <v>23808.720000000001</v>
      </c>
      <c r="AU92" s="9">
        <f t="shared" si="191"/>
        <v>0</v>
      </c>
      <c r="AV92" s="9">
        <f t="shared" si="154"/>
        <v>0</v>
      </c>
      <c r="AW92" s="9">
        <f t="shared" si="155"/>
        <v>0</v>
      </c>
      <c r="AX92" s="9">
        <f t="shared" si="156"/>
        <v>23808.720000000001</v>
      </c>
      <c r="AY92" s="9">
        <f t="shared" si="157"/>
        <v>0</v>
      </c>
      <c r="AZ92" s="9">
        <f t="shared" si="158"/>
        <v>0</v>
      </c>
      <c r="BA92" s="4">
        <f t="shared" si="101"/>
        <v>0</v>
      </c>
      <c r="BB92" s="9">
        <f t="shared" si="159"/>
        <v>0</v>
      </c>
      <c r="BC92" s="9">
        <f t="shared" si="200"/>
        <v>23808.720000000001</v>
      </c>
      <c r="BD92" s="9">
        <f t="shared" si="192"/>
        <v>0</v>
      </c>
      <c r="BE92" s="9">
        <f t="shared" si="160"/>
        <v>0</v>
      </c>
      <c r="BF92" s="9">
        <f t="shared" si="161"/>
        <v>0</v>
      </c>
      <c r="BG92" s="9">
        <f t="shared" si="162"/>
        <v>23808.720000000001</v>
      </c>
      <c r="BH92" s="9">
        <f t="shared" si="163"/>
        <v>0</v>
      </c>
      <c r="BI92" s="9">
        <f t="shared" si="164"/>
        <v>0</v>
      </c>
      <c r="BJ92" s="4">
        <f t="shared" si="103"/>
        <v>0</v>
      </c>
      <c r="BK92" s="9">
        <f t="shared" si="165"/>
        <v>0</v>
      </c>
      <c r="BL92" s="9">
        <f t="shared" si="201"/>
        <v>23808.720000000001</v>
      </c>
      <c r="BM92" s="9">
        <f t="shared" si="193"/>
        <v>0</v>
      </c>
      <c r="BN92" s="9">
        <f t="shared" si="166"/>
        <v>0</v>
      </c>
      <c r="BO92" s="9">
        <f t="shared" si="167"/>
        <v>0</v>
      </c>
      <c r="BP92" s="9">
        <f t="shared" si="168"/>
        <v>23808.720000000001</v>
      </c>
      <c r="BQ92" s="9">
        <f t="shared" si="169"/>
        <v>0</v>
      </c>
      <c r="BR92" s="9">
        <f t="shared" si="170"/>
        <v>0</v>
      </c>
      <c r="BS92" s="4">
        <f t="shared" si="105"/>
        <v>0</v>
      </c>
      <c r="BT92" s="9">
        <f t="shared" si="171"/>
        <v>0</v>
      </c>
      <c r="BU92" s="9">
        <f t="shared" si="202"/>
        <v>23808.720000000001</v>
      </c>
      <c r="BV92" s="9">
        <f t="shared" si="194"/>
        <v>0</v>
      </c>
      <c r="BW92" s="9">
        <f t="shared" si="172"/>
        <v>0</v>
      </c>
      <c r="BX92" s="9">
        <f t="shared" si="173"/>
        <v>0</v>
      </c>
      <c r="BY92" s="9">
        <f t="shared" si="174"/>
        <v>23808.720000000001</v>
      </c>
      <c r="BZ92" s="9">
        <f t="shared" si="175"/>
        <v>0</v>
      </c>
      <c r="CA92" s="9">
        <f t="shared" si="176"/>
        <v>0</v>
      </c>
      <c r="CB92" s="4">
        <f t="shared" si="107"/>
        <v>0</v>
      </c>
      <c r="CC92" s="9">
        <f t="shared" si="177"/>
        <v>0</v>
      </c>
      <c r="CD92" s="9">
        <f t="shared" si="203"/>
        <v>23808.720000000001</v>
      </c>
      <c r="CE92" s="9">
        <f t="shared" si="195"/>
        <v>0</v>
      </c>
      <c r="CF92" s="9">
        <f t="shared" si="178"/>
        <v>0</v>
      </c>
      <c r="CG92" s="9">
        <f t="shared" si="179"/>
        <v>0</v>
      </c>
      <c r="CH92" s="9">
        <f t="shared" si="180"/>
        <v>23808.720000000001</v>
      </c>
      <c r="CI92" s="9">
        <f t="shared" si="181"/>
        <v>0</v>
      </c>
      <c r="CJ92" s="9">
        <f t="shared" si="182"/>
        <v>0</v>
      </c>
      <c r="CK92" s="4">
        <f t="shared" si="109"/>
        <v>0</v>
      </c>
      <c r="CL92" s="9">
        <f t="shared" si="183"/>
        <v>0</v>
      </c>
      <c r="CM92" s="9">
        <f t="shared" si="204"/>
        <v>23808.720000000001</v>
      </c>
      <c r="CN92" s="9">
        <f t="shared" si="196"/>
        <v>0</v>
      </c>
      <c r="CO92" s="9">
        <f t="shared" si="184"/>
        <v>0</v>
      </c>
      <c r="CP92" s="9">
        <f t="shared" si="185"/>
        <v>0</v>
      </c>
      <c r="CQ92" s="9">
        <f t="shared" si="186"/>
        <v>23808.720000000001</v>
      </c>
      <c r="CR92" s="9">
        <f t="shared" si="187"/>
        <v>0</v>
      </c>
      <c r="CS92" s="9">
        <f t="shared" si="188"/>
        <v>0</v>
      </c>
    </row>
    <row r="93" spans="1:97" ht="12.9" customHeight="1" x14ac:dyDescent="0.25">
      <c r="A93" s="196">
        <v>470</v>
      </c>
      <c r="B93" s="186" t="s">
        <v>225</v>
      </c>
      <c r="C93" s="179"/>
      <c r="D93" s="197"/>
      <c r="E93" s="217">
        <v>29646.21</v>
      </c>
      <c r="F93" s="276">
        <v>23377</v>
      </c>
      <c r="G93" s="189">
        <v>40</v>
      </c>
      <c r="H93" s="177"/>
      <c r="I93" s="190"/>
      <c r="J93" s="200" t="s">
        <v>463</v>
      </c>
      <c r="K93" s="93">
        <f t="shared" si="131"/>
        <v>2.5000000000000001E-2</v>
      </c>
      <c r="L93" s="94">
        <f t="shared" si="132"/>
        <v>741.16</v>
      </c>
      <c r="M93" s="91">
        <f t="shared" si="133"/>
        <v>0</v>
      </c>
      <c r="N93" s="9">
        <f t="shared" si="134"/>
        <v>29646.21</v>
      </c>
      <c r="O93" s="548">
        <f t="shared" si="135"/>
        <v>29646.21</v>
      </c>
      <c r="P93" s="543"/>
      <c r="Q93" s="4">
        <f t="shared" si="205"/>
        <v>0</v>
      </c>
      <c r="R93" s="9">
        <f t="shared" si="129"/>
        <v>0</v>
      </c>
      <c r="S93" s="9">
        <f t="shared" si="206"/>
        <v>29646.21</v>
      </c>
      <c r="T93" s="9">
        <f t="shared" si="130"/>
        <v>0</v>
      </c>
      <c r="U93" s="9">
        <f t="shared" si="136"/>
        <v>0</v>
      </c>
      <c r="V93" s="9">
        <f t="shared" si="137"/>
        <v>0</v>
      </c>
      <c r="W93" s="9">
        <f t="shared" si="138"/>
        <v>29646.21</v>
      </c>
      <c r="X93" s="9">
        <f t="shared" si="139"/>
        <v>0</v>
      </c>
      <c r="Y93" s="9">
        <f t="shared" si="140"/>
        <v>0</v>
      </c>
      <c r="Z93" s="4">
        <f t="shared" si="95"/>
        <v>0</v>
      </c>
      <c r="AA93" s="9">
        <f t="shared" si="141"/>
        <v>0</v>
      </c>
      <c r="AB93" s="9">
        <f t="shared" si="197"/>
        <v>29646.21</v>
      </c>
      <c r="AC93" s="9">
        <f t="shared" si="189"/>
        <v>0</v>
      </c>
      <c r="AD93" s="9">
        <f t="shared" si="142"/>
        <v>0</v>
      </c>
      <c r="AE93" s="9">
        <f t="shared" si="143"/>
        <v>0</v>
      </c>
      <c r="AF93" s="9">
        <f t="shared" si="144"/>
        <v>29646.21</v>
      </c>
      <c r="AG93" s="9">
        <f t="shared" si="145"/>
        <v>0</v>
      </c>
      <c r="AH93" s="9">
        <f t="shared" si="146"/>
        <v>0</v>
      </c>
      <c r="AI93" s="4">
        <f t="shared" si="97"/>
        <v>0</v>
      </c>
      <c r="AJ93" s="9">
        <f t="shared" si="147"/>
        <v>0</v>
      </c>
      <c r="AK93" s="9">
        <f t="shared" si="198"/>
        <v>29646.21</v>
      </c>
      <c r="AL93" s="9">
        <f t="shared" si="190"/>
        <v>0</v>
      </c>
      <c r="AM93" s="9">
        <f t="shared" si="148"/>
        <v>0</v>
      </c>
      <c r="AN93" s="9">
        <f t="shared" si="149"/>
        <v>0</v>
      </c>
      <c r="AO93" s="9">
        <f t="shared" si="150"/>
        <v>29646.21</v>
      </c>
      <c r="AP93" s="9">
        <f t="shared" si="151"/>
        <v>0</v>
      </c>
      <c r="AQ93" s="9">
        <f t="shared" si="152"/>
        <v>0</v>
      </c>
      <c r="AR93" s="4">
        <f t="shared" si="99"/>
        <v>0</v>
      </c>
      <c r="AS93" s="9">
        <f t="shared" si="153"/>
        <v>0</v>
      </c>
      <c r="AT93" s="9">
        <f t="shared" si="199"/>
        <v>29646.21</v>
      </c>
      <c r="AU93" s="9">
        <f t="shared" si="191"/>
        <v>0</v>
      </c>
      <c r="AV93" s="9">
        <f t="shared" si="154"/>
        <v>0</v>
      </c>
      <c r="AW93" s="9">
        <f t="shared" si="155"/>
        <v>0</v>
      </c>
      <c r="AX93" s="9">
        <f t="shared" si="156"/>
        <v>29646.21</v>
      </c>
      <c r="AY93" s="9">
        <f t="shared" si="157"/>
        <v>0</v>
      </c>
      <c r="AZ93" s="9">
        <f t="shared" si="158"/>
        <v>0</v>
      </c>
      <c r="BA93" s="4">
        <f t="shared" si="101"/>
        <v>0</v>
      </c>
      <c r="BB93" s="9">
        <f t="shared" si="159"/>
        <v>0</v>
      </c>
      <c r="BC93" s="9">
        <f t="shared" si="200"/>
        <v>29646.21</v>
      </c>
      <c r="BD93" s="9">
        <f t="shared" si="192"/>
        <v>0</v>
      </c>
      <c r="BE93" s="9">
        <f t="shared" si="160"/>
        <v>0</v>
      </c>
      <c r="BF93" s="9">
        <f t="shared" si="161"/>
        <v>0</v>
      </c>
      <c r="BG93" s="9">
        <f t="shared" si="162"/>
        <v>29646.21</v>
      </c>
      <c r="BH93" s="9">
        <f t="shared" si="163"/>
        <v>0</v>
      </c>
      <c r="BI93" s="9">
        <f t="shared" si="164"/>
        <v>0</v>
      </c>
      <c r="BJ93" s="4">
        <f t="shared" si="103"/>
        <v>0</v>
      </c>
      <c r="BK93" s="9">
        <f t="shared" si="165"/>
        <v>0</v>
      </c>
      <c r="BL93" s="9">
        <f t="shared" si="201"/>
        <v>29646.21</v>
      </c>
      <c r="BM93" s="9">
        <f t="shared" si="193"/>
        <v>0</v>
      </c>
      <c r="BN93" s="9">
        <f t="shared" si="166"/>
        <v>0</v>
      </c>
      <c r="BO93" s="9">
        <f t="shared" si="167"/>
        <v>0</v>
      </c>
      <c r="BP93" s="9">
        <f t="shared" si="168"/>
        <v>29646.21</v>
      </c>
      <c r="BQ93" s="9">
        <f t="shared" si="169"/>
        <v>0</v>
      </c>
      <c r="BR93" s="9">
        <f t="shared" si="170"/>
        <v>0</v>
      </c>
      <c r="BS93" s="4">
        <f t="shared" si="105"/>
        <v>0</v>
      </c>
      <c r="BT93" s="9">
        <f t="shared" si="171"/>
        <v>0</v>
      </c>
      <c r="BU93" s="9">
        <f t="shared" si="202"/>
        <v>29646.21</v>
      </c>
      <c r="BV93" s="9">
        <f t="shared" si="194"/>
        <v>0</v>
      </c>
      <c r="BW93" s="9">
        <f t="shared" si="172"/>
        <v>0</v>
      </c>
      <c r="BX93" s="9">
        <f t="shared" si="173"/>
        <v>0</v>
      </c>
      <c r="BY93" s="9">
        <f t="shared" si="174"/>
        <v>29646.21</v>
      </c>
      <c r="BZ93" s="9">
        <f t="shared" si="175"/>
        <v>0</v>
      </c>
      <c r="CA93" s="9">
        <f t="shared" si="176"/>
        <v>0</v>
      </c>
      <c r="CB93" s="4">
        <f t="shared" si="107"/>
        <v>0</v>
      </c>
      <c r="CC93" s="9">
        <f t="shared" si="177"/>
        <v>0</v>
      </c>
      <c r="CD93" s="9">
        <f t="shared" si="203"/>
        <v>29646.21</v>
      </c>
      <c r="CE93" s="9">
        <f t="shared" si="195"/>
        <v>0</v>
      </c>
      <c r="CF93" s="9">
        <f t="shared" si="178"/>
        <v>0</v>
      </c>
      <c r="CG93" s="9">
        <f t="shared" si="179"/>
        <v>0</v>
      </c>
      <c r="CH93" s="9">
        <f t="shared" si="180"/>
        <v>29646.21</v>
      </c>
      <c r="CI93" s="9">
        <f t="shared" si="181"/>
        <v>0</v>
      </c>
      <c r="CJ93" s="9">
        <f t="shared" si="182"/>
        <v>0</v>
      </c>
      <c r="CK93" s="4">
        <f t="shared" si="109"/>
        <v>0</v>
      </c>
      <c r="CL93" s="9">
        <f t="shared" si="183"/>
        <v>0</v>
      </c>
      <c r="CM93" s="9">
        <f t="shared" si="204"/>
        <v>29646.21</v>
      </c>
      <c r="CN93" s="9">
        <f t="shared" si="196"/>
        <v>0</v>
      </c>
      <c r="CO93" s="9">
        <f t="shared" si="184"/>
        <v>0</v>
      </c>
      <c r="CP93" s="9">
        <f t="shared" si="185"/>
        <v>0</v>
      </c>
      <c r="CQ93" s="9">
        <f t="shared" si="186"/>
        <v>29646.21</v>
      </c>
      <c r="CR93" s="9">
        <f t="shared" si="187"/>
        <v>0</v>
      </c>
      <c r="CS93" s="9">
        <f t="shared" si="188"/>
        <v>0</v>
      </c>
    </row>
    <row r="94" spans="1:97" ht="12.9" customHeight="1" x14ac:dyDescent="0.25">
      <c r="A94" s="196">
        <v>471</v>
      </c>
      <c r="B94" s="186" t="s">
        <v>225</v>
      </c>
      <c r="C94" s="179"/>
      <c r="D94" s="197"/>
      <c r="E94" s="217">
        <v>13458.98</v>
      </c>
      <c r="F94" s="276">
        <v>23924</v>
      </c>
      <c r="G94" s="189">
        <v>40</v>
      </c>
      <c r="H94" s="177"/>
      <c r="I94" s="190"/>
      <c r="J94" s="200" t="s">
        <v>463</v>
      </c>
      <c r="K94" s="93">
        <f t="shared" si="131"/>
        <v>2.5000000000000001E-2</v>
      </c>
      <c r="L94" s="94">
        <f t="shared" si="132"/>
        <v>336.47</v>
      </c>
      <c r="M94" s="91">
        <f t="shared" si="133"/>
        <v>0</v>
      </c>
      <c r="N94" s="9">
        <f t="shared" si="134"/>
        <v>13458.98</v>
      </c>
      <c r="O94" s="548">
        <f t="shared" si="135"/>
        <v>13458.98</v>
      </c>
      <c r="P94" s="543"/>
      <c r="Q94" s="4">
        <f t="shared" si="205"/>
        <v>0</v>
      </c>
      <c r="R94" s="9">
        <f t="shared" si="129"/>
        <v>0</v>
      </c>
      <c r="S94" s="9">
        <f t="shared" si="206"/>
        <v>13458.98</v>
      </c>
      <c r="T94" s="9">
        <f t="shared" si="130"/>
        <v>0</v>
      </c>
      <c r="U94" s="9">
        <f t="shared" si="136"/>
        <v>0</v>
      </c>
      <c r="V94" s="9">
        <f t="shared" si="137"/>
        <v>0</v>
      </c>
      <c r="W94" s="9">
        <f t="shared" si="138"/>
        <v>13458.98</v>
      </c>
      <c r="X94" s="9">
        <f t="shared" si="139"/>
        <v>0</v>
      </c>
      <c r="Y94" s="9">
        <f t="shared" si="140"/>
        <v>0</v>
      </c>
      <c r="Z94" s="4">
        <f t="shared" si="95"/>
        <v>0</v>
      </c>
      <c r="AA94" s="9">
        <f t="shared" si="141"/>
        <v>0</v>
      </c>
      <c r="AB94" s="9">
        <f t="shared" si="197"/>
        <v>13458.98</v>
      </c>
      <c r="AC94" s="9">
        <f t="shared" si="189"/>
        <v>0</v>
      </c>
      <c r="AD94" s="9">
        <f t="shared" si="142"/>
        <v>0</v>
      </c>
      <c r="AE94" s="9">
        <f t="shared" si="143"/>
        <v>0</v>
      </c>
      <c r="AF94" s="9">
        <f t="shared" si="144"/>
        <v>13458.98</v>
      </c>
      <c r="AG94" s="9">
        <f t="shared" si="145"/>
        <v>0</v>
      </c>
      <c r="AH94" s="9">
        <f t="shared" si="146"/>
        <v>0</v>
      </c>
      <c r="AI94" s="4">
        <f t="shared" si="97"/>
        <v>0</v>
      </c>
      <c r="AJ94" s="9">
        <f t="shared" si="147"/>
        <v>0</v>
      </c>
      <c r="AK94" s="9">
        <f t="shared" si="198"/>
        <v>13458.98</v>
      </c>
      <c r="AL94" s="9">
        <f t="shared" si="190"/>
        <v>0</v>
      </c>
      <c r="AM94" s="9">
        <f t="shared" si="148"/>
        <v>0</v>
      </c>
      <c r="AN94" s="9">
        <f t="shared" si="149"/>
        <v>0</v>
      </c>
      <c r="AO94" s="9">
        <f t="shared" si="150"/>
        <v>13458.98</v>
      </c>
      <c r="AP94" s="9">
        <f t="shared" si="151"/>
        <v>0</v>
      </c>
      <c r="AQ94" s="9">
        <f t="shared" si="152"/>
        <v>0</v>
      </c>
      <c r="AR94" s="4">
        <f t="shared" si="99"/>
        <v>0</v>
      </c>
      <c r="AS94" s="9">
        <f t="shared" si="153"/>
        <v>0</v>
      </c>
      <c r="AT94" s="9">
        <f t="shared" si="199"/>
        <v>13458.98</v>
      </c>
      <c r="AU94" s="9">
        <f t="shared" si="191"/>
        <v>0</v>
      </c>
      <c r="AV94" s="9">
        <f t="shared" si="154"/>
        <v>0</v>
      </c>
      <c r="AW94" s="9">
        <f t="shared" si="155"/>
        <v>0</v>
      </c>
      <c r="AX94" s="9">
        <f t="shared" si="156"/>
        <v>13458.98</v>
      </c>
      <c r="AY94" s="9">
        <f t="shared" si="157"/>
        <v>0</v>
      </c>
      <c r="AZ94" s="9">
        <f t="shared" si="158"/>
        <v>0</v>
      </c>
      <c r="BA94" s="4">
        <f t="shared" si="101"/>
        <v>0</v>
      </c>
      <c r="BB94" s="9">
        <f t="shared" si="159"/>
        <v>0</v>
      </c>
      <c r="BC94" s="9">
        <f t="shared" si="200"/>
        <v>13458.98</v>
      </c>
      <c r="BD94" s="9">
        <f t="shared" si="192"/>
        <v>0</v>
      </c>
      <c r="BE94" s="9">
        <f t="shared" si="160"/>
        <v>0</v>
      </c>
      <c r="BF94" s="9">
        <f t="shared" si="161"/>
        <v>0</v>
      </c>
      <c r="BG94" s="9">
        <f t="shared" si="162"/>
        <v>13458.98</v>
      </c>
      <c r="BH94" s="9">
        <f t="shared" si="163"/>
        <v>0</v>
      </c>
      <c r="BI94" s="9">
        <f t="shared" si="164"/>
        <v>0</v>
      </c>
      <c r="BJ94" s="4">
        <f t="shared" si="103"/>
        <v>0</v>
      </c>
      <c r="BK94" s="9">
        <f t="shared" si="165"/>
        <v>0</v>
      </c>
      <c r="BL94" s="9">
        <f t="shared" si="201"/>
        <v>13458.98</v>
      </c>
      <c r="BM94" s="9">
        <f t="shared" si="193"/>
        <v>0</v>
      </c>
      <c r="BN94" s="9">
        <f t="shared" si="166"/>
        <v>0</v>
      </c>
      <c r="BO94" s="9">
        <f t="shared" si="167"/>
        <v>0</v>
      </c>
      <c r="BP94" s="9">
        <f t="shared" si="168"/>
        <v>13458.98</v>
      </c>
      <c r="BQ94" s="9">
        <f t="shared" si="169"/>
        <v>0</v>
      </c>
      <c r="BR94" s="9">
        <f t="shared" si="170"/>
        <v>0</v>
      </c>
      <c r="BS94" s="4">
        <f t="shared" si="105"/>
        <v>0</v>
      </c>
      <c r="BT94" s="9">
        <f t="shared" si="171"/>
        <v>0</v>
      </c>
      <c r="BU94" s="9">
        <f t="shared" si="202"/>
        <v>13458.98</v>
      </c>
      <c r="BV94" s="9">
        <f t="shared" si="194"/>
        <v>0</v>
      </c>
      <c r="BW94" s="9">
        <f t="shared" si="172"/>
        <v>0</v>
      </c>
      <c r="BX94" s="9">
        <f t="shared" si="173"/>
        <v>0</v>
      </c>
      <c r="BY94" s="9">
        <f t="shared" si="174"/>
        <v>13458.98</v>
      </c>
      <c r="BZ94" s="9">
        <f t="shared" si="175"/>
        <v>0</v>
      </c>
      <c r="CA94" s="9">
        <f t="shared" si="176"/>
        <v>0</v>
      </c>
      <c r="CB94" s="4">
        <f t="shared" si="107"/>
        <v>0</v>
      </c>
      <c r="CC94" s="9">
        <f t="shared" si="177"/>
        <v>0</v>
      </c>
      <c r="CD94" s="9">
        <f t="shared" si="203"/>
        <v>13458.98</v>
      </c>
      <c r="CE94" s="9">
        <f t="shared" si="195"/>
        <v>0</v>
      </c>
      <c r="CF94" s="9">
        <f t="shared" si="178"/>
        <v>0</v>
      </c>
      <c r="CG94" s="9">
        <f t="shared" si="179"/>
        <v>0</v>
      </c>
      <c r="CH94" s="9">
        <f t="shared" si="180"/>
        <v>13458.98</v>
      </c>
      <c r="CI94" s="9">
        <f t="shared" si="181"/>
        <v>0</v>
      </c>
      <c r="CJ94" s="9">
        <f t="shared" si="182"/>
        <v>0</v>
      </c>
      <c r="CK94" s="4">
        <f t="shared" si="109"/>
        <v>0</v>
      </c>
      <c r="CL94" s="9">
        <f t="shared" si="183"/>
        <v>0</v>
      </c>
      <c r="CM94" s="9">
        <f t="shared" si="204"/>
        <v>13458.98</v>
      </c>
      <c r="CN94" s="9">
        <f t="shared" si="196"/>
        <v>0</v>
      </c>
      <c r="CO94" s="9">
        <f t="shared" si="184"/>
        <v>0</v>
      </c>
      <c r="CP94" s="9">
        <f t="shared" si="185"/>
        <v>0</v>
      </c>
      <c r="CQ94" s="9">
        <f t="shared" si="186"/>
        <v>13458.98</v>
      </c>
      <c r="CR94" s="9">
        <f t="shared" si="187"/>
        <v>0</v>
      </c>
      <c r="CS94" s="9">
        <f t="shared" si="188"/>
        <v>0</v>
      </c>
    </row>
    <row r="95" spans="1:97" ht="12.9" customHeight="1" x14ac:dyDescent="0.25">
      <c r="A95" s="196">
        <v>472</v>
      </c>
      <c r="B95" s="186" t="s">
        <v>225</v>
      </c>
      <c r="C95" s="179"/>
      <c r="D95" s="197"/>
      <c r="E95" s="217">
        <v>20083.830000000002</v>
      </c>
      <c r="F95" s="276">
        <v>24289</v>
      </c>
      <c r="G95" s="189">
        <v>40</v>
      </c>
      <c r="H95" s="177"/>
      <c r="I95" s="190"/>
      <c r="J95" s="200" t="s">
        <v>463</v>
      </c>
      <c r="K95" s="93">
        <f t="shared" si="131"/>
        <v>2.5000000000000001E-2</v>
      </c>
      <c r="L95" s="94">
        <f t="shared" si="132"/>
        <v>502.1</v>
      </c>
      <c r="M95" s="91">
        <f t="shared" si="133"/>
        <v>0</v>
      </c>
      <c r="N95" s="9">
        <f t="shared" si="134"/>
        <v>20083.830000000002</v>
      </c>
      <c r="O95" s="548">
        <f t="shared" si="135"/>
        <v>20083.830000000002</v>
      </c>
      <c r="P95" s="543"/>
      <c r="Q95" s="4">
        <f t="shared" si="205"/>
        <v>0</v>
      </c>
      <c r="R95" s="9">
        <f t="shared" si="129"/>
        <v>0</v>
      </c>
      <c r="S95" s="9">
        <f t="shared" si="206"/>
        <v>20083.830000000002</v>
      </c>
      <c r="T95" s="9">
        <f t="shared" si="130"/>
        <v>0</v>
      </c>
      <c r="U95" s="9">
        <f t="shared" si="136"/>
        <v>0</v>
      </c>
      <c r="V95" s="9">
        <f t="shared" si="137"/>
        <v>0</v>
      </c>
      <c r="W95" s="9">
        <f t="shared" si="138"/>
        <v>20083.830000000002</v>
      </c>
      <c r="X95" s="9">
        <f t="shared" si="139"/>
        <v>0</v>
      </c>
      <c r="Y95" s="9">
        <f t="shared" si="140"/>
        <v>0</v>
      </c>
      <c r="Z95" s="4">
        <f t="shared" si="95"/>
        <v>0</v>
      </c>
      <c r="AA95" s="9">
        <f t="shared" si="141"/>
        <v>0</v>
      </c>
      <c r="AB95" s="9">
        <f t="shared" si="197"/>
        <v>20083.830000000002</v>
      </c>
      <c r="AC95" s="9">
        <f t="shared" si="189"/>
        <v>0</v>
      </c>
      <c r="AD95" s="9">
        <f t="shared" si="142"/>
        <v>0</v>
      </c>
      <c r="AE95" s="9">
        <f t="shared" si="143"/>
        <v>0</v>
      </c>
      <c r="AF95" s="9">
        <f t="shared" si="144"/>
        <v>20083.830000000002</v>
      </c>
      <c r="AG95" s="9">
        <f t="shared" si="145"/>
        <v>0</v>
      </c>
      <c r="AH95" s="9">
        <f t="shared" si="146"/>
        <v>0</v>
      </c>
      <c r="AI95" s="4">
        <f t="shared" si="97"/>
        <v>0</v>
      </c>
      <c r="AJ95" s="9">
        <f t="shared" si="147"/>
        <v>0</v>
      </c>
      <c r="AK95" s="9">
        <f t="shared" si="198"/>
        <v>20083.830000000002</v>
      </c>
      <c r="AL95" s="9">
        <f t="shared" si="190"/>
        <v>0</v>
      </c>
      <c r="AM95" s="9">
        <f t="shared" si="148"/>
        <v>0</v>
      </c>
      <c r="AN95" s="9">
        <f t="shared" si="149"/>
        <v>0</v>
      </c>
      <c r="AO95" s="9">
        <f t="shared" si="150"/>
        <v>20083.830000000002</v>
      </c>
      <c r="AP95" s="9">
        <f t="shared" si="151"/>
        <v>0</v>
      </c>
      <c r="AQ95" s="9">
        <f t="shared" si="152"/>
        <v>0</v>
      </c>
      <c r="AR95" s="4">
        <f t="shared" si="99"/>
        <v>0</v>
      </c>
      <c r="AS95" s="9">
        <f t="shared" si="153"/>
        <v>0</v>
      </c>
      <c r="AT95" s="9">
        <f t="shared" si="199"/>
        <v>20083.830000000002</v>
      </c>
      <c r="AU95" s="9">
        <f t="shared" si="191"/>
        <v>0</v>
      </c>
      <c r="AV95" s="9">
        <f t="shared" si="154"/>
        <v>0</v>
      </c>
      <c r="AW95" s="9">
        <f t="shared" si="155"/>
        <v>0</v>
      </c>
      <c r="AX95" s="9">
        <f t="shared" si="156"/>
        <v>20083.830000000002</v>
      </c>
      <c r="AY95" s="9">
        <f t="shared" si="157"/>
        <v>0</v>
      </c>
      <c r="AZ95" s="9">
        <f t="shared" si="158"/>
        <v>0</v>
      </c>
      <c r="BA95" s="4">
        <f t="shared" si="101"/>
        <v>0</v>
      </c>
      <c r="BB95" s="9">
        <f t="shared" si="159"/>
        <v>0</v>
      </c>
      <c r="BC95" s="9">
        <f t="shared" si="200"/>
        <v>20083.830000000002</v>
      </c>
      <c r="BD95" s="9">
        <f t="shared" si="192"/>
        <v>0</v>
      </c>
      <c r="BE95" s="9">
        <f t="shared" si="160"/>
        <v>0</v>
      </c>
      <c r="BF95" s="9">
        <f t="shared" si="161"/>
        <v>0</v>
      </c>
      <c r="BG95" s="9">
        <f t="shared" si="162"/>
        <v>20083.830000000002</v>
      </c>
      <c r="BH95" s="9">
        <f t="shared" si="163"/>
        <v>0</v>
      </c>
      <c r="BI95" s="9">
        <f t="shared" si="164"/>
        <v>0</v>
      </c>
      <c r="BJ95" s="4">
        <f t="shared" si="103"/>
        <v>0</v>
      </c>
      <c r="BK95" s="9">
        <f t="shared" si="165"/>
        <v>0</v>
      </c>
      <c r="BL95" s="9">
        <f t="shared" si="201"/>
        <v>20083.830000000002</v>
      </c>
      <c r="BM95" s="9">
        <f t="shared" si="193"/>
        <v>0</v>
      </c>
      <c r="BN95" s="9">
        <f t="shared" si="166"/>
        <v>0</v>
      </c>
      <c r="BO95" s="9">
        <f t="shared" si="167"/>
        <v>0</v>
      </c>
      <c r="BP95" s="9">
        <f t="shared" si="168"/>
        <v>20083.830000000002</v>
      </c>
      <c r="BQ95" s="9">
        <f t="shared" si="169"/>
        <v>0</v>
      </c>
      <c r="BR95" s="9">
        <f t="shared" si="170"/>
        <v>0</v>
      </c>
      <c r="BS95" s="4">
        <f t="shared" si="105"/>
        <v>0</v>
      </c>
      <c r="BT95" s="9">
        <f t="shared" si="171"/>
        <v>0</v>
      </c>
      <c r="BU95" s="9">
        <f t="shared" si="202"/>
        <v>20083.830000000002</v>
      </c>
      <c r="BV95" s="9">
        <f t="shared" si="194"/>
        <v>0</v>
      </c>
      <c r="BW95" s="9">
        <f t="shared" si="172"/>
        <v>0</v>
      </c>
      <c r="BX95" s="9">
        <f t="shared" si="173"/>
        <v>0</v>
      </c>
      <c r="BY95" s="9">
        <f t="shared" si="174"/>
        <v>20083.830000000002</v>
      </c>
      <c r="BZ95" s="9">
        <f t="shared" si="175"/>
        <v>0</v>
      </c>
      <c r="CA95" s="9">
        <f t="shared" si="176"/>
        <v>0</v>
      </c>
      <c r="CB95" s="4">
        <f t="shared" si="107"/>
        <v>0</v>
      </c>
      <c r="CC95" s="9">
        <f t="shared" si="177"/>
        <v>0</v>
      </c>
      <c r="CD95" s="9">
        <f t="shared" si="203"/>
        <v>20083.830000000002</v>
      </c>
      <c r="CE95" s="9">
        <f t="shared" si="195"/>
        <v>0</v>
      </c>
      <c r="CF95" s="9">
        <f t="shared" si="178"/>
        <v>0</v>
      </c>
      <c r="CG95" s="9">
        <f t="shared" si="179"/>
        <v>0</v>
      </c>
      <c r="CH95" s="9">
        <f t="shared" si="180"/>
        <v>20083.830000000002</v>
      </c>
      <c r="CI95" s="9">
        <f t="shared" si="181"/>
        <v>0</v>
      </c>
      <c r="CJ95" s="9">
        <f t="shared" si="182"/>
        <v>0</v>
      </c>
      <c r="CK95" s="4">
        <f t="shared" si="109"/>
        <v>0</v>
      </c>
      <c r="CL95" s="9">
        <f t="shared" si="183"/>
        <v>0</v>
      </c>
      <c r="CM95" s="9">
        <f t="shared" si="204"/>
        <v>20083.830000000002</v>
      </c>
      <c r="CN95" s="9">
        <f t="shared" si="196"/>
        <v>0</v>
      </c>
      <c r="CO95" s="9">
        <f t="shared" si="184"/>
        <v>0</v>
      </c>
      <c r="CP95" s="9">
        <f t="shared" si="185"/>
        <v>0</v>
      </c>
      <c r="CQ95" s="9">
        <f t="shared" si="186"/>
        <v>20083.830000000002</v>
      </c>
      <c r="CR95" s="9">
        <f t="shared" si="187"/>
        <v>0</v>
      </c>
      <c r="CS95" s="9">
        <f t="shared" si="188"/>
        <v>0</v>
      </c>
    </row>
    <row r="96" spans="1:97" ht="12.9" customHeight="1" x14ac:dyDescent="0.25">
      <c r="A96" s="196">
        <v>473</v>
      </c>
      <c r="B96" s="186" t="s">
        <v>225</v>
      </c>
      <c r="C96" s="179"/>
      <c r="D96" s="197"/>
      <c r="E96" s="217">
        <v>12475.09</v>
      </c>
      <c r="F96" s="276">
        <v>24654</v>
      </c>
      <c r="G96" s="189">
        <v>40</v>
      </c>
      <c r="H96" s="177"/>
      <c r="I96" s="190"/>
      <c r="J96" s="200" t="s">
        <v>463</v>
      </c>
      <c r="K96" s="93">
        <f t="shared" si="131"/>
        <v>2.5000000000000001E-2</v>
      </c>
      <c r="L96" s="94">
        <f t="shared" si="132"/>
        <v>311.88</v>
      </c>
      <c r="M96" s="91">
        <f t="shared" si="133"/>
        <v>0</v>
      </c>
      <c r="N96" s="9">
        <f t="shared" si="134"/>
        <v>12475.09</v>
      </c>
      <c r="O96" s="548">
        <f t="shared" si="135"/>
        <v>12475.09</v>
      </c>
      <c r="P96" s="543"/>
      <c r="Q96" s="4">
        <f t="shared" si="205"/>
        <v>0</v>
      </c>
      <c r="R96" s="9">
        <f t="shared" si="129"/>
        <v>0</v>
      </c>
      <c r="S96" s="9">
        <f t="shared" si="206"/>
        <v>12475.09</v>
      </c>
      <c r="T96" s="9">
        <f t="shared" si="130"/>
        <v>0</v>
      </c>
      <c r="U96" s="9">
        <f t="shared" si="136"/>
        <v>0</v>
      </c>
      <c r="V96" s="9">
        <f t="shared" si="137"/>
        <v>0</v>
      </c>
      <c r="W96" s="9">
        <f t="shared" si="138"/>
        <v>12475.09</v>
      </c>
      <c r="X96" s="9">
        <f t="shared" si="139"/>
        <v>0</v>
      </c>
      <c r="Y96" s="9">
        <f t="shared" si="140"/>
        <v>0</v>
      </c>
      <c r="Z96" s="4">
        <f t="shared" si="95"/>
        <v>0</v>
      </c>
      <c r="AA96" s="9">
        <f t="shared" si="141"/>
        <v>0</v>
      </c>
      <c r="AB96" s="9">
        <f t="shared" si="197"/>
        <v>12475.09</v>
      </c>
      <c r="AC96" s="9">
        <f t="shared" si="189"/>
        <v>0</v>
      </c>
      <c r="AD96" s="9">
        <f t="shared" si="142"/>
        <v>0</v>
      </c>
      <c r="AE96" s="9">
        <f t="shared" si="143"/>
        <v>0</v>
      </c>
      <c r="AF96" s="9">
        <f t="shared" si="144"/>
        <v>12475.09</v>
      </c>
      <c r="AG96" s="9">
        <f t="shared" si="145"/>
        <v>0</v>
      </c>
      <c r="AH96" s="9">
        <f t="shared" si="146"/>
        <v>0</v>
      </c>
      <c r="AI96" s="4">
        <f t="shared" si="97"/>
        <v>0</v>
      </c>
      <c r="AJ96" s="9">
        <f t="shared" si="147"/>
        <v>0</v>
      </c>
      <c r="AK96" s="9">
        <f t="shared" si="198"/>
        <v>12475.09</v>
      </c>
      <c r="AL96" s="9">
        <f t="shared" si="190"/>
        <v>0</v>
      </c>
      <c r="AM96" s="9">
        <f t="shared" si="148"/>
        <v>0</v>
      </c>
      <c r="AN96" s="9">
        <f t="shared" si="149"/>
        <v>0</v>
      </c>
      <c r="AO96" s="9">
        <f t="shared" si="150"/>
        <v>12475.09</v>
      </c>
      <c r="AP96" s="9">
        <f t="shared" si="151"/>
        <v>0</v>
      </c>
      <c r="AQ96" s="9">
        <f t="shared" si="152"/>
        <v>0</v>
      </c>
      <c r="AR96" s="4">
        <f t="shared" si="99"/>
        <v>0</v>
      </c>
      <c r="AS96" s="9">
        <f t="shared" si="153"/>
        <v>0</v>
      </c>
      <c r="AT96" s="9">
        <f t="shared" si="199"/>
        <v>12475.09</v>
      </c>
      <c r="AU96" s="9">
        <f t="shared" si="191"/>
        <v>0</v>
      </c>
      <c r="AV96" s="9">
        <f t="shared" si="154"/>
        <v>0</v>
      </c>
      <c r="AW96" s="9">
        <f t="shared" si="155"/>
        <v>0</v>
      </c>
      <c r="AX96" s="9">
        <f t="shared" si="156"/>
        <v>12475.09</v>
      </c>
      <c r="AY96" s="9">
        <f t="shared" si="157"/>
        <v>0</v>
      </c>
      <c r="AZ96" s="9">
        <f t="shared" si="158"/>
        <v>0</v>
      </c>
      <c r="BA96" s="4">
        <f t="shared" si="101"/>
        <v>0</v>
      </c>
      <c r="BB96" s="9">
        <f t="shared" si="159"/>
        <v>0</v>
      </c>
      <c r="BC96" s="9">
        <f t="shared" si="200"/>
        <v>12475.09</v>
      </c>
      <c r="BD96" s="9">
        <f t="shared" si="192"/>
        <v>0</v>
      </c>
      <c r="BE96" s="9">
        <f t="shared" si="160"/>
        <v>0</v>
      </c>
      <c r="BF96" s="9">
        <f t="shared" si="161"/>
        <v>0</v>
      </c>
      <c r="BG96" s="9">
        <f t="shared" si="162"/>
        <v>12475.09</v>
      </c>
      <c r="BH96" s="9">
        <f t="shared" si="163"/>
        <v>0</v>
      </c>
      <c r="BI96" s="9">
        <f t="shared" si="164"/>
        <v>0</v>
      </c>
      <c r="BJ96" s="4">
        <f t="shared" si="103"/>
        <v>0</v>
      </c>
      <c r="BK96" s="9">
        <f t="shared" si="165"/>
        <v>0</v>
      </c>
      <c r="BL96" s="9">
        <f t="shared" si="201"/>
        <v>12475.09</v>
      </c>
      <c r="BM96" s="9">
        <f t="shared" si="193"/>
        <v>0</v>
      </c>
      <c r="BN96" s="9">
        <f t="shared" si="166"/>
        <v>0</v>
      </c>
      <c r="BO96" s="9">
        <f t="shared" si="167"/>
        <v>0</v>
      </c>
      <c r="BP96" s="9">
        <f t="shared" si="168"/>
        <v>12475.09</v>
      </c>
      <c r="BQ96" s="9">
        <f t="shared" si="169"/>
        <v>0</v>
      </c>
      <c r="BR96" s="9">
        <f t="shared" si="170"/>
        <v>0</v>
      </c>
      <c r="BS96" s="4">
        <f t="shared" si="105"/>
        <v>0</v>
      </c>
      <c r="BT96" s="9">
        <f t="shared" si="171"/>
        <v>0</v>
      </c>
      <c r="BU96" s="9">
        <f t="shared" si="202"/>
        <v>12475.09</v>
      </c>
      <c r="BV96" s="9">
        <f t="shared" si="194"/>
        <v>0</v>
      </c>
      <c r="BW96" s="9">
        <f t="shared" si="172"/>
        <v>0</v>
      </c>
      <c r="BX96" s="9">
        <f t="shared" si="173"/>
        <v>0</v>
      </c>
      <c r="BY96" s="9">
        <f t="shared" si="174"/>
        <v>12475.09</v>
      </c>
      <c r="BZ96" s="9">
        <f t="shared" si="175"/>
        <v>0</v>
      </c>
      <c r="CA96" s="9">
        <f t="shared" si="176"/>
        <v>0</v>
      </c>
      <c r="CB96" s="4">
        <f t="shared" si="107"/>
        <v>0</v>
      </c>
      <c r="CC96" s="9">
        <f t="shared" si="177"/>
        <v>0</v>
      </c>
      <c r="CD96" s="9">
        <f t="shared" si="203"/>
        <v>12475.09</v>
      </c>
      <c r="CE96" s="9">
        <f t="shared" si="195"/>
        <v>0</v>
      </c>
      <c r="CF96" s="9">
        <f t="shared" si="178"/>
        <v>0</v>
      </c>
      <c r="CG96" s="9">
        <f t="shared" si="179"/>
        <v>0</v>
      </c>
      <c r="CH96" s="9">
        <f t="shared" si="180"/>
        <v>12475.09</v>
      </c>
      <c r="CI96" s="9">
        <f t="shared" si="181"/>
        <v>0</v>
      </c>
      <c r="CJ96" s="9">
        <f t="shared" si="182"/>
        <v>0</v>
      </c>
      <c r="CK96" s="4">
        <f t="shared" si="109"/>
        <v>0</v>
      </c>
      <c r="CL96" s="9">
        <f t="shared" si="183"/>
        <v>0</v>
      </c>
      <c r="CM96" s="9">
        <f t="shared" si="204"/>
        <v>12475.09</v>
      </c>
      <c r="CN96" s="9">
        <f t="shared" si="196"/>
        <v>0</v>
      </c>
      <c r="CO96" s="9">
        <f t="shared" si="184"/>
        <v>0</v>
      </c>
      <c r="CP96" s="9">
        <f t="shared" si="185"/>
        <v>0</v>
      </c>
      <c r="CQ96" s="9">
        <f t="shared" si="186"/>
        <v>12475.09</v>
      </c>
      <c r="CR96" s="9">
        <f t="shared" si="187"/>
        <v>0</v>
      </c>
      <c r="CS96" s="9">
        <f t="shared" si="188"/>
        <v>0</v>
      </c>
    </row>
    <row r="97" spans="1:97" ht="12.9" customHeight="1" x14ac:dyDescent="0.25">
      <c r="A97" s="196">
        <v>474</v>
      </c>
      <c r="B97" s="186" t="s">
        <v>225</v>
      </c>
      <c r="C97" s="179"/>
      <c r="D97" s="197"/>
      <c r="E97" s="217">
        <v>35277.08</v>
      </c>
      <c r="F97" s="276">
        <v>25020</v>
      </c>
      <c r="G97" s="189">
        <v>40</v>
      </c>
      <c r="H97" s="177"/>
      <c r="I97" s="190"/>
      <c r="J97" s="200" t="s">
        <v>463</v>
      </c>
      <c r="K97" s="93">
        <f t="shared" si="131"/>
        <v>2.5000000000000001E-2</v>
      </c>
      <c r="L97" s="94">
        <f t="shared" si="132"/>
        <v>881.93</v>
      </c>
      <c r="M97" s="91">
        <f t="shared" si="133"/>
        <v>0</v>
      </c>
      <c r="N97" s="9">
        <f t="shared" si="134"/>
        <v>35277.08</v>
      </c>
      <c r="O97" s="548">
        <f t="shared" si="135"/>
        <v>35277.08</v>
      </c>
      <c r="P97" s="543"/>
      <c r="Q97" s="4">
        <f>IF(YEAR($F97)=Q$4,$E97,0)</f>
        <v>0</v>
      </c>
      <c r="R97" s="9">
        <f t="shared" si="129"/>
        <v>0</v>
      </c>
      <c r="S97" s="9">
        <f>IF(AND($F97&gt;0,$F97&lt;=V$4),$E97,0)</f>
        <v>35277.08</v>
      </c>
      <c r="T97" s="9">
        <f t="shared" si="130"/>
        <v>0</v>
      </c>
      <c r="U97" s="9">
        <f t="shared" si="136"/>
        <v>0</v>
      </c>
      <c r="V97" s="9">
        <f t="shared" si="137"/>
        <v>0</v>
      </c>
      <c r="W97" s="9">
        <f t="shared" si="138"/>
        <v>35277.08</v>
      </c>
      <c r="X97" s="9">
        <f t="shared" si="139"/>
        <v>0</v>
      </c>
      <c r="Y97" s="9">
        <f t="shared" si="140"/>
        <v>0</v>
      </c>
      <c r="Z97" s="4">
        <f>IF(YEAR($F97)=Z$4,$E97,0)</f>
        <v>0</v>
      </c>
      <c r="AA97" s="9">
        <f t="shared" si="141"/>
        <v>0</v>
      </c>
      <c r="AB97" s="9">
        <f>IF(AND($F97&gt;0,$F97&lt;=AE$4),$E97,0)</f>
        <v>35277.08</v>
      </c>
      <c r="AC97" s="9">
        <f t="shared" si="189"/>
        <v>0</v>
      </c>
      <c r="AD97" s="9">
        <f t="shared" si="142"/>
        <v>0</v>
      </c>
      <c r="AE97" s="9">
        <f t="shared" si="143"/>
        <v>0</v>
      </c>
      <c r="AF97" s="9">
        <f t="shared" si="144"/>
        <v>35277.08</v>
      </c>
      <c r="AG97" s="9">
        <f t="shared" si="145"/>
        <v>0</v>
      </c>
      <c r="AH97" s="9">
        <f t="shared" si="146"/>
        <v>0</v>
      </c>
      <c r="AI97" s="4">
        <f>IF(YEAR($F97)=AI$4,$E97,0)</f>
        <v>0</v>
      </c>
      <c r="AJ97" s="9">
        <f t="shared" si="147"/>
        <v>0</v>
      </c>
      <c r="AK97" s="9">
        <f>IF(AND($F97&gt;0,$F97&lt;=AN$4),$E97,0)</f>
        <v>35277.08</v>
      </c>
      <c r="AL97" s="9">
        <f t="shared" si="190"/>
        <v>0</v>
      </c>
      <c r="AM97" s="9">
        <f t="shared" si="148"/>
        <v>0</v>
      </c>
      <c r="AN97" s="9">
        <f t="shared" si="149"/>
        <v>0</v>
      </c>
      <c r="AO97" s="9">
        <f t="shared" si="150"/>
        <v>35277.08</v>
      </c>
      <c r="AP97" s="9">
        <f t="shared" si="151"/>
        <v>0</v>
      </c>
      <c r="AQ97" s="9">
        <f t="shared" si="152"/>
        <v>0</v>
      </c>
      <c r="AR97" s="4">
        <f>IF(YEAR($F97)=AR$4,$E97,0)</f>
        <v>0</v>
      </c>
      <c r="AS97" s="9">
        <f t="shared" si="153"/>
        <v>0</v>
      </c>
      <c r="AT97" s="9">
        <f>IF(AND($F97&gt;0,$F97&lt;=AW$4),$E97,0)</f>
        <v>35277.08</v>
      </c>
      <c r="AU97" s="9">
        <f t="shared" si="191"/>
        <v>0</v>
      </c>
      <c r="AV97" s="9">
        <f t="shared" si="154"/>
        <v>0</v>
      </c>
      <c r="AW97" s="9">
        <f t="shared" si="155"/>
        <v>0</v>
      </c>
      <c r="AX97" s="9">
        <f t="shared" si="156"/>
        <v>35277.08</v>
      </c>
      <c r="AY97" s="9">
        <f t="shared" si="157"/>
        <v>0</v>
      </c>
      <c r="AZ97" s="9">
        <f t="shared" si="158"/>
        <v>0</v>
      </c>
      <c r="BA97" s="4">
        <f>IF(YEAR($F97)=BA$4,$E97,0)</f>
        <v>0</v>
      </c>
      <c r="BB97" s="9">
        <f t="shared" si="159"/>
        <v>0</v>
      </c>
      <c r="BC97" s="9">
        <f>IF(AND($F97&gt;0,$F97&lt;=BF$4),$E97,0)</f>
        <v>35277.08</v>
      </c>
      <c r="BD97" s="9">
        <f t="shared" si="192"/>
        <v>0</v>
      </c>
      <c r="BE97" s="9">
        <f t="shared" si="160"/>
        <v>0</v>
      </c>
      <c r="BF97" s="9">
        <f t="shared" si="161"/>
        <v>0</v>
      </c>
      <c r="BG97" s="9">
        <f t="shared" si="162"/>
        <v>35277.08</v>
      </c>
      <c r="BH97" s="9">
        <f t="shared" si="163"/>
        <v>0</v>
      </c>
      <c r="BI97" s="9">
        <f t="shared" si="164"/>
        <v>0</v>
      </c>
      <c r="BJ97" s="4">
        <f>IF(YEAR($F97)=BJ$4,$E97,0)</f>
        <v>0</v>
      </c>
      <c r="BK97" s="9">
        <f t="shared" si="165"/>
        <v>0</v>
      </c>
      <c r="BL97" s="9">
        <f>IF(AND($F97&gt;0,$F97&lt;=BO$4),$E97,0)</f>
        <v>35277.08</v>
      </c>
      <c r="BM97" s="9">
        <f t="shared" si="193"/>
        <v>0</v>
      </c>
      <c r="BN97" s="9">
        <f t="shared" si="166"/>
        <v>0</v>
      </c>
      <c r="BO97" s="9">
        <f t="shared" si="167"/>
        <v>0</v>
      </c>
      <c r="BP97" s="9">
        <f t="shared" si="168"/>
        <v>35277.08</v>
      </c>
      <c r="BQ97" s="9">
        <f t="shared" si="169"/>
        <v>0</v>
      </c>
      <c r="BR97" s="9">
        <f t="shared" si="170"/>
        <v>0</v>
      </c>
      <c r="BS97" s="4">
        <f>IF(YEAR($F97)=BS$4,$E97,0)</f>
        <v>0</v>
      </c>
      <c r="BT97" s="9">
        <f t="shared" si="171"/>
        <v>0</v>
      </c>
      <c r="BU97" s="9">
        <f>IF(AND($F97&gt;0,$F97&lt;=BX$4),$E97,0)</f>
        <v>35277.08</v>
      </c>
      <c r="BV97" s="9">
        <f t="shared" si="194"/>
        <v>0</v>
      </c>
      <c r="BW97" s="9">
        <f t="shared" si="172"/>
        <v>0</v>
      </c>
      <c r="BX97" s="9">
        <f t="shared" si="173"/>
        <v>0</v>
      </c>
      <c r="BY97" s="9">
        <f t="shared" si="174"/>
        <v>35277.08</v>
      </c>
      <c r="BZ97" s="9">
        <f t="shared" si="175"/>
        <v>0</v>
      </c>
      <c r="CA97" s="9">
        <f t="shared" si="176"/>
        <v>0</v>
      </c>
      <c r="CB97" s="4">
        <f>IF(YEAR($F97)=CB$4,$E97,0)</f>
        <v>0</v>
      </c>
      <c r="CC97" s="9">
        <f t="shared" si="177"/>
        <v>0</v>
      </c>
      <c r="CD97" s="9">
        <f>IF(AND($F97&gt;0,$F97&lt;=CG$4),$E97,0)</f>
        <v>35277.08</v>
      </c>
      <c r="CE97" s="9">
        <f t="shared" si="195"/>
        <v>0</v>
      </c>
      <c r="CF97" s="9">
        <f t="shared" si="178"/>
        <v>0</v>
      </c>
      <c r="CG97" s="9">
        <f t="shared" si="179"/>
        <v>0</v>
      </c>
      <c r="CH97" s="9">
        <f t="shared" si="180"/>
        <v>35277.08</v>
      </c>
      <c r="CI97" s="9">
        <f t="shared" si="181"/>
        <v>0</v>
      </c>
      <c r="CJ97" s="9">
        <f t="shared" si="182"/>
        <v>0</v>
      </c>
      <c r="CK97" s="4">
        <f>IF(YEAR($F97)=CK$4,$E97,0)</f>
        <v>0</v>
      </c>
      <c r="CL97" s="9">
        <f t="shared" si="183"/>
        <v>0</v>
      </c>
      <c r="CM97" s="9">
        <f>IF(AND($F97&gt;0,$F97&lt;=CP$4),$E97,0)</f>
        <v>35277.08</v>
      </c>
      <c r="CN97" s="9">
        <f t="shared" si="196"/>
        <v>0</v>
      </c>
      <c r="CO97" s="9">
        <f t="shared" si="184"/>
        <v>0</v>
      </c>
      <c r="CP97" s="9">
        <f t="shared" si="185"/>
        <v>0</v>
      </c>
      <c r="CQ97" s="9">
        <f t="shared" si="186"/>
        <v>35277.08</v>
      </c>
      <c r="CR97" s="9">
        <f t="shared" si="187"/>
        <v>0</v>
      </c>
      <c r="CS97" s="9">
        <f t="shared" si="188"/>
        <v>0</v>
      </c>
    </row>
    <row r="98" spans="1:97" ht="12.9" customHeight="1" x14ac:dyDescent="0.25">
      <c r="A98" s="193">
        <v>475</v>
      </c>
      <c r="B98" s="186" t="s">
        <v>225</v>
      </c>
      <c r="C98" s="179"/>
      <c r="D98" s="194"/>
      <c r="E98" s="217">
        <v>11170.58</v>
      </c>
      <c r="F98" s="276">
        <v>25385</v>
      </c>
      <c r="G98" s="189">
        <v>40</v>
      </c>
      <c r="H98" s="177"/>
      <c r="I98" s="190"/>
      <c r="J98" s="200" t="s">
        <v>463</v>
      </c>
      <c r="K98" s="93">
        <f t="shared" si="131"/>
        <v>2.5000000000000001E-2</v>
      </c>
      <c r="L98" s="94">
        <f t="shared" si="132"/>
        <v>279.26</v>
      </c>
      <c r="M98" s="91">
        <f t="shared" si="133"/>
        <v>0</v>
      </c>
      <c r="N98" s="9">
        <f t="shared" si="134"/>
        <v>11170.58</v>
      </c>
      <c r="O98" s="548">
        <f t="shared" si="135"/>
        <v>11170.58</v>
      </c>
      <c r="P98" s="543"/>
      <c r="Q98" s="4">
        <f>IF(YEAR($F98)=Q$4,$E98,0)</f>
        <v>0</v>
      </c>
      <c r="R98" s="9">
        <f t="shared" si="129"/>
        <v>0</v>
      </c>
      <c r="S98" s="9">
        <f>IF(AND($F98&gt;0,$F98&lt;=V$4),$E98,0)</f>
        <v>11170.58</v>
      </c>
      <c r="T98" s="9">
        <f t="shared" si="130"/>
        <v>0</v>
      </c>
      <c r="U98" s="9">
        <f t="shared" si="136"/>
        <v>0</v>
      </c>
      <c r="V98" s="9">
        <f t="shared" si="137"/>
        <v>0</v>
      </c>
      <c r="W98" s="9">
        <f t="shared" si="138"/>
        <v>11170.58</v>
      </c>
      <c r="X98" s="9">
        <f t="shared" si="139"/>
        <v>0</v>
      </c>
      <c r="Y98" s="9">
        <f t="shared" si="140"/>
        <v>0</v>
      </c>
      <c r="Z98" s="4">
        <f>IF(YEAR($F98)=Z$4,$E98,0)</f>
        <v>0</v>
      </c>
      <c r="AA98" s="9">
        <f t="shared" si="141"/>
        <v>0</v>
      </c>
      <c r="AB98" s="9">
        <f>IF(AND($F98&gt;0,$F98&lt;=AE$4),$E98,0)</f>
        <v>11170.58</v>
      </c>
      <c r="AC98" s="9">
        <f t="shared" si="189"/>
        <v>0</v>
      </c>
      <c r="AD98" s="9">
        <f t="shared" si="142"/>
        <v>0</v>
      </c>
      <c r="AE98" s="9">
        <f t="shared" si="143"/>
        <v>0</v>
      </c>
      <c r="AF98" s="9">
        <f t="shared" si="144"/>
        <v>11170.58</v>
      </c>
      <c r="AG98" s="9">
        <f t="shared" si="145"/>
        <v>0</v>
      </c>
      <c r="AH98" s="9">
        <f t="shared" si="146"/>
        <v>0</v>
      </c>
      <c r="AI98" s="4">
        <f>IF(YEAR($F98)=AI$4,$E98,0)</f>
        <v>0</v>
      </c>
      <c r="AJ98" s="9">
        <f t="shared" si="147"/>
        <v>0</v>
      </c>
      <c r="AK98" s="9">
        <f>IF(AND($F98&gt;0,$F98&lt;=AN$4),$E98,0)</f>
        <v>11170.58</v>
      </c>
      <c r="AL98" s="9">
        <f t="shared" si="190"/>
        <v>0</v>
      </c>
      <c r="AM98" s="9">
        <f t="shared" si="148"/>
        <v>0</v>
      </c>
      <c r="AN98" s="9">
        <f t="shared" si="149"/>
        <v>0</v>
      </c>
      <c r="AO98" s="9">
        <f t="shared" si="150"/>
        <v>11170.58</v>
      </c>
      <c r="AP98" s="9">
        <f t="shared" si="151"/>
        <v>0</v>
      </c>
      <c r="AQ98" s="9">
        <f t="shared" si="152"/>
        <v>0</v>
      </c>
      <c r="AR98" s="4">
        <f>IF(YEAR($F98)=AR$4,$E98,0)</f>
        <v>0</v>
      </c>
      <c r="AS98" s="9">
        <f t="shared" si="153"/>
        <v>0</v>
      </c>
      <c r="AT98" s="9">
        <f>IF(AND($F98&gt;0,$F98&lt;=AW$4),$E98,0)</f>
        <v>11170.58</v>
      </c>
      <c r="AU98" s="9">
        <f t="shared" si="191"/>
        <v>0</v>
      </c>
      <c r="AV98" s="9">
        <f t="shared" si="154"/>
        <v>0</v>
      </c>
      <c r="AW98" s="9">
        <f t="shared" si="155"/>
        <v>0</v>
      </c>
      <c r="AX98" s="9">
        <f t="shared" si="156"/>
        <v>11170.58</v>
      </c>
      <c r="AY98" s="9">
        <f t="shared" si="157"/>
        <v>0</v>
      </c>
      <c r="AZ98" s="9">
        <f t="shared" si="158"/>
        <v>0</v>
      </c>
      <c r="BA98" s="4">
        <f>IF(YEAR($F98)=BA$4,$E98,0)</f>
        <v>0</v>
      </c>
      <c r="BB98" s="9">
        <f t="shared" si="159"/>
        <v>0</v>
      </c>
      <c r="BC98" s="9">
        <f>IF(AND($F98&gt;0,$F98&lt;=BF$4),$E98,0)</f>
        <v>11170.58</v>
      </c>
      <c r="BD98" s="9">
        <f t="shared" si="192"/>
        <v>0</v>
      </c>
      <c r="BE98" s="9">
        <f t="shared" si="160"/>
        <v>0</v>
      </c>
      <c r="BF98" s="9">
        <f t="shared" si="161"/>
        <v>0</v>
      </c>
      <c r="BG98" s="9">
        <f t="shared" si="162"/>
        <v>11170.58</v>
      </c>
      <c r="BH98" s="9">
        <f t="shared" si="163"/>
        <v>0</v>
      </c>
      <c r="BI98" s="9">
        <f t="shared" si="164"/>
        <v>0</v>
      </c>
      <c r="BJ98" s="4">
        <f>IF(YEAR($F98)=BJ$4,$E98,0)</f>
        <v>0</v>
      </c>
      <c r="BK98" s="9">
        <f t="shared" si="165"/>
        <v>0</v>
      </c>
      <c r="BL98" s="9">
        <f>IF(AND($F98&gt;0,$F98&lt;=BO$4),$E98,0)</f>
        <v>11170.58</v>
      </c>
      <c r="BM98" s="9">
        <f t="shared" si="193"/>
        <v>0</v>
      </c>
      <c r="BN98" s="9">
        <f t="shared" si="166"/>
        <v>0</v>
      </c>
      <c r="BO98" s="9">
        <f t="shared" si="167"/>
        <v>0</v>
      </c>
      <c r="BP98" s="9">
        <f t="shared" si="168"/>
        <v>11170.58</v>
      </c>
      <c r="BQ98" s="9">
        <f t="shared" si="169"/>
        <v>0</v>
      </c>
      <c r="BR98" s="9">
        <f t="shared" si="170"/>
        <v>0</v>
      </c>
      <c r="BS98" s="4">
        <f>IF(YEAR($F98)=BS$4,$E98,0)</f>
        <v>0</v>
      </c>
      <c r="BT98" s="9">
        <f t="shared" si="171"/>
        <v>0</v>
      </c>
      <c r="BU98" s="9">
        <f>IF(AND($F98&gt;0,$F98&lt;=BX$4),$E98,0)</f>
        <v>11170.58</v>
      </c>
      <c r="BV98" s="9">
        <f t="shared" si="194"/>
        <v>0</v>
      </c>
      <c r="BW98" s="9">
        <f t="shared" si="172"/>
        <v>0</v>
      </c>
      <c r="BX98" s="9">
        <f t="shared" si="173"/>
        <v>0</v>
      </c>
      <c r="BY98" s="9">
        <f t="shared" si="174"/>
        <v>11170.58</v>
      </c>
      <c r="BZ98" s="9">
        <f t="shared" si="175"/>
        <v>0</v>
      </c>
      <c r="CA98" s="9">
        <f t="shared" si="176"/>
        <v>0</v>
      </c>
      <c r="CB98" s="4">
        <f>IF(YEAR($F98)=CB$4,$E98,0)</f>
        <v>0</v>
      </c>
      <c r="CC98" s="9">
        <f t="shared" si="177"/>
        <v>0</v>
      </c>
      <c r="CD98" s="9">
        <f>IF(AND($F98&gt;0,$F98&lt;=CG$4),$E98,0)</f>
        <v>11170.58</v>
      </c>
      <c r="CE98" s="9">
        <f t="shared" si="195"/>
        <v>0</v>
      </c>
      <c r="CF98" s="9">
        <f t="shared" si="178"/>
        <v>0</v>
      </c>
      <c r="CG98" s="9">
        <f t="shared" si="179"/>
        <v>0</v>
      </c>
      <c r="CH98" s="9">
        <f t="shared" si="180"/>
        <v>11170.58</v>
      </c>
      <c r="CI98" s="9">
        <f t="shared" si="181"/>
        <v>0</v>
      </c>
      <c r="CJ98" s="9">
        <f t="shared" si="182"/>
        <v>0</v>
      </c>
      <c r="CK98" s="4">
        <f>IF(YEAR($F98)=CK$4,$E98,0)</f>
        <v>0</v>
      </c>
      <c r="CL98" s="9">
        <f t="shared" si="183"/>
        <v>0</v>
      </c>
      <c r="CM98" s="9">
        <f>IF(AND($F98&gt;0,$F98&lt;=CP$4),$E98,0)</f>
        <v>11170.58</v>
      </c>
      <c r="CN98" s="9">
        <f t="shared" si="196"/>
        <v>0</v>
      </c>
      <c r="CO98" s="9">
        <f t="shared" si="184"/>
        <v>0</v>
      </c>
      <c r="CP98" s="9">
        <f t="shared" si="185"/>
        <v>0</v>
      </c>
      <c r="CQ98" s="9">
        <f t="shared" si="186"/>
        <v>11170.58</v>
      </c>
      <c r="CR98" s="9">
        <f t="shared" si="187"/>
        <v>0</v>
      </c>
      <c r="CS98" s="9">
        <f t="shared" si="188"/>
        <v>0</v>
      </c>
    </row>
    <row r="99" spans="1:97" ht="12.9" customHeight="1" x14ac:dyDescent="0.25">
      <c r="A99" s="193">
        <v>476</v>
      </c>
      <c r="B99" s="186" t="s">
        <v>225</v>
      </c>
      <c r="C99" s="179"/>
      <c r="D99" s="194"/>
      <c r="E99" s="217">
        <v>46776.97</v>
      </c>
      <c r="F99" s="276">
        <v>25385</v>
      </c>
      <c r="G99" s="189">
        <v>40</v>
      </c>
      <c r="H99" s="177"/>
      <c r="I99" s="190"/>
      <c r="J99" s="200" t="s">
        <v>463</v>
      </c>
      <c r="K99" s="93">
        <f t="shared" si="131"/>
        <v>2.5000000000000001E-2</v>
      </c>
      <c r="L99" s="94">
        <f t="shared" si="132"/>
        <v>1169.42</v>
      </c>
      <c r="M99" s="91">
        <f t="shared" si="133"/>
        <v>0</v>
      </c>
      <c r="N99" s="9">
        <f t="shared" si="134"/>
        <v>46776.97</v>
      </c>
      <c r="O99" s="548">
        <f t="shared" si="135"/>
        <v>46776.97</v>
      </c>
      <c r="P99" s="543"/>
      <c r="Q99" s="4">
        <f t="shared" si="94"/>
        <v>0</v>
      </c>
      <c r="R99" s="9">
        <f t="shared" si="129"/>
        <v>0</v>
      </c>
      <c r="S99" s="9">
        <f t="shared" si="77"/>
        <v>46776.97</v>
      </c>
      <c r="T99" s="9">
        <f t="shared" si="130"/>
        <v>0</v>
      </c>
      <c r="U99" s="9">
        <f t="shared" si="136"/>
        <v>0</v>
      </c>
      <c r="V99" s="9">
        <f t="shared" si="137"/>
        <v>0</v>
      </c>
      <c r="W99" s="9">
        <f t="shared" si="138"/>
        <v>46776.97</v>
      </c>
      <c r="X99" s="9">
        <f t="shared" si="139"/>
        <v>0</v>
      </c>
      <c r="Y99" s="9">
        <f t="shared" si="140"/>
        <v>0</v>
      </c>
      <c r="Z99" s="4">
        <f t="shared" si="95"/>
        <v>0</v>
      </c>
      <c r="AA99" s="9">
        <f t="shared" si="141"/>
        <v>0</v>
      </c>
      <c r="AB99" s="9">
        <f t="shared" ref="AB99:AB191" si="207">IF(AND($F99&gt;0,$F99&lt;=AE$4),$E99,0)</f>
        <v>46776.97</v>
      </c>
      <c r="AC99" s="9">
        <f t="shared" si="189"/>
        <v>0</v>
      </c>
      <c r="AD99" s="9">
        <f t="shared" si="142"/>
        <v>0</v>
      </c>
      <c r="AE99" s="9">
        <f t="shared" si="143"/>
        <v>0</v>
      </c>
      <c r="AF99" s="9">
        <f t="shared" si="144"/>
        <v>46776.97</v>
      </c>
      <c r="AG99" s="9">
        <f t="shared" si="145"/>
        <v>0</v>
      </c>
      <c r="AH99" s="9">
        <f t="shared" si="146"/>
        <v>0</v>
      </c>
      <c r="AI99" s="4">
        <f t="shared" si="97"/>
        <v>0</v>
      </c>
      <c r="AJ99" s="9">
        <f t="shared" si="147"/>
        <v>0</v>
      </c>
      <c r="AK99" s="9">
        <f t="shared" ref="AK99:AK191" si="208">IF(AND($F99&gt;0,$F99&lt;=AN$4),$E99,0)</f>
        <v>46776.97</v>
      </c>
      <c r="AL99" s="9">
        <f t="shared" si="190"/>
        <v>0</v>
      </c>
      <c r="AM99" s="9">
        <f t="shared" si="148"/>
        <v>0</v>
      </c>
      <c r="AN99" s="9">
        <f t="shared" si="149"/>
        <v>0</v>
      </c>
      <c r="AO99" s="9">
        <f t="shared" si="150"/>
        <v>46776.97</v>
      </c>
      <c r="AP99" s="9">
        <f t="shared" si="151"/>
        <v>0</v>
      </c>
      <c r="AQ99" s="9">
        <f t="shared" si="152"/>
        <v>0</v>
      </c>
      <c r="AR99" s="4">
        <f t="shared" si="99"/>
        <v>0</v>
      </c>
      <c r="AS99" s="9">
        <f t="shared" si="153"/>
        <v>0</v>
      </c>
      <c r="AT99" s="9">
        <f t="shared" ref="AT99:AT191" si="209">IF(AND($F99&gt;0,$F99&lt;=AW$4),$E99,0)</f>
        <v>46776.97</v>
      </c>
      <c r="AU99" s="9">
        <f t="shared" si="191"/>
        <v>0</v>
      </c>
      <c r="AV99" s="9">
        <f t="shared" si="154"/>
        <v>0</v>
      </c>
      <c r="AW99" s="9">
        <f t="shared" si="155"/>
        <v>0</v>
      </c>
      <c r="AX99" s="9">
        <f t="shared" si="156"/>
        <v>46776.97</v>
      </c>
      <c r="AY99" s="9">
        <f t="shared" si="157"/>
        <v>0</v>
      </c>
      <c r="AZ99" s="9">
        <f t="shared" si="158"/>
        <v>0</v>
      </c>
      <c r="BA99" s="4">
        <f t="shared" si="101"/>
        <v>0</v>
      </c>
      <c r="BB99" s="9">
        <f t="shared" si="159"/>
        <v>0</v>
      </c>
      <c r="BC99" s="9">
        <f t="shared" ref="BC99:BC191" si="210">IF(AND($F99&gt;0,$F99&lt;=BF$4),$E99,0)</f>
        <v>46776.97</v>
      </c>
      <c r="BD99" s="9">
        <f t="shared" si="192"/>
        <v>0</v>
      </c>
      <c r="BE99" s="9">
        <f t="shared" si="160"/>
        <v>0</v>
      </c>
      <c r="BF99" s="9">
        <f t="shared" si="161"/>
        <v>0</v>
      </c>
      <c r="BG99" s="9">
        <f t="shared" si="162"/>
        <v>46776.97</v>
      </c>
      <c r="BH99" s="9">
        <f t="shared" si="163"/>
        <v>0</v>
      </c>
      <c r="BI99" s="9">
        <f t="shared" si="164"/>
        <v>0</v>
      </c>
      <c r="BJ99" s="4">
        <f t="shared" si="103"/>
        <v>0</v>
      </c>
      <c r="BK99" s="9">
        <f t="shared" si="165"/>
        <v>0</v>
      </c>
      <c r="BL99" s="9">
        <f t="shared" ref="BL99:BL191" si="211">IF(AND($F99&gt;0,$F99&lt;=BO$4),$E99,0)</f>
        <v>46776.97</v>
      </c>
      <c r="BM99" s="9">
        <f t="shared" si="193"/>
        <v>0</v>
      </c>
      <c r="BN99" s="9">
        <f t="shared" si="166"/>
        <v>0</v>
      </c>
      <c r="BO99" s="9">
        <f t="shared" si="167"/>
        <v>0</v>
      </c>
      <c r="BP99" s="9">
        <f t="shared" si="168"/>
        <v>46776.97</v>
      </c>
      <c r="BQ99" s="9">
        <f t="shared" si="169"/>
        <v>0</v>
      </c>
      <c r="BR99" s="9">
        <f t="shared" si="170"/>
        <v>0</v>
      </c>
      <c r="BS99" s="4">
        <f t="shared" si="105"/>
        <v>0</v>
      </c>
      <c r="BT99" s="9">
        <f t="shared" si="171"/>
        <v>0</v>
      </c>
      <c r="BU99" s="9">
        <f t="shared" ref="BU99:BU191" si="212">IF(AND($F99&gt;0,$F99&lt;=BX$4),$E99,0)</f>
        <v>46776.97</v>
      </c>
      <c r="BV99" s="9">
        <f t="shared" si="194"/>
        <v>0</v>
      </c>
      <c r="BW99" s="9">
        <f t="shared" si="172"/>
        <v>0</v>
      </c>
      <c r="BX99" s="9">
        <f t="shared" si="173"/>
        <v>0</v>
      </c>
      <c r="BY99" s="9">
        <f t="shared" si="174"/>
        <v>46776.97</v>
      </c>
      <c r="BZ99" s="9">
        <f t="shared" si="175"/>
        <v>0</v>
      </c>
      <c r="CA99" s="9">
        <f t="shared" si="176"/>
        <v>0</v>
      </c>
      <c r="CB99" s="4">
        <f t="shared" si="107"/>
        <v>0</v>
      </c>
      <c r="CC99" s="9">
        <f t="shared" si="177"/>
        <v>0</v>
      </c>
      <c r="CD99" s="9">
        <f t="shared" ref="CD99:CD191" si="213">IF(AND($F99&gt;0,$F99&lt;=CG$4),$E99,0)</f>
        <v>46776.97</v>
      </c>
      <c r="CE99" s="9">
        <f t="shared" si="195"/>
        <v>0</v>
      </c>
      <c r="CF99" s="9">
        <f t="shared" si="178"/>
        <v>0</v>
      </c>
      <c r="CG99" s="9">
        <f t="shared" si="179"/>
        <v>0</v>
      </c>
      <c r="CH99" s="9">
        <f t="shared" si="180"/>
        <v>46776.97</v>
      </c>
      <c r="CI99" s="9">
        <f t="shared" si="181"/>
        <v>0</v>
      </c>
      <c r="CJ99" s="9">
        <f t="shared" si="182"/>
        <v>0</v>
      </c>
      <c r="CK99" s="4">
        <f t="shared" si="109"/>
        <v>0</v>
      </c>
      <c r="CL99" s="9">
        <f t="shared" si="183"/>
        <v>0</v>
      </c>
      <c r="CM99" s="9">
        <f t="shared" ref="CM99:CM191" si="214">IF(AND($F99&gt;0,$F99&lt;=CP$4),$E99,0)</f>
        <v>46776.97</v>
      </c>
      <c r="CN99" s="9">
        <f t="shared" si="196"/>
        <v>0</v>
      </c>
      <c r="CO99" s="9">
        <f t="shared" si="184"/>
        <v>0</v>
      </c>
      <c r="CP99" s="9">
        <f t="shared" si="185"/>
        <v>0</v>
      </c>
      <c r="CQ99" s="9">
        <f t="shared" si="186"/>
        <v>46776.97</v>
      </c>
      <c r="CR99" s="9">
        <f t="shared" si="187"/>
        <v>0</v>
      </c>
      <c r="CS99" s="9">
        <f t="shared" si="188"/>
        <v>0</v>
      </c>
    </row>
    <row r="100" spans="1:97" ht="12.9" customHeight="1" x14ac:dyDescent="0.25">
      <c r="A100" s="193">
        <v>477</v>
      </c>
      <c r="B100" s="186" t="s">
        <v>225</v>
      </c>
      <c r="C100" s="179"/>
      <c r="D100" s="194"/>
      <c r="E100" s="217">
        <v>34183.81</v>
      </c>
      <c r="F100" s="276">
        <v>25385</v>
      </c>
      <c r="G100" s="189">
        <v>40</v>
      </c>
      <c r="H100" s="177"/>
      <c r="I100" s="190"/>
      <c r="J100" s="200" t="s">
        <v>463</v>
      </c>
      <c r="K100" s="93">
        <f t="shared" si="131"/>
        <v>2.5000000000000001E-2</v>
      </c>
      <c r="L100" s="94">
        <f t="shared" si="132"/>
        <v>854.6</v>
      </c>
      <c r="M100" s="91">
        <f t="shared" si="133"/>
        <v>0</v>
      </c>
      <c r="N100" s="9">
        <f t="shared" si="134"/>
        <v>34183.81</v>
      </c>
      <c r="O100" s="548">
        <f t="shared" si="135"/>
        <v>34183.81</v>
      </c>
      <c r="P100" s="543"/>
      <c r="Q100" s="4">
        <f t="shared" si="205"/>
        <v>0</v>
      </c>
      <c r="R100" s="9">
        <f t="shared" si="129"/>
        <v>0</v>
      </c>
      <c r="S100" s="9">
        <f t="shared" si="206"/>
        <v>34183.81</v>
      </c>
      <c r="T100" s="9">
        <f t="shared" si="130"/>
        <v>0</v>
      </c>
      <c r="U100" s="9">
        <f t="shared" si="136"/>
        <v>0</v>
      </c>
      <c r="V100" s="9">
        <f t="shared" si="137"/>
        <v>0</v>
      </c>
      <c r="W100" s="9">
        <f t="shared" si="138"/>
        <v>34183.81</v>
      </c>
      <c r="X100" s="9">
        <f t="shared" si="139"/>
        <v>0</v>
      </c>
      <c r="Y100" s="9">
        <f t="shared" si="140"/>
        <v>0</v>
      </c>
      <c r="Z100" s="4">
        <f t="shared" ref="Z100:Z177" si="215">IF(YEAR($F100)=Z$4,$E100,0)</f>
        <v>0</v>
      </c>
      <c r="AA100" s="9">
        <f t="shared" si="141"/>
        <v>0</v>
      </c>
      <c r="AB100" s="9">
        <f t="shared" si="207"/>
        <v>34183.81</v>
      </c>
      <c r="AC100" s="9">
        <f t="shared" si="189"/>
        <v>0</v>
      </c>
      <c r="AD100" s="9">
        <f t="shared" si="142"/>
        <v>0</v>
      </c>
      <c r="AE100" s="9">
        <f t="shared" si="143"/>
        <v>0</v>
      </c>
      <c r="AF100" s="9">
        <f t="shared" si="144"/>
        <v>34183.81</v>
      </c>
      <c r="AG100" s="9">
        <f t="shared" si="145"/>
        <v>0</v>
      </c>
      <c r="AH100" s="9">
        <f t="shared" si="146"/>
        <v>0</v>
      </c>
      <c r="AI100" s="4">
        <f t="shared" ref="AI100:AI177" si="216">IF(YEAR($F100)=AI$4,$E100,0)</f>
        <v>0</v>
      </c>
      <c r="AJ100" s="9">
        <f t="shared" si="147"/>
        <v>0</v>
      </c>
      <c r="AK100" s="9">
        <f t="shared" si="208"/>
        <v>34183.81</v>
      </c>
      <c r="AL100" s="9">
        <f t="shared" si="190"/>
        <v>0</v>
      </c>
      <c r="AM100" s="9">
        <f t="shared" si="148"/>
        <v>0</v>
      </c>
      <c r="AN100" s="9">
        <f t="shared" si="149"/>
        <v>0</v>
      </c>
      <c r="AO100" s="9">
        <f t="shared" si="150"/>
        <v>34183.81</v>
      </c>
      <c r="AP100" s="9">
        <f t="shared" si="151"/>
        <v>0</v>
      </c>
      <c r="AQ100" s="9">
        <f t="shared" si="152"/>
        <v>0</v>
      </c>
      <c r="AR100" s="4">
        <f t="shared" ref="AR100:AR177" si="217">IF(YEAR($F100)=AR$4,$E100,0)</f>
        <v>0</v>
      </c>
      <c r="AS100" s="9">
        <f t="shared" si="153"/>
        <v>0</v>
      </c>
      <c r="AT100" s="9">
        <f t="shared" si="209"/>
        <v>34183.81</v>
      </c>
      <c r="AU100" s="9">
        <f t="shared" si="191"/>
        <v>0</v>
      </c>
      <c r="AV100" s="9">
        <f t="shared" si="154"/>
        <v>0</v>
      </c>
      <c r="AW100" s="9">
        <f t="shared" si="155"/>
        <v>0</v>
      </c>
      <c r="AX100" s="9">
        <f t="shared" si="156"/>
        <v>34183.81</v>
      </c>
      <c r="AY100" s="9">
        <f t="shared" si="157"/>
        <v>0</v>
      </c>
      <c r="AZ100" s="9">
        <f t="shared" si="158"/>
        <v>0</v>
      </c>
      <c r="BA100" s="4">
        <f t="shared" ref="BA100:BA177" si="218">IF(YEAR($F100)=BA$4,$E100,0)</f>
        <v>0</v>
      </c>
      <c r="BB100" s="9">
        <f t="shared" si="159"/>
        <v>0</v>
      </c>
      <c r="BC100" s="9">
        <f t="shared" si="210"/>
        <v>34183.81</v>
      </c>
      <c r="BD100" s="9">
        <f t="shared" si="192"/>
        <v>0</v>
      </c>
      <c r="BE100" s="9">
        <f t="shared" si="160"/>
        <v>0</v>
      </c>
      <c r="BF100" s="9">
        <f t="shared" si="161"/>
        <v>0</v>
      </c>
      <c r="BG100" s="9">
        <f t="shared" si="162"/>
        <v>34183.81</v>
      </c>
      <c r="BH100" s="9">
        <f t="shared" si="163"/>
        <v>0</v>
      </c>
      <c r="BI100" s="9">
        <f t="shared" si="164"/>
        <v>0</v>
      </c>
      <c r="BJ100" s="4">
        <f t="shared" ref="BJ100:BJ177" si="219">IF(YEAR($F100)=BJ$4,$E100,0)</f>
        <v>0</v>
      </c>
      <c r="BK100" s="9">
        <f t="shared" si="165"/>
        <v>0</v>
      </c>
      <c r="BL100" s="9">
        <f t="shared" si="211"/>
        <v>34183.81</v>
      </c>
      <c r="BM100" s="9">
        <f t="shared" si="193"/>
        <v>0</v>
      </c>
      <c r="BN100" s="9">
        <f t="shared" si="166"/>
        <v>0</v>
      </c>
      <c r="BO100" s="9">
        <f t="shared" si="167"/>
        <v>0</v>
      </c>
      <c r="BP100" s="9">
        <f t="shared" si="168"/>
        <v>34183.81</v>
      </c>
      <c r="BQ100" s="9">
        <f t="shared" si="169"/>
        <v>0</v>
      </c>
      <c r="BR100" s="9">
        <f t="shared" si="170"/>
        <v>0</v>
      </c>
      <c r="BS100" s="4">
        <f t="shared" ref="BS100:BS177" si="220">IF(YEAR($F100)=BS$4,$E100,0)</f>
        <v>0</v>
      </c>
      <c r="BT100" s="9">
        <f t="shared" si="171"/>
        <v>0</v>
      </c>
      <c r="BU100" s="9">
        <f t="shared" si="212"/>
        <v>34183.81</v>
      </c>
      <c r="BV100" s="9">
        <f t="shared" si="194"/>
        <v>0</v>
      </c>
      <c r="BW100" s="9">
        <f t="shared" si="172"/>
        <v>0</v>
      </c>
      <c r="BX100" s="9">
        <f t="shared" si="173"/>
        <v>0</v>
      </c>
      <c r="BY100" s="9">
        <f t="shared" si="174"/>
        <v>34183.81</v>
      </c>
      <c r="BZ100" s="9">
        <f t="shared" si="175"/>
        <v>0</v>
      </c>
      <c r="CA100" s="9">
        <f t="shared" si="176"/>
        <v>0</v>
      </c>
      <c r="CB100" s="4">
        <f t="shared" ref="CB100:CB177" si="221">IF(YEAR($F100)=CB$4,$E100,0)</f>
        <v>0</v>
      </c>
      <c r="CC100" s="9">
        <f t="shared" si="177"/>
        <v>0</v>
      </c>
      <c r="CD100" s="9">
        <f t="shared" si="213"/>
        <v>34183.81</v>
      </c>
      <c r="CE100" s="9">
        <f t="shared" si="195"/>
        <v>0</v>
      </c>
      <c r="CF100" s="9">
        <f t="shared" si="178"/>
        <v>0</v>
      </c>
      <c r="CG100" s="9">
        <f t="shared" si="179"/>
        <v>0</v>
      </c>
      <c r="CH100" s="9">
        <f t="shared" si="180"/>
        <v>34183.81</v>
      </c>
      <c r="CI100" s="9">
        <f t="shared" si="181"/>
        <v>0</v>
      </c>
      <c r="CJ100" s="9">
        <f t="shared" si="182"/>
        <v>0</v>
      </c>
      <c r="CK100" s="4">
        <f t="shared" ref="CK100:CK177" si="222">IF(YEAR($F100)=CK$4,$E100,0)</f>
        <v>0</v>
      </c>
      <c r="CL100" s="9">
        <f t="shared" si="183"/>
        <v>0</v>
      </c>
      <c r="CM100" s="9">
        <f t="shared" si="214"/>
        <v>34183.81</v>
      </c>
      <c r="CN100" s="9">
        <f t="shared" si="196"/>
        <v>0</v>
      </c>
      <c r="CO100" s="9">
        <f t="shared" si="184"/>
        <v>0</v>
      </c>
      <c r="CP100" s="9">
        <f t="shared" si="185"/>
        <v>0</v>
      </c>
      <c r="CQ100" s="9">
        <f t="shared" si="186"/>
        <v>34183.81</v>
      </c>
      <c r="CR100" s="9">
        <f t="shared" si="187"/>
        <v>0</v>
      </c>
      <c r="CS100" s="9">
        <f t="shared" si="188"/>
        <v>0</v>
      </c>
    </row>
    <row r="101" spans="1:97" ht="12.9" customHeight="1" x14ac:dyDescent="0.25">
      <c r="A101" s="193">
        <v>478</v>
      </c>
      <c r="B101" s="186" t="s">
        <v>225</v>
      </c>
      <c r="C101" s="179"/>
      <c r="D101" s="194"/>
      <c r="E101" s="217">
        <v>20505.830000000002</v>
      </c>
      <c r="F101" s="276">
        <v>25750</v>
      </c>
      <c r="G101" s="189">
        <v>40</v>
      </c>
      <c r="H101" s="177"/>
      <c r="I101" s="190"/>
      <c r="J101" s="200" t="s">
        <v>463</v>
      </c>
      <c r="K101" s="93">
        <f t="shared" si="131"/>
        <v>2.5000000000000001E-2</v>
      </c>
      <c r="L101" s="94">
        <f t="shared" si="132"/>
        <v>512.65</v>
      </c>
      <c r="M101" s="91">
        <f t="shared" si="133"/>
        <v>0</v>
      </c>
      <c r="N101" s="9">
        <f t="shared" si="134"/>
        <v>20505.830000000002</v>
      </c>
      <c r="O101" s="548">
        <f t="shared" si="135"/>
        <v>20505.830000000002</v>
      </c>
      <c r="P101" s="543"/>
      <c r="Q101" s="4">
        <f t="shared" si="205"/>
        <v>0</v>
      </c>
      <c r="R101" s="9">
        <f t="shared" si="129"/>
        <v>0</v>
      </c>
      <c r="S101" s="9">
        <f t="shared" si="206"/>
        <v>20505.830000000002</v>
      </c>
      <c r="T101" s="9">
        <f t="shared" si="130"/>
        <v>0</v>
      </c>
      <c r="U101" s="9">
        <f t="shared" si="136"/>
        <v>0</v>
      </c>
      <c r="V101" s="9">
        <f t="shared" si="137"/>
        <v>0</v>
      </c>
      <c r="W101" s="9">
        <f t="shared" si="138"/>
        <v>20505.830000000002</v>
      </c>
      <c r="X101" s="9">
        <f t="shared" si="139"/>
        <v>0</v>
      </c>
      <c r="Y101" s="9">
        <f t="shared" si="140"/>
        <v>0</v>
      </c>
      <c r="Z101" s="4">
        <f t="shared" si="215"/>
        <v>0</v>
      </c>
      <c r="AA101" s="9">
        <f t="shared" si="141"/>
        <v>0</v>
      </c>
      <c r="AB101" s="9">
        <f t="shared" si="207"/>
        <v>20505.830000000002</v>
      </c>
      <c r="AC101" s="9">
        <f t="shared" si="189"/>
        <v>0</v>
      </c>
      <c r="AD101" s="9">
        <f t="shared" si="142"/>
        <v>0</v>
      </c>
      <c r="AE101" s="9">
        <f t="shared" si="143"/>
        <v>0</v>
      </c>
      <c r="AF101" s="9">
        <f t="shared" si="144"/>
        <v>20505.830000000002</v>
      </c>
      <c r="AG101" s="9">
        <f t="shared" si="145"/>
        <v>0</v>
      </c>
      <c r="AH101" s="9">
        <f t="shared" si="146"/>
        <v>0</v>
      </c>
      <c r="AI101" s="4">
        <f t="shared" si="216"/>
        <v>0</v>
      </c>
      <c r="AJ101" s="9">
        <f t="shared" si="147"/>
        <v>0</v>
      </c>
      <c r="AK101" s="9">
        <f t="shared" si="208"/>
        <v>20505.830000000002</v>
      </c>
      <c r="AL101" s="9">
        <f t="shared" si="190"/>
        <v>0</v>
      </c>
      <c r="AM101" s="9">
        <f t="shared" si="148"/>
        <v>0</v>
      </c>
      <c r="AN101" s="9">
        <f t="shared" si="149"/>
        <v>0</v>
      </c>
      <c r="AO101" s="9">
        <f t="shared" si="150"/>
        <v>20505.830000000002</v>
      </c>
      <c r="AP101" s="9">
        <f t="shared" si="151"/>
        <v>0</v>
      </c>
      <c r="AQ101" s="9">
        <f t="shared" si="152"/>
        <v>0</v>
      </c>
      <c r="AR101" s="4">
        <f t="shared" si="217"/>
        <v>0</v>
      </c>
      <c r="AS101" s="9">
        <f t="shared" si="153"/>
        <v>0</v>
      </c>
      <c r="AT101" s="9">
        <f t="shared" si="209"/>
        <v>20505.830000000002</v>
      </c>
      <c r="AU101" s="9">
        <f t="shared" si="191"/>
        <v>0</v>
      </c>
      <c r="AV101" s="9">
        <f t="shared" si="154"/>
        <v>0</v>
      </c>
      <c r="AW101" s="9">
        <f t="shared" si="155"/>
        <v>0</v>
      </c>
      <c r="AX101" s="9">
        <f t="shared" si="156"/>
        <v>20505.830000000002</v>
      </c>
      <c r="AY101" s="9">
        <f t="shared" si="157"/>
        <v>0</v>
      </c>
      <c r="AZ101" s="9">
        <f t="shared" si="158"/>
        <v>0</v>
      </c>
      <c r="BA101" s="4">
        <f t="shared" si="218"/>
        <v>0</v>
      </c>
      <c r="BB101" s="9">
        <f t="shared" si="159"/>
        <v>0</v>
      </c>
      <c r="BC101" s="9">
        <f t="shared" si="210"/>
        <v>20505.830000000002</v>
      </c>
      <c r="BD101" s="9">
        <f t="shared" si="192"/>
        <v>0</v>
      </c>
      <c r="BE101" s="9">
        <f t="shared" si="160"/>
        <v>0</v>
      </c>
      <c r="BF101" s="9">
        <f t="shared" si="161"/>
        <v>0</v>
      </c>
      <c r="BG101" s="9">
        <f t="shared" si="162"/>
        <v>20505.830000000002</v>
      </c>
      <c r="BH101" s="9">
        <f t="shared" si="163"/>
        <v>0</v>
      </c>
      <c r="BI101" s="9">
        <f t="shared" si="164"/>
        <v>0</v>
      </c>
      <c r="BJ101" s="4">
        <f t="shared" si="219"/>
        <v>0</v>
      </c>
      <c r="BK101" s="9">
        <f t="shared" si="165"/>
        <v>0</v>
      </c>
      <c r="BL101" s="9">
        <f t="shared" si="211"/>
        <v>20505.830000000002</v>
      </c>
      <c r="BM101" s="9">
        <f t="shared" si="193"/>
        <v>0</v>
      </c>
      <c r="BN101" s="9">
        <f t="shared" si="166"/>
        <v>0</v>
      </c>
      <c r="BO101" s="9">
        <f t="shared" si="167"/>
        <v>0</v>
      </c>
      <c r="BP101" s="9">
        <f t="shared" si="168"/>
        <v>20505.830000000002</v>
      </c>
      <c r="BQ101" s="9">
        <f t="shared" si="169"/>
        <v>0</v>
      </c>
      <c r="BR101" s="9">
        <f t="shared" si="170"/>
        <v>0</v>
      </c>
      <c r="BS101" s="4">
        <f t="shared" si="220"/>
        <v>0</v>
      </c>
      <c r="BT101" s="9">
        <f t="shared" si="171"/>
        <v>0</v>
      </c>
      <c r="BU101" s="9">
        <f t="shared" si="212"/>
        <v>20505.830000000002</v>
      </c>
      <c r="BV101" s="9">
        <f t="shared" si="194"/>
        <v>0</v>
      </c>
      <c r="BW101" s="9">
        <f t="shared" si="172"/>
        <v>0</v>
      </c>
      <c r="BX101" s="9">
        <f t="shared" si="173"/>
        <v>0</v>
      </c>
      <c r="BY101" s="9">
        <f t="shared" si="174"/>
        <v>20505.830000000002</v>
      </c>
      <c r="BZ101" s="9">
        <f t="shared" si="175"/>
        <v>0</v>
      </c>
      <c r="CA101" s="9">
        <f t="shared" si="176"/>
        <v>0</v>
      </c>
      <c r="CB101" s="4">
        <f t="shared" si="221"/>
        <v>0</v>
      </c>
      <c r="CC101" s="9">
        <f t="shared" si="177"/>
        <v>0</v>
      </c>
      <c r="CD101" s="9">
        <f t="shared" si="213"/>
        <v>20505.830000000002</v>
      </c>
      <c r="CE101" s="9">
        <f t="shared" si="195"/>
        <v>0</v>
      </c>
      <c r="CF101" s="9">
        <f t="shared" si="178"/>
        <v>0</v>
      </c>
      <c r="CG101" s="9">
        <f t="shared" si="179"/>
        <v>0</v>
      </c>
      <c r="CH101" s="9">
        <f t="shared" si="180"/>
        <v>20505.830000000002</v>
      </c>
      <c r="CI101" s="9">
        <f t="shared" si="181"/>
        <v>0</v>
      </c>
      <c r="CJ101" s="9">
        <f t="shared" si="182"/>
        <v>0</v>
      </c>
      <c r="CK101" s="4">
        <f t="shared" si="222"/>
        <v>0</v>
      </c>
      <c r="CL101" s="9">
        <f t="shared" si="183"/>
        <v>0</v>
      </c>
      <c r="CM101" s="9">
        <f t="shared" si="214"/>
        <v>20505.830000000002</v>
      </c>
      <c r="CN101" s="9">
        <f t="shared" si="196"/>
        <v>0</v>
      </c>
      <c r="CO101" s="9">
        <f t="shared" si="184"/>
        <v>0</v>
      </c>
      <c r="CP101" s="9">
        <f t="shared" si="185"/>
        <v>0</v>
      </c>
      <c r="CQ101" s="9">
        <f t="shared" si="186"/>
        <v>20505.830000000002</v>
      </c>
      <c r="CR101" s="9">
        <f t="shared" si="187"/>
        <v>0</v>
      </c>
      <c r="CS101" s="9">
        <f t="shared" si="188"/>
        <v>0</v>
      </c>
    </row>
    <row r="102" spans="1:97" ht="12.9" customHeight="1" x14ac:dyDescent="0.25">
      <c r="A102" s="193">
        <v>479</v>
      </c>
      <c r="B102" s="186" t="s">
        <v>225</v>
      </c>
      <c r="C102" s="179"/>
      <c r="D102" s="194"/>
      <c r="E102" s="217">
        <v>20615.490000000002</v>
      </c>
      <c r="F102" s="276">
        <v>26115</v>
      </c>
      <c r="G102" s="189">
        <v>40</v>
      </c>
      <c r="H102" s="177"/>
      <c r="I102" s="190"/>
      <c r="J102" s="200" t="s">
        <v>463</v>
      </c>
      <c r="K102" s="93">
        <f t="shared" si="131"/>
        <v>2.5000000000000001E-2</v>
      </c>
      <c r="L102" s="94">
        <f t="shared" si="132"/>
        <v>515.39</v>
      </c>
      <c r="M102" s="91">
        <f t="shared" si="133"/>
        <v>0</v>
      </c>
      <c r="N102" s="9">
        <f t="shared" si="134"/>
        <v>20615.490000000002</v>
      </c>
      <c r="O102" s="548">
        <f t="shared" si="135"/>
        <v>20615.490000000002</v>
      </c>
      <c r="P102" s="543"/>
      <c r="Q102" s="4">
        <f t="shared" si="205"/>
        <v>0</v>
      </c>
      <c r="R102" s="9">
        <f t="shared" si="129"/>
        <v>0</v>
      </c>
      <c r="S102" s="9">
        <f t="shared" si="206"/>
        <v>20615.490000000002</v>
      </c>
      <c r="T102" s="9">
        <f t="shared" si="130"/>
        <v>0</v>
      </c>
      <c r="U102" s="9">
        <f t="shared" si="136"/>
        <v>0</v>
      </c>
      <c r="V102" s="9">
        <f t="shared" si="137"/>
        <v>0</v>
      </c>
      <c r="W102" s="9">
        <f t="shared" si="138"/>
        <v>20615.490000000002</v>
      </c>
      <c r="X102" s="9">
        <f t="shared" si="139"/>
        <v>0</v>
      </c>
      <c r="Y102" s="9">
        <f t="shared" si="140"/>
        <v>0</v>
      </c>
      <c r="Z102" s="4">
        <f t="shared" si="215"/>
        <v>0</v>
      </c>
      <c r="AA102" s="9">
        <f t="shared" si="141"/>
        <v>0</v>
      </c>
      <c r="AB102" s="9">
        <f t="shared" si="207"/>
        <v>20615.490000000002</v>
      </c>
      <c r="AC102" s="9">
        <f t="shared" si="189"/>
        <v>0</v>
      </c>
      <c r="AD102" s="9">
        <f t="shared" si="142"/>
        <v>0</v>
      </c>
      <c r="AE102" s="9">
        <f t="shared" si="143"/>
        <v>0</v>
      </c>
      <c r="AF102" s="9">
        <f t="shared" si="144"/>
        <v>20615.490000000002</v>
      </c>
      <c r="AG102" s="9">
        <f t="shared" si="145"/>
        <v>0</v>
      </c>
      <c r="AH102" s="9">
        <f t="shared" si="146"/>
        <v>0</v>
      </c>
      <c r="AI102" s="4">
        <f t="shared" si="216"/>
        <v>0</v>
      </c>
      <c r="AJ102" s="9">
        <f t="shared" si="147"/>
        <v>0</v>
      </c>
      <c r="AK102" s="9">
        <f t="shared" si="208"/>
        <v>20615.490000000002</v>
      </c>
      <c r="AL102" s="9">
        <f t="shared" si="190"/>
        <v>0</v>
      </c>
      <c r="AM102" s="9">
        <f t="shared" si="148"/>
        <v>0</v>
      </c>
      <c r="AN102" s="9">
        <f t="shared" si="149"/>
        <v>0</v>
      </c>
      <c r="AO102" s="9">
        <f t="shared" si="150"/>
        <v>20615.490000000002</v>
      </c>
      <c r="AP102" s="9">
        <f t="shared" si="151"/>
        <v>0</v>
      </c>
      <c r="AQ102" s="9">
        <f t="shared" si="152"/>
        <v>0</v>
      </c>
      <c r="AR102" s="4">
        <f t="shared" si="217"/>
        <v>0</v>
      </c>
      <c r="AS102" s="9">
        <f t="shared" si="153"/>
        <v>0</v>
      </c>
      <c r="AT102" s="9">
        <f t="shared" si="209"/>
        <v>20615.490000000002</v>
      </c>
      <c r="AU102" s="9">
        <f t="shared" si="191"/>
        <v>0</v>
      </c>
      <c r="AV102" s="9">
        <f t="shared" si="154"/>
        <v>0</v>
      </c>
      <c r="AW102" s="9">
        <f t="shared" si="155"/>
        <v>0</v>
      </c>
      <c r="AX102" s="9">
        <f t="shared" si="156"/>
        <v>20615.490000000002</v>
      </c>
      <c r="AY102" s="9">
        <f t="shared" si="157"/>
        <v>0</v>
      </c>
      <c r="AZ102" s="9">
        <f t="shared" si="158"/>
        <v>0</v>
      </c>
      <c r="BA102" s="4">
        <f t="shared" si="218"/>
        <v>0</v>
      </c>
      <c r="BB102" s="9">
        <f t="shared" si="159"/>
        <v>0</v>
      </c>
      <c r="BC102" s="9">
        <f t="shared" si="210"/>
        <v>20615.490000000002</v>
      </c>
      <c r="BD102" s="9">
        <f t="shared" si="192"/>
        <v>0</v>
      </c>
      <c r="BE102" s="9">
        <f t="shared" si="160"/>
        <v>0</v>
      </c>
      <c r="BF102" s="9">
        <f t="shared" si="161"/>
        <v>0</v>
      </c>
      <c r="BG102" s="9">
        <f t="shared" si="162"/>
        <v>20615.490000000002</v>
      </c>
      <c r="BH102" s="9">
        <f t="shared" si="163"/>
        <v>0</v>
      </c>
      <c r="BI102" s="9">
        <f t="shared" si="164"/>
        <v>0</v>
      </c>
      <c r="BJ102" s="4">
        <f t="shared" si="219"/>
        <v>0</v>
      </c>
      <c r="BK102" s="9">
        <f t="shared" si="165"/>
        <v>0</v>
      </c>
      <c r="BL102" s="9">
        <f t="shared" si="211"/>
        <v>20615.490000000002</v>
      </c>
      <c r="BM102" s="9">
        <f t="shared" si="193"/>
        <v>0</v>
      </c>
      <c r="BN102" s="9">
        <f t="shared" si="166"/>
        <v>0</v>
      </c>
      <c r="BO102" s="9">
        <f t="shared" si="167"/>
        <v>0</v>
      </c>
      <c r="BP102" s="9">
        <f t="shared" si="168"/>
        <v>20615.490000000002</v>
      </c>
      <c r="BQ102" s="9">
        <f t="shared" si="169"/>
        <v>0</v>
      </c>
      <c r="BR102" s="9">
        <f t="shared" si="170"/>
        <v>0</v>
      </c>
      <c r="BS102" s="4">
        <f t="shared" si="220"/>
        <v>0</v>
      </c>
      <c r="BT102" s="9">
        <f t="shared" si="171"/>
        <v>0</v>
      </c>
      <c r="BU102" s="9">
        <f t="shared" si="212"/>
        <v>20615.490000000002</v>
      </c>
      <c r="BV102" s="9">
        <f t="shared" si="194"/>
        <v>0</v>
      </c>
      <c r="BW102" s="9">
        <f t="shared" si="172"/>
        <v>0</v>
      </c>
      <c r="BX102" s="9">
        <f t="shared" si="173"/>
        <v>0</v>
      </c>
      <c r="BY102" s="9">
        <f t="shared" si="174"/>
        <v>20615.490000000002</v>
      </c>
      <c r="BZ102" s="9">
        <f t="shared" si="175"/>
        <v>0</v>
      </c>
      <c r="CA102" s="9">
        <f t="shared" si="176"/>
        <v>0</v>
      </c>
      <c r="CB102" s="4">
        <f t="shared" si="221"/>
        <v>0</v>
      </c>
      <c r="CC102" s="9">
        <f t="shared" si="177"/>
        <v>0</v>
      </c>
      <c r="CD102" s="9">
        <f t="shared" si="213"/>
        <v>20615.490000000002</v>
      </c>
      <c r="CE102" s="9">
        <f t="shared" si="195"/>
        <v>0</v>
      </c>
      <c r="CF102" s="9">
        <f t="shared" si="178"/>
        <v>0</v>
      </c>
      <c r="CG102" s="9">
        <f t="shared" si="179"/>
        <v>0</v>
      </c>
      <c r="CH102" s="9">
        <f t="shared" si="180"/>
        <v>20615.490000000002</v>
      </c>
      <c r="CI102" s="9">
        <f t="shared" si="181"/>
        <v>0</v>
      </c>
      <c r="CJ102" s="9">
        <f t="shared" si="182"/>
        <v>0</v>
      </c>
      <c r="CK102" s="4">
        <f t="shared" si="222"/>
        <v>0</v>
      </c>
      <c r="CL102" s="9">
        <f t="shared" si="183"/>
        <v>0</v>
      </c>
      <c r="CM102" s="9">
        <f t="shared" si="214"/>
        <v>20615.490000000002</v>
      </c>
      <c r="CN102" s="9">
        <f t="shared" si="196"/>
        <v>0</v>
      </c>
      <c r="CO102" s="9">
        <f t="shared" si="184"/>
        <v>0</v>
      </c>
      <c r="CP102" s="9">
        <f t="shared" si="185"/>
        <v>0</v>
      </c>
      <c r="CQ102" s="9">
        <f t="shared" si="186"/>
        <v>20615.490000000002</v>
      </c>
      <c r="CR102" s="9">
        <f t="shared" si="187"/>
        <v>0</v>
      </c>
      <c r="CS102" s="9">
        <f t="shared" si="188"/>
        <v>0</v>
      </c>
    </row>
    <row r="103" spans="1:97" ht="12.9" customHeight="1" x14ac:dyDescent="0.25">
      <c r="A103" s="193">
        <v>480</v>
      </c>
      <c r="B103" s="186" t="s">
        <v>225</v>
      </c>
      <c r="C103" s="179"/>
      <c r="D103" s="194"/>
      <c r="E103" s="217">
        <v>39967.61</v>
      </c>
      <c r="F103" s="276">
        <v>26481</v>
      </c>
      <c r="G103" s="189">
        <v>40</v>
      </c>
      <c r="H103" s="177"/>
      <c r="I103" s="190"/>
      <c r="J103" s="200" t="s">
        <v>463</v>
      </c>
      <c r="K103" s="93">
        <f t="shared" si="131"/>
        <v>2.5000000000000001E-2</v>
      </c>
      <c r="L103" s="94">
        <f t="shared" si="132"/>
        <v>999.19</v>
      </c>
      <c r="M103" s="91">
        <f t="shared" si="133"/>
        <v>499.59999999999854</v>
      </c>
      <c r="N103" s="9">
        <f t="shared" si="134"/>
        <v>39468.01</v>
      </c>
      <c r="O103" s="548">
        <f t="shared" si="135"/>
        <v>39967.61</v>
      </c>
      <c r="P103" s="543"/>
      <c r="Q103" s="4">
        <f t="shared" si="205"/>
        <v>0</v>
      </c>
      <c r="R103" s="9">
        <f t="shared" si="129"/>
        <v>0</v>
      </c>
      <c r="S103" s="9">
        <f t="shared" si="206"/>
        <v>39967.61</v>
      </c>
      <c r="T103" s="9">
        <f t="shared" si="130"/>
        <v>19984.009999999998</v>
      </c>
      <c r="U103" s="9">
        <f t="shared" si="136"/>
        <v>499.59999999999854</v>
      </c>
      <c r="V103" s="9">
        <f t="shared" si="137"/>
        <v>0</v>
      </c>
      <c r="W103" s="9">
        <f t="shared" si="138"/>
        <v>39967.61</v>
      </c>
      <c r="X103" s="9">
        <f t="shared" si="139"/>
        <v>0</v>
      </c>
      <c r="Y103" s="9">
        <f t="shared" si="140"/>
        <v>19984.009999999998</v>
      </c>
      <c r="Z103" s="4">
        <f t="shared" si="215"/>
        <v>0</v>
      </c>
      <c r="AA103" s="9">
        <f t="shared" si="141"/>
        <v>0</v>
      </c>
      <c r="AB103" s="9">
        <f t="shared" si="207"/>
        <v>39967.61</v>
      </c>
      <c r="AC103" s="9">
        <f t="shared" si="189"/>
        <v>0</v>
      </c>
      <c r="AD103" s="9">
        <f t="shared" si="142"/>
        <v>0</v>
      </c>
      <c r="AE103" s="9">
        <f t="shared" si="143"/>
        <v>0</v>
      </c>
      <c r="AF103" s="9">
        <f t="shared" si="144"/>
        <v>39967.61</v>
      </c>
      <c r="AG103" s="9">
        <f t="shared" si="145"/>
        <v>0</v>
      </c>
      <c r="AH103" s="9">
        <f t="shared" si="146"/>
        <v>0</v>
      </c>
      <c r="AI103" s="4">
        <f t="shared" si="216"/>
        <v>0</v>
      </c>
      <c r="AJ103" s="9">
        <f t="shared" si="147"/>
        <v>0</v>
      </c>
      <c r="AK103" s="9">
        <f t="shared" si="208"/>
        <v>39967.61</v>
      </c>
      <c r="AL103" s="9">
        <f t="shared" si="190"/>
        <v>0</v>
      </c>
      <c r="AM103" s="9">
        <f t="shared" si="148"/>
        <v>0</v>
      </c>
      <c r="AN103" s="9">
        <f t="shared" si="149"/>
        <v>0</v>
      </c>
      <c r="AO103" s="9">
        <f t="shared" si="150"/>
        <v>39967.61</v>
      </c>
      <c r="AP103" s="9">
        <f t="shared" si="151"/>
        <v>0</v>
      </c>
      <c r="AQ103" s="9">
        <f t="shared" si="152"/>
        <v>0</v>
      </c>
      <c r="AR103" s="4">
        <f t="shared" si="217"/>
        <v>0</v>
      </c>
      <c r="AS103" s="9">
        <f t="shared" si="153"/>
        <v>0</v>
      </c>
      <c r="AT103" s="9">
        <f t="shared" si="209"/>
        <v>39967.61</v>
      </c>
      <c r="AU103" s="9">
        <f t="shared" si="191"/>
        <v>0</v>
      </c>
      <c r="AV103" s="9">
        <f t="shared" si="154"/>
        <v>0</v>
      </c>
      <c r="AW103" s="9">
        <f t="shared" si="155"/>
        <v>0</v>
      </c>
      <c r="AX103" s="9">
        <f t="shared" si="156"/>
        <v>39967.61</v>
      </c>
      <c r="AY103" s="9">
        <f t="shared" si="157"/>
        <v>0</v>
      </c>
      <c r="AZ103" s="9">
        <f t="shared" si="158"/>
        <v>0</v>
      </c>
      <c r="BA103" s="4">
        <f t="shared" si="218"/>
        <v>0</v>
      </c>
      <c r="BB103" s="9">
        <f t="shared" si="159"/>
        <v>0</v>
      </c>
      <c r="BC103" s="9">
        <f t="shared" si="210"/>
        <v>39967.61</v>
      </c>
      <c r="BD103" s="9">
        <f t="shared" si="192"/>
        <v>0</v>
      </c>
      <c r="BE103" s="9">
        <f t="shared" si="160"/>
        <v>0</v>
      </c>
      <c r="BF103" s="9">
        <f t="shared" si="161"/>
        <v>0</v>
      </c>
      <c r="BG103" s="9">
        <f t="shared" si="162"/>
        <v>39967.61</v>
      </c>
      <c r="BH103" s="9">
        <f t="shared" si="163"/>
        <v>0</v>
      </c>
      <c r="BI103" s="9">
        <f t="shared" si="164"/>
        <v>0</v>
      </c>
      <c r="BJ103" s="4">
        <f t="shared" si="219"/>
        <v>0</v>
      </c>
      <c r="BK103" s="9">
        <f t="shared" si="165"/>
        <v>0</v>
      </c>
      <c r="BL103" s="9">
        <f t="shared" si="211"/>
        <v>39967.61</v>
      </c>
      <c r="BM103" s="9">
        <f t="shared" si="193"/>
        <v>0</v>
      </c>
      <c r="BN103" s="9">
        <f t="shared" si="166"/>
        <v>0</v>
      </c>
      <c r="BO103" s="9">
        <f t="shared" si="167"/>
        <v>0</v>
      </c>
      <c r="BP103" s="9">
        <f t="shared" si="168"/>
        <v>39967.61</v>
      </c>
      <c r="BQ103" s="9">
        <f t="shared" si="169"/>
        <v>0</v>
      </c>
      <c r="BR103" s="9">
        <f t="shared" si="170"/>
        <v>0</v>
      </c>
      <c r="BS103" s="4">
        <f t="shared" si="220"/>
        <v>0</v>
      </c>
      <c r="BT103" s="9">
        <f t="shared" si="171"/>
        <v>0</v>
      </c>
      <c r="BU103" s="9">
        <f t="shared" si="212"/>
        <v>39967.61</v>
      </c>
      <c r="BV103" s="9">
        <f t="shared" si="194"/>
        <v>0</v>
      </c>
      <c r="BW103" s="9">
        <f t="shared" si="172"/>
        <v>0</v>
      </c>
      <c r="BX103" s="9">
        <f t="shared" si="173"/>
        <v>0</v>
      </c>
      <c r="BY103" s="9">
        <f t="shared" si="174"/>
        <v>39967.61</v>
      </c>
      <c r="BZ103" s="9">
        <f t="shared" si="175"/>
        <v>0</v>
      </c>
      <c r="CA103" s="9">
        <f t="shared" si="176"/>
        <v>0</v>
      </c>
      <c r="CB103" s="4">
        <f t="shared" si="221"/>
        <v>0</v>
      </c>
      <c r="CC103" s="9">
        <f t="shared" si="177"/>
        <v>0</v>
      </c>
      <c r="CD103" s="9">
        <f t="shared" si="213"/>
        <v>39967.61</v>
      </c>
      <c r="CE103" s="9">
        <f t="shared" si="195"/>
        <v>0</v>
      </c>
      <c r="CF103" s="9">
        <f t="shared" si="178"/>
        <v>0</v>
      </c>
      <c r="CG103" s="9">
        <f t="shared" si="179"/>
        <v>0</v>
      </c>
      <c r="CH103" s="9">
        <f t="shared" si="180"/>
        <v>39967.61</v>
      </c>
      <c r="CI103" s="9">
        <f t="shared" si="181"/>
        <v>0</v>
      </c>
      <c r="CJ103" s="9">
        <f t="shared" si="182"/>
        <v>0</v>
      </c>
      <c r="CK103" s="4">
        <f t="shared" si="222"/>
        <v>0</v>
      </c>
      <c r="CL103" s="9">
        <f t="shared" si="183"/>
        <v>0</v>
      </c>
      <c r="CM103" s="9">
        <f t="shared" si="214"/>
        <v>39967.61</v>
      </c>
      <c r="CN103" s="9">
        <f t="shared" si="196"/>
        <v>0</v>
      </c>
      <c r="CO103" s="9">
        <f t="shared" si="184"/>
        <v>0</v>
      </c>
      <c r="CP103" s="9">
        <f t="shared" si="185"/>
        <v>0</v>
      </c>
      <c r="CQ103" s="9">
        <f t="shared" si="186"/>
        <v>39967.61</v>
      </c>
      <c r="CR103" s="9">
        <f t="shared" si="187"/>
        <v>0</v>
      </c>
      <c r="CS103" s="9">
        <f t="shared" si="188"/>
        <v>0</v>
      </c>
    </row>
    <row r="104" spans="1:97" ht="12.9" customHeight="1" x14ac:dyDescent="0.25">
      <c r="A104" s="193">
        <v>481</v>
      </c>
      <c r="B104" s="186" t="s">
        <v>225</v>
      </c>
      <c r="C104" s="179"/>
      <c r="D104" s="194"/>
      <c r="E104" s="217">
        <v>48822.03</v>
      </c>
      <c r="F104" s="276">
        <v>26846</v>
      </c>
      <c r="G104" s="189">
        <v>40</v>
      </c>
      <c r="H104" s="177"/>
      <c r="I104" s="190"/>
      <c r="J104" s="200" t="s">
        <v>463</v>
      </c>
      <c r="K104" s="93">
        <f t="shared" si="131"/>
        <v>2.5000000000000001E-2</v>
      </c>
      <c r="L104" s="94">
        <f t="shared" si="132"/>
        <v>1220.55</v>
      </c>
      <c r="M104" s="91">
        <f t="shared" si="133"/>
        <v>1830.8499999999985</v>
      </c>
      <c r="N104" s="9">
        <f t="shared" si="134"/>
        <v>46991.18</v>
      </c>
      <c r="O104" s="548">
        <f t="shared" si="135"/>
        <v>48822.03</v>
      </c>
      <c r="P104" s="543"/>
      <c r="Q104" s="4">
        <f t="shared" si="205"/>
        <v>0</v>
      </c>
      <c r="R104" s="9">
        <f t="shared" si="129"/>
        <v>0</v>
      </c>
      <c r="S104" s="9">
        <f t="shared" si="206"/>
        <v>48822.03</v>
      </c>
      <c r="T104" s="9">
        <f t="shared" si="130"/>
        <v>48822.03</v>
      </c>
      <c r="U104" s="9">
        <f t="shared" si="136"/>
        <v>1220.55</v>
      </c>
      <c r="V104" s="9">
        <f t="shared" si="137"/>
        <v>610.29999999999859</v>
      </c>
      <c r="W104" s="9">
        <f t="shared" si="138"/>
        <v>48211.73</v>
      </c>
      <c r="X104" s="9">
        <f t="shared" si="139"/>
        <v>0</v>
      </c>
      <c r="Y104" s="9">
        <f t="shared" si="140"/>
        <v>48822.03</v>
      </c>
      <c r="Z104" s="4">
        <f t="shared" si="215"/>
        <v>0</v>
      </c>
      <c r="AA104" s="9">
        <f t="shared" si="141"/>
        <v>0</v>
      </c>
      <c r="AB104" s="9">
        <f t="shared" si="207"/>
        <v>48822.03</v>
      </c>
      <c r="AC104" s="9">
        <f t="shared" si="189"/>
        <v>24412.02</v>
      </c>
      <c r="AD104" s="9">
        <f t="shared" si="142"/>
        <v>610.29999999999859</v>
      </c>
      <c r="AE104" s="9">
        <f t="shared" si="143"/>
        <v>0</v>
      </c>
      <c r="AF104" s="9">
        <f t="shared" si="144"/>
        <v>48822.03</v>
      </c>
      <c r="AG104" s="9">
        <f t="shared" si="145"/>
        <v>0</v>
      </c>
      <c r="AH104" s="9">
        <f t="shared" si="146"/>
        <v>24412.02</v>
      </c>
      <c r="AI104" s="4">
        <f t="shared" si="216"/>
        <v>0</v>
      </c>
      <c r="AJ104" s="9">
        <f t="shared" si="147"/>
        <v>0</v>
      </c>
      <c r="AK104" s="9">
        <f t="shared" si="208"/>
        <v>48822.03</v>
      </c>
      <c r="AL104" s="9">
        <f t="shared" si="190"/>
        <v>0</v>
      </c>
      <c r="AM104" s="9">
        <f t="shared" si="148"/>
        <v>0</v>
      </c>
      <c r="AN104" s="9">
        <f t="shared" si="149"/>
        <v>0</v>
      </c>
      <c r="AO104" s="9">
        <f t="shared" si="150"/>
        <v>48822.03</v>
      </c>
      <c r="AP104" s="9">
        <f t="shared" si="151"/>
        <v>0</v>
      </c>
      <c r="AQ104" s="9">
        <f t="shared" si="152"/>
        <v>0</v>
      </c>
      <c r="AR104" s="4">
        <f t="shared" si="217"/>
        <v>0</v>
      </c>
      <c r="AS104" s="9">
        <f t="shared" si="153"/>
        <v>0</v>
      </c>
      <c r="AT104" s="9">
        <f t="shared" si="209"/>
        <v>48822.03</v>
      </c>
      <c r="AU104" s="9">
        <f t="shared" si="191"/>
        <v>0</v>
      </c>
      <c r="AV104" s="9">
        <f t="shared" si="154"/>
        <v>0</v>
      </c>
      <c r="AW104" s="9">
        <f t="shared" si="155"/>
        <v>0</v>
      </c>
      <c r="AX104" s="9">
        <f t="shared" si="156"/>
        <v>48822.03</v>
      </c>
      <c r="AY104" s="9">
        <f t="shared" si="157"/>
        <v>0</v>
      </c>
      <c r="AZ104" s="9">
        <f t="shared" si="158"/>
        <v>0</v>
      </c>
      <c r="BA104" s="4">
        <f t="shared" si="218"/>
        <v>0</v>
      </c>
      <c r="BB104" s="9">
        <f t="shared" si="159"/>
        <v>0</v>
      </c>
      <c r="BC104" s="9">
        <f t="shared" si="210"/>
        <v>48822.03</v>
      </c>
      <c r="BD104" s="9">
        <f t="shared" si="192"/>
        <v>0</v>
      </c>
      <c r="BE104" s="9">
        <f t="shared" si="160"/>
        <v>0</v>
      </c>
      <c r="BF104" s="9">
        <f t="shared" si="161"/>
        <v>0</v>
      </c>
      <c r="BG104" s="9">
        <f t="shared" si="162"/>
        <v>48822.03</v>
      </c>
      <c r="BH104" s="9">
        <f t="shared" si="163"/>
        <v>0</v>
      </c>
      <c r="BI104" s="9">
        <f t="shared" si="164"/>
        <v>0</v>
      </c>
      <c r="BJ104" s="4">
        <f t="shared" si="219"/>
        <v>0</v>
      </c>
      <c r="BK104" s="9">
        <f t="shared" si="165"/>
        <v>0</v>
      </c>
      <c r="BL104" s="9">
        <f t="shared" si="211"/>
        <v>48822.03</v>
      </c>
      <c r="BM104" s="9">
        <f t="shared" si="193"/>
        <v>0</v>
      </c>
      <c r="BN104" s="9">
        <f t="shared" si="166"/>
        <v>0</v>
      </c>
      <c r="BO104" s="9">
        <f t="shared" si="167"/>
        <v>0</v>
      </c>
      <c r="BP104" s="9">
        <f t="shared" si="168"/>
        <v>48822.03</v>
      </c>
      <c r="BQ104" s="9">
        <f t="shared" si="169"/>
        <v>0</v>
      </c>
      <c r="BR104" s="9">
        <f t="shared" si="170"/>
        <v>0</v>
      </c>
      <c r="BS104" s="4">
        <f t="shared" si="220"/>
        <v>0</v>
      </c>
      <c r="BT104" s="9">
        <f t="shared" si="171"/>
        <v>0</v>
      </c>
      <c r="BU104" s="9">
        <f t="shared" si="212"/>
        <v>48822.03</v>
      </c>
      <c r="BV104" s="9">
        <f t="shared" si="194"/>
        <v>0</v>
      </c>
      <c r="BW104" s="9">
        <f t="shared" si="172"/>
        <v>0</v>
      </c>
      <c r="BX104" s="9">
        <f t="shared" si="173"/>
        <v>0</v>
      </c>
      <c r="BY104" s="9">
        <f t="shared" si="174"/>
        <v>48822.03</v>
      </c>
      <c r="BZ104" s="9">
        <f t="shared" si="175"/>
        <v>0</v>
      </c>
      <c r="CA104" s="9">
        <f t="shared" si="176"/>
        <v>0</v>
      </c>
      <c r="CB104" s="4">
        <f t="shared" si="221"/>
        <v>0</v>
      </c>
      <c r="CC104" s="9">
        <f t="shared" si="177"/>
        <v>0</v>
      </c>
      <c r="CD104" s="9">
        <f t="shared" si="213"/>
        <v>48822.03</v>
      </c>
      <c r="CE104" s="9">
        <f t="shared" si="195"/>
        <v>0</v>
      </c>
      <c r="CF104" s="9">
        <f t="shared" si="178"/>
        <v>0</v>
      </c>
      <c r="CG104" s="9">
        <f t="shared" si="179"/>
        <v>0</v>
      </c>
      <c r="CH104" s="9">
        <f t="shared" si="180"/>
        <v>48822.03</v>
      </c>
      <c r="CI104" s="9">
        <f t="shared" si="181"/>
        <v>0</v>
      </c>
      <c r="CJ104" s="9">
        <f t="shared" si="182"/>
        <v>0</v>
      </c>
      <c r="CK104" s="4">
        <f t="shared" si="222"/>
        <v>0</v>
      </c>
      <c r="CL104" s="9">
        <f t="shared" si="183"/>
        <v>0</v>
      </c>
      <c r="CM104" s="9">
        <f t="shared" si="214"/>
        <v>48822.03</v>
      </c>
      <c r="CN104" s="9">
        <f t="shared" si="196"/>
        <v>0</v>
      </c>
      <c r="CO104" s="9">
        <f t="shared" si="184"/>
        <v>0</v>
      </c>
      <c r="CP104" s="9">
        <f t="shared" si="185"/>
        <v>0</v>
      </c>
      <c r="CQ104" s="9">
        <f t="shared" si="186"/>
        <v>48822.03</v>
      </c>
      <c r="CR104" s="9">
        <f t="shared" si="187"/>
        <v>0</v>
      </c>
      <c r="CS104" s="9">
        <f t="shared" si="188"/>
        <v>0</v>
      </c>
    </row>
    <row r="105" spans="1:97" ht="12.9" customHeight="1" x14ac:dyDescent="0.25">
      <c r="A105" s="193">
        <v>482</v>
      </c>
      <c r="B105" s="186" t="s">
        <v>225</v>
      </c>
      <c r="C105" s="179"/>
      <c r="D105" s="194"/>
      <c r="E105" s="217">
        <v>135919.26999999999</v>
      </c>
      <c r="F105" s="276">
        <v>27211</v>
      </c>
      <c r="G105" s="189">
        <v>40</v>
      </c>
      <c r="H105" s="177"/>
      <c r="I105" s="190"/>
      <c r="J105" s="200" t="s">
        <v>463</v>
      </c>
      <c r="K105" s="93">
        <f t="shared" si="131"/>
        <v>2.5000000000000001E-2</v>
      </c>
      <c r="L105" s="94">
        <f t="shared" si="132"/>
        <v>3397.98</v>
      </c>
      <c r="M105" s="91">
        <f t="shared" si="133"/>
        <v>8495.0199999999895</v>
      </c>
      <c r="N105" s="9">
        <f t="shared" si="134"/>
        <v>127424.25</v>
      </c>
      <c r="O105" s="548">
        <f t="shared" si="135"/>
        <v>135919.26999999999</v>
      </c>
      <c r="P105" s="543"/>
      <c r="Q105" s="4">
        <f t="shared" si="205"/>
        <v>0</v>
      </c>
      <c r="R105" s="9">
        <f t="shared" si="129"/>
        <v>0</v>
      </c>
      <c r="S105" s="9">
        <f t="shared" si="206"/>
        <v>135919.26999999999</v>
      </c>
      <c r="T105" s="9">
        <f t="shared" si="130"/>
        <v>135919.26999999999</v>
      </c>
      <c r="U105" s="9">
        <f t="shared" si="136"/>
        <v>3397.98</v>
      </c>
      <c r="V105" s="9">
        <f t="shared" si="137"/>
        <v>5097.03999999999</v>
      </c>
      <c r="W105" s="9">
        <f t="shared" si="138"/>
        <v>130822.23</v>
      </c>
      <c r="X105" s="9">
        <f t="shared" si="139"/>
        <v>0</v>
      </c>
      <c r="Y105" s="9">
        <f t="shared" si="140"/>
        <v>135919.26999999999</v>
      </c>
      <c r="Z105" s="4">
        <f t="shared" si="215"/>
        <v>0</v>
      </c>
      <c r="AA105" s="9">
        <f t="shared" si="141"/>
        <v>0</v>
      </c>
      <c r="AB105" s="9">
        <f t="shared" si="207"/>
        <v>135919.26999999999</v>
      </c>
      <c r="AC105" s="9">
        <f t="shared" si="189"/>
        <v>135919.26999999999</v>
      </c>
      <c r="AD105" s="9">
        <f t="shared" si="142"/>
        <v>3397.98</v>
      </c>
      <c r="AE105" s="9">
        <f t="shared" si="143"/>
        <v>1699.0599999999899</v>
      </c>
      <c r="AF105" s="9">
        <f t="shared" si="144"/>
        <v>134220.21</v>
      </c>
      <c r="AG105" s="9">
        <f t="shared" si="145"/>
        <v>0</v>
      </c>
      <c r="AH105" s="9">
        <f t="shared" si="146"/>
        <v>135919.26999999999</v>
      </c>
      <c r="AI105" s="4">
        <f t="shared" si="216"/>
        <v>0</v>
      </c>
      <c r="AJ105" s="9">
        <f t="shared" si="147"/>
        <v>0</v>
      </c>
      <c r="AK105" s="9">
        <f t="shared" si="208"/>
        <v>135919.26999999999</v>
      </c>
      <c r="AL105" s="9">
        <f t="shared" si="190"/>
        <v>67962.44</v>
      </c>
      <c r="AM105" s="9">
        <f t="shared" si="148"/>
        <v>1699.0599999999899</v>
      </c>
      <c r="AN105" s="9">
        <f t="shared" si="149"/>
        <v>0</v>
      </c>
      <c r="AO105" s="9">
        <f t="shared" si="150"/>
        <v>135919.26999999999</v>
      </c>
      <c r="AP105" s="9">
        <f t="shared" si="151"/>
        <v>0</v>
      </c>
      <c r="AQ105" s="9">
        <f t="shared" si="152"/>
        <v>67962.44</v>
      </c>
      <c r="AR105" s="4">
        <f t="shared" si="217"/>
        <v>0</v>
      </c>
      <c r="AS105" s="9">
        <f t="shared" si="153"/>
        <v>0</v>
      </c>
      <c r="AT105" s="9">
        <f t="shared" si="209"/>
        <v>135919.26999999999</v>
      </c>
      <c r="AU105" s="9">
        <f t="shared" si="191"/>
        <v>0</v>
      </c>
      <c r="AV105" s="9">
        <f t="shared" si="154"/>
        <v>0</v>
      </c>
      <c r="AW105" s="9">
        <f t="shared" si="155"/>
        <v>0</v>
      </c>
      <c r="AX105" s="9">
        <f t="shared" si="156"/>
        <v>135919.26999999999</v>
      </c>
      <c r="AY105" s="9">
        <f t="shared" si="157"/>
        <v>0</v>
      </c>
      <c r="AZ105" s="9">
        <f t="shared" si="158"/>
        <v>0</v>
      </c>
      <c r="BA105" s="4">
        <f t="shared" si="218"/>
        <v>0</v>
      </c>
      <c r="BB105" s="9">
        <f t="shared" si="159"/>
        <v>0</v>
      </c>
      <c r="BC105" s="9">
        <f t="shared" si="210"/>
        <v>135919.26999999999</v>
      </c>
      <c r="BD105" s="9">
        <f t="shared" si="192"/>
        <v>0</v>
      </c>
      <c r="BE105" s="9">
        <f t="shared" si="160"/>
        <v>0</v>
      </c>
      <c r="BF105" s="9">
        <f t="shared" si="161"/>
        <v>0</v>
      </c>
      <c r="BG105" s="9">
        <f t="shared" si="162"/>
        <v>135919.26999999999</v>
      </c>
      <c r="BH105" s="9">
        <f t="shared" si="163"/>
        <v>0</v>
      </c>
      <c r="BI105" s="9">
        <f t="shared" si="164"/>
        <v>0</v>
      </c>
      <c r="BJ105" s="4">
        <f t="shared" si="219"/>
        <v>0</v>
      </c>
      <c r="BK105" s="9">
        <f t="shared" si="165"/>
        <v>0</v>
      </c>
      <c r="BL105" s="9">
        <f t="shared" si="211"/>
        <v>135919.26999999999</v>
      </c>
      <c r="BM105" s="9">
        <f t="shared" si="193"/>
        <v>0</v>
      </c>
      <c r="BN105" s="9">
        <f t="shared" si="166"/>
        <v>0</v>
      </c>
      <c r="BO105" s="9">
        <f t="shared" si="167"/>
        <v>0</v>
      </c>
      <c r="BP105" s="9">
        <f t="shared" si="168"/>
        <v>135919.26999999999</v>
      </c>
      <c r="BQ105" s="9">
        <f t="shared" si="169"/>
        <v>0</v>
      </c>
      <c r="BR105" s="9">
        <f t="shared" si="170"/>
        <v>0</v>
      </c>
      <c r="BS105" s="4">
        <f t="shared" si="220"/>
        <v>0</v>
      </c>
      <c r="BT105" s="9">
        <f t="shared" si="171"/>
        <v>0</v>
      </c>
      <c r="BU105" s="9">
        <f t="shared" si="212"/>
        <v>135919.26999999999</v>
      </c>
      <c r="BV105" s="9">
        <f t="shared" si="194"/>
        <v>0</v>
      </c>
      <c r="BW105" s="9">
        <f t="shared" si="172"/>
        <v>0</v>
      </c>
      <c r="BX105" s="9">
        <f t="shared" si="173"/>
        <v>0</v>
      </c>
      <c r="BY105" s="9">
        <f t="shared" si="174"/>
        <v>135919.26999999999</v>
      </c>
      <c r="BZ105" s="9">
        <f t="shared" si="175"/>
        <v>0</v>
      </c>
      <c r="CA105" s="9">
        <f t="shared" si="176"/>
        <v>0</v>
      </c>
      <c r="CB105" s="4">
        <f t="shared" si="221"/>
        <v>0</v>
      </c>
      <c r="CC105" s="9">
        <f t="shared" si="177"/>
        <v>0</v>
      </c>
      <c r="CD105" s="9">
        <f t="shared" si="213"/>
        <v>135919.26999999999</v>
      </c>
      <c r="CE105" s="9">
        <f t="shared" si="195"/>
        <v>0</v>
      </c>
      <c r="CF105" s="9">
        <f t="shared" si="178"/>
        <v>0</v>
      </c>
      <c r="CG105" s="9">
        <f t="shared" si="179"/>
        <v>0</v>
      </c>
      <c r="CH105" s="9">
        <f t="shared" si="180"/>
        <v>135919.26999999999</v>
      </c>
      <c r="CI105" s="9">
        <f t="shared" si="181"/>
        <v>0</v>
      </c>
      <c r="CJ105" s="9">
        <f t="shared" si="182"/>
        <v>0</v>
      </c>
      <c r="CK105" s="4">
        <f t="shared" si="222"/>
        <v>0</v>
      </c>
      <c r="CL105" s="9">
        <f t="shared" si="183"/>
        <v>0</v>
      </c>
      <c r="CM105" s="9">
        <f t="shared" si="214"/>
        <v>135919.26999999999</v>
      </c>
      <c r="CN105" s="9">
        <f t="shared" si="196"/>
        <v>0</v>
      </c>
      <c r="CO105" s="9">
        <f t="shared" si="184"/>
        <v>0</v>
      </c>
      <c r="CP105" s="9">
        <f t="shared" si="185"/>
        <v>0</v>
      </c>
      <c r="CQ105" s="9">
        <f t="shared" si="186"/>
        <v>135919.26999999999</v>
      </c>
      <c r="CR105" s="9">
        <f t="shared" si="187"/>
        <v>0</v>
      </c>
      <c r="CS105" s="9">
        <f t="shared" si="188"/>
        <v>0</v>
      </c>
    </row>
    <row r="106" spans="1:97" ht="12.9" customHeight="1" x14ac:dyDescent="0.25">
      <c r="A106" s="193">
        <v>483</v>
      </c>
      <c r="B106" s="186" t="s">
        <v>224</v>
      </c>
      <c r="C106" s="179"/>
      <c r="D106" s="194"/>
      <c r="E106" s="217">
        <v>24683.08</v>
      </c>
      <c r="F106" s="276">
        <v>27211</v>
      </c>
      <c r="G106" s="189">
        <v>40</v>
      </c>
      <c r="H106" s="177"/>
      <c r="I106" s="190"/>
      <c r="J106" s="200" t="s">
        <v>463</v>
      </c>
      <c r="K106" s="93">
        <f t="shared" si="131"/>
        <v>2.5000000000000001E-2</v>
      </c>
      <c r="L106" s="94">
        <f t="shared" si="132"/>
        <v>617.08000000000004</v>
      </c>
      <c r="M106" s="91">
        <f t="shared" si="133"/>
        <v>1542.5799999999981</v>
      </c>
      <c r="N106" s="9">
        <f t="shared" si="134"/>
        <v>23140.500000000004</v>
      </c>
      <c r="O106" s="548">
        <f t="shared" si="135"/>
        <v>24683.08</v>
      </c>
      <c r="P106" s="543"/>
      <c r="Q106" s="4">
        <f t="shared" si="205"/>
        <v>0</v>
      </c>
      <c r="R106" s="9">
        <f t="shared" si="129"/>
        <v>0</v>
      </c>
      <c r="S106" s="9">
        <f t="shared" si="206"/>
        <v>24683.08</v>
      </c>
      <c r="T106" s="9">
        <f t="shared" si="130"/>
        <v>24683.08</v>
      </c>
      <c r="U106" s="9">
        <f t="shared" si="136"/>
        <v>617.08000000000004</v>
      </c>
      <c r="V106" s="9">
        <f t="shared" si="137"/>
        <v>925.49999999999807</v>
      </c>
      <c r="W106" s="9">
        <f t="shared" si="138"/>
        <v>23757.580000000005</v>
      </c>
      <c r="X106" s="9">
        <f t="shared" si="139"/>
        <v>0</v>
      </c>
      <c r="Y106" s="9">
        <f t="shared" si="140"/>
        <v>24683.08</v>
      </c>
      <c r="Z106" s="4">
        <f t="shared" si="215"/>
        <v>0</v>
      </c>
      <c r="AA106" s="9">
        <f t="shared" si="141"/>
        <v>0</v>
      </c>
      <c r="AB106" s="9">
        <f t="shared" si="207"/>
        <v>24683.08</v>
      </c>
      <c r="AC106" s="9">
        <f t="shared" si="189"/>
        <v>24683.08</v>
      </c>
      <c r="AD106" s="9">
        <f t="shared" si="142"/>
        <v>617.08000000000004</v>
      </c>
      <c r="AE106" s="9">
        <f t="shared" si="143"/>
        <v>308.41999999999803</v>
      </c>
      <c r="AF106" s="9">
        <f t="shared" si="144"/>
        <v>24374.660000000007</v>
      </c>
      <c r="AG106" s="9">
        <f t="shared" si="145"/>
        <v>0</v>
      </c>
      <c r="AH106" s="9">
        <f t="shared" si="146"/>
        <v>24683.08</v>
      </c>
      <c r="AI106" s="4">
        <f t="shared" si="216"/>
        <v>0</v>
      </c>
      <c r="AJ106" s="9">
        <f t="shared" si="147"/>
        <v>0</v>
      </c>
      <c r="AK106" s="9">
        <f t="shared" si="208"/>
        <v>24683.08</v>
      </c>
      <c r="AL106" s="9">
        <f t="shared" si="190"/>
        <v>12336.74</v>
      </c>
      <c r="AM106" s="9">
        <f t="shared" si="148"/>
        <v>308.41999999999803</v>
      </c>
      <c r="AN106" s="9">
        <f t="shared" si="149"/>
        <v>0</v>
      </c>
      <c r="AO106" s="9">
        <f t="shared" si="150"/>
        <v>24683.080000000005</v>
      </c>
      <c r="AP106" s="9">
        <f t="shared" si="151"/>
        <v>0</v>
      </c>
      <c r="AQ106" s="9">
        <f t="shared" si="152"/>
        <v>12336.74</v>
      </c>
      <c r="AR106" s="4">
        <f t="shared" si="217"/>
        <v>0</v>
      </c>
      <c r="AS106" s="9">
        <f t="shared" si="153"/>
        <v>0</v>
      </c>
      <c r="AT106" s="9">
        <f t="shared" si="209"/>
        <v>24683.08</v>
      </c>
      <c r="AU106" s="9">
        <f t="shared" si="191"/>
        <v>0</v>
      </c>
      <c r="AV106" s="9">
        <f t="shared" si="154"/>
        <v>0</v>
      </c>
      <c r="AW106" s="9">
        <f t="shared" si="155"/>
        <v>0</v>
      </c>
      <c r="AX106" s="9">
        <f t="shared" si="156"/>
        <v>24683.080000000005</v>
      </c>
      <c r="AY106" s="9">
        <f t="shared" si="157"/>
        <v>0</v>
      </c>
      <c r="AZ106" s="9">
        <f t="shared" si="158"/>
        <v>0</v>
      </c>
      <c r="BA106" s="4">
        <f t="shared" si="218"/>
        <v>0</v>
      </c>
      <c r="BB106" s="9">
        <f t="shared" si="159"/>
        <v>0</v>
      </c>
      <c r="BC106" s="9">
        <f t="shared" si="210"/>
        <v>24683.08</v>
      </c>
      <c r="BD106" s="9">
        <f t="shared" si="192"/>
        <v>0</v>
      </c>
      <c r="BE106" s="9">
        <f t="shared" si="160"/>
        <v>0</v>
      </c>
      <c r="BF106" s="9">
        <f t="shared" si="161"/>
        <v>0</v>
      </c>
      <c r="BG106" s="9">
        <f t="shared" si="162"/>
        <v>24683.080000000005</v>
      </c>
      <c r="BH106" s="9">
        <f t="shared" si="163"/>
        <v>0</v>
      </c>
      <c r="BI106" s="9">
        <f t="shared" si="164"/>
        <v>0</v>
      </c>
      <c r="BJ106" s="4">
        <f t="shared" si="219"/>
        <v>0</v>
      </c>
      <c r="BK106" s="9">
        <f t="shared" si="165"/>
        <v>0</v>
      </c>
      <c r="BL106" s="9">
        <f t="shared" si="211"/>
        <v>24683.08</v>
      </c>
      <c r="BM106" s="9">
        <f t="shared" si="193"/>
        <v>0</v>
      </c>
      <c r="BN106" s="9">
        <f t="shared" si="166"/>
        <v>0</v>
      </c>
      <c r="BO106" s="9">
        <f t="shared" si="167"/>
        <v>0</v>
      </c>
      <c r="BP106" s="9">
        <f t="shared" si="168"/>
        <v>24683.080000000005</v>
      </c>
      <c r="BQ106" s="9">
        <f t="shared" si="169"/>
        <v>0</v>
      </c>
      <c r="BR106" s="9">
        <f t="shared" si="170"/>
        <v>0</v>
      </c>
      <c r="BS106" s="4">
        <f t="shared" si="220"/>
        <v>0</v>
      </c>
      <c r="BT106" s="9">
        <f t="shared" si="171"/>
        <v>0</v>
      </c>
      <c r="BU106" s="9">
        <f t="shared" si="212"/>
        <v>24683.08</v>
      </c>
      <c r="BV106" s="9">
        <f t="shared" si="194"/>
        <v>0</v>
      </c>
      <c r="BW106" s="9">
        <f t="shared" si="172"/>
        <v>0</v>
      </c>
      <c r="BX106" s="9">
        <f t="shared" si="173"/>
        <v>0</v>
      </c>
      <c r="BY106" s="9">
        <f t="shared" si="174"/>
        <v>24683.080000000005</v>
      </c>
      <c r="BZ106" s="9">
        <f t="shared" si="175"/>
        <v>0</v>
      </c>
      <c r="CA106" s="9">
        <f t="shared" si="176"/>
        <v>0</v>
      </c>
      <c r="CB106" s="4">
        <f t="shared" si="221"/>
        <v>0</v>
      </c>
      <c r="CC106" s="9">
        <f t="shared" si="177"/>
        <v>0</v>
      </c>
      <c r="CD106" s="9">
        <f t="shared" si="213"/>
        <v>24683.08</v>
      </c>
      <c r="CE106" s="9">
        <f t="shared" si="195"/>
        <v>0</v>
      </c>
      <c r="CF106" s="9">
        <f t="shared" si="178"/>
        <v>0</v>
      </c>
      <c r="CG106" s="9">
        <f t="shared" si="179"/>
        <v>0</v>
      </c>
      <c r="CH106" s="9">
        <f t="shared" si="180"/>
        <v>24683.080000000005</v>
      </c>
      <c r="CI106" s="9">
        <f t="shared" si="181"/>
        <v>0</v>
      </c>
      <c r="CJ106" s="9">
        <f t="shared" si="182"/>
        <v>0</v>
      </c>
      <c r="CK106" s="4">
        <f t="shared" si="222"/>
        <v>0</v>
      </c>
      <c r="CL106" s="9">
        <f t="shared" si="183"/>
        <v>0</v>
      </c>
      <c r="CM106" s="9">
        <f t="shared" si="214"/>
        <v>24683.08</v>
      </c>
      <c r="CN106" s="9">
        <f t="shared" si="196"/>
        <v>0</v>
      </c>
      <c r="CO106" s="9">
        <f t="shared" si="184"/>
        <v>0</v>
      </c>
      <c r="CP106" s="9">
        <f t="shared" si="185"/>
        <v>0</v>
      </c>
      <c r="CQ106" s="9">
        <f t="shared" si="186"/>
        <v>24683.080000000005</v>
      </c>
      <c r="CR106" s="9">
        <f t="shared" si="187"/>
        <v>0</v>
      </c>
      <c r="CS106" s="9">
        <f t="shared" si="188"/>
        <v>0</v>
      </c>
    </row>
    <row r="107" spans="1:97" ht="12.9" customHeight="1" x14ac:dyDescent="0.25">
      <c r="A107" s="193">
        <v>484</v>
      </c>
      <c r="B107" s="186" t="s">
        <v>224</v>
      </c>
      <c r="C107" s="179"/>
      <c r="D107" s="194"/>
      <c r="E107" s="217">
        <v>118651.89</v>
      </c>
      <c r="F107" s="276">
        <v>27576</v>
      </c>
      <c r="G107" s="189">
        <v>40</v>
      </c>
      <c r="H107" s="177"/>
      <c r="I107" s="190"/>
      <c r="J107" s="200" t="s">
        <v>463</v>
      </c>
      <c r="K107" s="93">
        <f t="shared" si="131"/>
        <v>2.5000000000000001E-2</v>
      </c>
      <c r="L107" s="94">
        <f t="shared" si="132"/>
        <v>2966.3</v>
      </c>
      <c r="M107" s="91">
        <f t="shared" si="133"/>
        <v>10381.940000000002</v>
      </c>
      <c r="N107" s="9">
        <f t="shared" si="134"/>
        <v>108269.95</v>
      </c>
      <c r="O107" s="548">
        <f t="shared" si="135"/>
        <v>118651.89</v>
      </c>
      <c r="P107" s="543"/>
      <c r="Q107" s="4">
        <f t="shared" si="205"/>
        <v>0</v>
      </c>
      <c r="R107" s="9">
        <f t="shared" si="129"/>
        <v>0</v>
      </c>
      <c r="S107" s="9">
        <f t="shared" si="206"/>
        <v>118651.89</v>
      </c>
      <c r="T107" s="9">
        <f t="shared" si="130"/>
        <v>118651.89</v>
      </c>
      <c r="U107" s="9">
        <f t="shared" si="136"/>
        <v>2966.3</v>
      </c>
      <c r="V107" s="9">
        <f t="shared" si="137"/>
        <v>7415.6400000000021</v>
      </c>
      <c r="W107" s="9">
        <f t="shared" si="138"/>
        <v>111236.25</v>
      </c>
      <c r="X107" s="9">
        <f t="shared" si="139"/>
        <v>0</v>
      </c>
      <c r="Y107" s="9">
        <f t="shared" si="140"/>
        <v>118651.89</v>
      </c>
      <c r="Z107" s="4">
        <f t="shared" si="215"/>
        <v>0</v>
      </c>
      <c r="AA107" s="9">
        <f t="shared" si="141"/>
        <v>0</v>
      </c>
      <c r="AB107" s="9">
        <f t="shared" si="207"/>
        <v>118651.89</v>
      </c>
      <c r="AC107" s="9">
        <f t="shared" si="189"/>
        <v>118651.89</v>
      </c>
      <c r="AD107" s="9">
        <f t="shared" si="142"/>
        <v>2966.3</v>
      </c>
      <c r="AE107" s="9">
        <f t="shared" si="143"/>
        <v>4449.340000000002</v>
      </c>
      <c r="AF107" s="9">
        <f t="shared" si="144"/>
        <v>114202.55</v>
      </c>
      <c r="AG107" s="9">
        <f t="shared" si="145"/>
        <v>0</v>
      </c>
      <c r="AH107" s="9">
        <f t="shared" si="146"/>
        <v>118651.89</v>
      </c>
      <c r="AI107" s="4">
        <f t="shared" si="216"/>
        <v>0</v>
      </c>
      <c r="AJ107" s="9">
        <f t="shared" si="147"/>
        <v>0</v>
      </c>
      <c r="AK107" s="9">
        <f t="shared" si="208"/>
        <v>118651.89</v>
      </c>
      <c r="AL107" s="9">
        <f t="shared" si="190"/>
        <v>118651.89</v>
      </c>
      <c r="AM107" s="9">
        <f t="shared" si="148"/>
        <v>2966.3</v>
      </c>
      <c r="AN107" s="9">
        <f t="shared" si="149"/>
        <v>1483.0400000000018</v>
      </c>
      <c r="AO107" s="9">
        <f t="shared" si="150"/>
        <v>117168.85</v>
      </c>
      <c r="AP107" s="9">
        <f t="shared" si="151"/>
        <v>0</v>
      </c>
      <c r="AQ107" s="9">
        <f t="shared" si="152"/>
        <v>118651.89</v>
      </c>
      <c r="AR107" s="4">
        <f t="shared" si="217"/>
        <v>0</v>
      </c>
      <c r="AS107" s="9">
        <f t="shared" si="153"/>
        <v>0</v>
      </c>
      <c r="AT107" s="9">
        <f t="shared" si="209"/>
        <v>118651.89</v>
      </c>
      <c r="AU107" s="9">
        <f t="shared" si="191"/>
        <v>59321.55</v>
      </c>
      <c r="AV107" s="9">
        <f t="shared" si="154"/>
        <v>1483.0400000000018</v>
      </c>
      <c r="AW107" s="9">
        <f t="shared" si="155"/>
        <v>0</v>
      </c>
      <c r="AX107" s="9">
        <f t="shared" si="156"/>
        <v>118651.89000000001</v>
      </c>
      <c r="AY107" s="9">
        <f t="shared" si="157"/>
        <v>0</v>
      </c>
      <c r="AZ107" s="9">
        <f t="shared" si="158"/>
        <v>59321.55</v>
      </c>
      <c r="BA107" s="4">
        <f t="shared" si="218"/>
        <v>0</v>
      </c>
      <c r="BB107" s="9">
        <f t="shared" si="159"/>
        <v>0</v>
      </c>
      <c r="BC107" s="9">
        <f t="shared" si="210"/>
        <v>118651.89</v>
      </c>
      <c r="BD107" s="9">
        <f t="shared" si="192"/>
        <v>0</v>
      </c>
      <c r="BE107" s="9">
        <f t="shared" si="160"/>
        <v>0</v>
      </c>
      <c r="BF107" s="9">
        <f t="shared" si="161"/>
        <v>0</v>
      </c>
      <c r="BG107" s="9">
        <f t="shared" si="162"/>
        <v>118651.89000000001</v>
      </c>
      <c r="BH107" s="9">
        <f t="shared" si="163"/>
        <v>0</v>
      </c>
      <c r="BI107" s="9">
        <f t="shared" si="164"/>
        <v>0</v>
      </c>
      <c r="BJ107" s="4">
        <f t="shared" si="219"/>
        <v>0</v>
      </c>
      <c r="BK107" s="9">
        <f t="shared" si="165"/>
        <v>0</v>
      </c>
      <c r="BL107" s="9">
        <f t="shared" si="211"/>
        <v>118651.89</v>
      </c>
      <c r="BM107" s="9">
        <f t="shared" si="193"/>
        <v>0</v>
      </c>
      <c r="BN107" s="9">
        <f t="shared" si="166"/>
        <v>0</v>
      </c>
      <c r="BO107" s="9">
        <f t="shared" si="167"/>
        <v>0</v>
      </c>
      <c r="BP107" s="9">
        <f t="shared" si="168"/>
        <v>118651.89000000001</v>
      </c>
      <c r="BQ107" s="9">
        <f t="shared" si="169"/>
        <v>0</v>
      </c>
      <c r="BR107" s="9">
        <f t="shared" si="170"/>
        <v>0</v>
      </c>
      <c r="BS107" s="4">
        <f t="shared" si="220"/>
        <v>0</v>
      </c>
      <c r="BT107" s="9">
        <f t="shared" si="171"/>
        <v>0</v>
      </c>
      <c r="BU107" s="9">
        <f t="shared" si="212"/>
        <v>118651.89</v>
      </c>
      <c r="BV107" s="9">
        <f t="shared" si="194"/>
        <v>0</v>
      </c>
      <c r="BW107" s="9">
        <f t="shared" si="172"/>
        <v>0</v>
      </c>
      <c r="BX107" s="9">
        <f t="shared" si="173"/>
        <v>0</v>
      </c>
      <c r="BY107" s="9">
        <f t="shared" si="174"/>
        <v>118651.89000000001</v>
      </c>
      <c r="BZ107" s="9">
        <f t="shared" si="175"/>
        <v>0</v>
      </c>
      <c r="CA107" s="9">
        <f t="shared" si="176"/>
        <v>0</v>
      </c>
      <c r="CB107" s="4">
        <f t="shared" si="221"/>
        <v>0</v>
      </c>
      <c r="CC107" s="9">
        <f t="shared" si="177"/>
        <v>0</v>
      </c>
      <c r="CD107" s="9">
        <f t="shared" si="213"/>
        <v>118651.89</v>
      </c>
      <c r="CE107" s="9">
        <f t="shared" si="195"/>
        <v>0</v>
      </c>
      <c r="CF107" s="9">
        <f t="shared" si="178"/>
        <v>0</v>
      </c>
      <c r="CG107" s="9">
        <f t="shared" si="179"/>
        <v>0</v>
      </c>
      <c r="CH107" s="9">
        <f t="shared" si="180"/>
        <v>118651.89000000001</v>
      </c>
      <c r="CI107" s="9">
        <f t="shared" si="181"/>
        <v>0</v>
      </c>
      <c r="CJ107" s="9">
        <f t="shared" si="182"/>
        <v>0</v>
      </c>
      <c r="CK107" s="4">
        <f t="shared" si="222"/>
        <v>0</v>
      </c>
      <c r="CL107" s="9">
        <f t="shared" si="183"/>
        <v>0</v>
      </c>
      <c r="CM107" s="9">
        <f t="shared" si="214"/>
        <v>118651.89</v>
      </c>
      <c r="CN107" s="9">
        <f t="shared" si="196"/>
        <v>0</v>
      </c>
      <c r="CO107" s="9">
        <f t="shared" si="184"/>
        <v>0</v>
      </c>
      <c r="CP107" s="9">
        <f t="shared" si="185"/>
        <v>0</v>
      </c>
      <c r="CQ107" s="9">
        <f t="shared" si="186"/>
        <v>118651.89000000001</v>
      </c>
      <c r="CR107" s="9">
        <f t="shared" si="187"/>
        <v>0</v>
      </c>
      <c r="CS107" s="9">
        <f t="shared" si="188"/>
        <v>0</v>
      </c>
    </row>
    <row r="108" spans="1:97" ht="12.9" customHeight="1" x14ac:dyDescent="0.25">
      <c r="A108" s="193">
        <v>485</v>
      </c>
      <c r="B108" s="186" t="s">
        <v>224</v>
      </c>
      <c r="C108" s="179"/>
      <c r="D108" s="194"/>
      <c r="E108" s="217">
        <v>67998.990000000005</v>
      </c>
      <c r="F108" s="276">
        <v>27942</v>
      </c>
      <c r="G108" s="189">
        <v>40</v>
      </c>
      <c r="H108" s="177"/>
      <c r="I108" s="190"/>
      <c r="J108" s="200" t="s">
        <v>463</v>
      </c>
      <c r="K108" s="93">
        <f t="shared" si="131"/>
        <v>2.5000000000000001E-2</v>
      </c>
      <c r="L108" s="94">
        <f t="shared" si="132"/>
        <v>1699.97</v>
      </c>
      <c r="M108" s="91">
        <f t="shared" si="133"/>
        <v>7650.0500000000029</v>
      </c>
      <c r="N108" s="9">
        <f t="shared" si="134"/>
        <v>60348.94</v>
      </c>
      <c r="O108" s="548">
        <f t="shared" si="135"/>
        <v>67998.990000000005</v>
      </c>
      <c r="P108" s="543"/>
      <c r="Q108" s="4">
        <f t="shared" si="205"/>
        <v>0</v>
      </c>
      <c r="R108" s="9">
        <f t="shared" si="129"/>
        <v>0</v>
      </c>
      <c r="S108" s="9">
        <f t="shared" si="206"/>
        <v>67998.990000000005</v>
      </c>
      <c r="T108" s="9">
        <f t="shared" si="130"/>
        <v>67998.990000000005</v>
      </c>
      <c r="U108" s="9">
        <f t="shared" si="136"/>
        <v>1699.97</v>
      </c>
      <c r="V108" s="9">
        <f t="shared" si="137"/>
        <v>5950.0800000000027</v>
      </c>
      <c r="W108" s="9">
        <f t="shared" si="138"/>
        <v>62048.91</v>
      </c>
      <c r="X108" s="9">
        <f t="shared" si="139"/>
        <v>0</v>
      </c>
      <c r="Y108" s="9">
        <f t="shared" si="140"/>
        <v>67998.990000000005</v>
      </c>
      <c r="Z108" s="4">
        <f t="shared" si="215"/>
        <v>0</v>
      </c>
      <c r="AA108" s="9">
        <f t="shared" si="141"/>
        <v>0</v>
      </c>
      <c r="AB108" s="9">
        <f t="shared" si="207"/>
        <v>67998.990000000005</v>
      </c>
      <c r="AC108" s="9">
        <f t="shared" si="189"/>
        <v>67998.990000000005</v>
      </c>
      <c r="AD108" s="9">
        <f t="shared" si="142"/>
        <v>1699.97</v>
      </c>
      <c r="AE108" s="9">
        <f t="shared" si="143"/>
        <v>4250.1100000000024</v>
      </c>
      <c r="AF108" s="9">
        <f t="shared" si="144"/>
        <v>63748.880000000005</v>
      </c>
      <c r="AG108" s="9">
        <f t="shared" si="145"/>
        <v>0</v>
      </c>
      <c r="AH108" s="9">
        <f t="shared" si="146"/>
        <v>67998.990000000005</v>
      </c>
      <c r="AI108" s="4">
        <f t="shared" si="216"/>
        <v>0</v>
      </c>
      <c r="AJ108" s="9">
        <f t="shared" si="147"/>
        <v>0</v>
      </c>
      <c r="AK108" s="9">
        <f t="shared" si="208"/>
        <v>67998.990000000005</v>
      </c>
      <c r="AL108" s="9">
        <f t="shared" si="190"/>
        <v>67998.990000000005</v>
      </c>
      <c r="AM108" s="9">
        <f t="shared" si="148"/>
        <v>1699.97</v>
      </c>
      <c r="AN108" s="9">
        <f t="shared" si="149"/>
        <v>2550.1400000000021</v>
      </c>
      <c r="AO108" s="9">
        <f t="shared" si="150"/>
        <v>65448.850000000006</v>
      </c>
      <c r="AP108" s="9">
        <f t="shared" si="151"/>
        <v>0</v>
      </c>
      <c r="AQ108" s="9">
        <f t="shared" si="152"/>
        <v>67998.990000000005</v>
      </c>
      <c r="AR108" s="4">
        <f t="shared" si="217"/>
        <v>0</v>
      </c>
      <c r="AS108" s="9">
        <f t="shared" si="153"/>
        <v>0</v>
      </c>
      <c r="AT108" s="9">
        <f t="shared" si="209"/>
        <v>67998.990000000005</v>
      </c>
      <c r="AU108" s="9">
        <f t="shared" si="191"/>
        <v>67998.990000000005</v>
      </c>
      <c r="AV108" s="9">
        <f t="shared" si="154"/>
        <v>1699.97</v>
      </c>
      <c r="AW108" s="9">
        <f t="shared" si="155"/>
        <v>850.17000000000212</v>
      </c>
      <c r="AX108" s="9">
        <f t="shared" si="156"/>
        <v>67148.820000000007</v>
      </c>
      <c r="AY108" s="9">
        <f t="shared" si="157"/>
        <v>0</v>
      </c>
      <c r="AZ108" s="9">
        <f t="shared" si="158"/>
        <v>67998.990000000005</v>
      </c>
      <c r="BA108" s="4">
        <f t="shared" si="218"/>
        <v>0</v>
      </c>
      <c r="BB108" s="9">
        <f t="shared" si="159"/>
        <v>0</v>
      </c>
      <c r="BC108" s="9">
        <f t="shared" si="210"/>
        <v>67998.990000000005</v>
      </c>
      <c r="BD108" s="9">
        <f t="shared" si="192"/>
        <v>34006.9</v>
      </c>
      <c r="BE108" s="9">
        <f t="shared" si="160"/>
        <v>850.17000000000212</v>
      </c>
      <c r="BF108" s="9">
        <f t="shared" si="161"/>
        <v>0</v>
      </c>
      <c r="BG108" s="9">
        <f t="shared" si="162"/>
        <v>67998.990000000005</v>
      </c>
      <c r="BH108" s="9">
        <f t="shared" si="163"/>
        <v>0</v>
      </c>
      <c r="BI108" s="9">
        <f t="shared" si="164"/>
        <v>34006.9</v>
      </c>
      <c r="BJ108" s="4">
        <f t="shared" si="219"/>
        <v>0</v>
      </c>
      <c r="BK108" s="9">
        <f t="shared" si="165"/>
        <v>0</v>
      </c>
      <c r="BL108" s="9">
        <f t="shared" si="211"/>
        <v>67998.990000000005</v>
      </c>
      <c r="BM108" s="9">
        <f t="shared" si="193"/>
        <v>0</v>
      </c>
      <c r="BN108" s="9">
        <f t="shared" si="166"/>
        <v>0</v>
      </c>
      <c r="BO108" s="9">
        <f t="shared" si="167"/>
        <v>0</v>
      </c>
      <c r="BP108" s="9">
        <f t="shared" si="168"/>
        <v>67998.990000000005</v>
      </c>
      <c r="BQ108" s="9">
        <f t="shared" si="169"/>
        <v>0</v>
      </c>
      <c r="BR108" s="9">
        <f t="shared" si="170"/>
        <v>0</v>
      </c>
      <c r="BS108" s="4">
        <f t="shared" si="220"/>
        <v>0</v>
      </c>
      <c r="BT108" s="9">
        <f t="shared" si="171"/>
        <v>0</v>
      </c>
      <c r="BU108" s="9">
        <f t="shared" si="212"/>
        <v>67998.990000000005</v>
      </c>
      <c r="BV108" s="9">
        <f t="shared" si="194"/>
        <v>0</v>
      </c>
      <c r="BW108" s="9">
        <f t="shared" si="172"/>
        <v>0</v>
      </c>
      <c r="BX108" s="9">
        <f t="shared" si="173"/>
        <v>0</v>
      </c>
      <c r="BY108" s="9">
        <f t="shared" si="174"/>
        <v>67998.990000000005</v>
      </c>
      <c r="BZ108" s="9">
        <f t="shared" si="175"/>
        <v>0</v>
      </c>
      <c r="CA108" s="9">
        <f t="shared" si="176"/>
        <v>0</v>
      </c>
      <c r="CB108" s="4">
        <f t="shared" si="221"/>
        <v>0</v>
      </c>
      <c r="CC108" s="9">
        <f t="shared" si="177"/>
        <v>0</v>
      </c>
      <c r="CD108" s="9">
        <f t="shared" si="213"/>
        <v>67998.990000000005</v>
      </c>
      <c r="CE108" s="9">
        <f t="shared" si="195"/>
        <v>0</v>
      </c>
      <c r="CF108" s="9">
        <f t="shared" si="178"/>
        <v>0</v>
      </c>
      <c r="CG108" s="9">
        <f t="shared" si="179"/>
        <v>0</v>
      </c>
      <c r="CH108" s="9">
        <f t="shared" si="180"/>
        <v>67998.990000000005</v>
      </c>
      <c r="CI108" s="9">
        <f t="shared" si="181"/>
        <v>0</v>
      </c>
      <c r="CJ108" s="9">
        <f t="shared" si="182"/>
        <v>0</v>
      </c>
      <c r="CK108" s="4">
        <f t="shared" si="222"/>
        <v>0</v>
      </c>
      <c r="CL108" s="9">
        <f t="shared" si="183"/>
        <v>0</v>
      </c>
      <c r="CM108" s="9">
        <f t="shared" si="214"/>
        <v>67998.990000000005</v>
      </c>
      <c r="CN108" s="9">
        <f t="shared" si="196"/>
        <v>0</v>
      </c>
      <c r="CO108" s="9">
        <f t="shared" si="184"/>
        <v>0</v>
      </c>
      <c r="CP108" s="9">
        <f t="shared" si="185"/>
        <v>0</v>
      </c>
      <c r="CQ108" s="9">
        <f t="shared" si="186"/>
        <v>67998.990000000005</v>
      </c>
      <c r="CR108" s="9">
        <f t="shared" si="187"/>
        <v>0</v>
      </c>
      <c r="CS108" s="9">
        <f t="shared" si="188"/>
        <v>0</v>
      </c>
    </row>
    <row r="109" spans="1:97" ht="12.9" customHeight="1" x14ac:dyDescent="0.25">
      <c r="A109" s="193">
        <v>486</v>
      </c>
      <c r="B109" s="186" t="s">
        <v>224</v>
      </c>
      <c r="C109" s="179"/>
      <c r="D109" s="194"/>
      <c r="E109" s="217">
        <v>85819.31</v>
      </c>
      <c r="F109" s="276">
        <v>28307</v>
      </c>
      <c r="G109" s="189">
        <v>40</v>
      </c>
      <c r="H109" s="177"/>
      <c r="I109" s="190"/>
      <c r="J109" s="200" t="s">
        <v>463</v>
      </c>
      <c r="K109" s="93">
        <f t="shared" si="131"/>
        <v>2.5000000000000001E-2</v>
      </c>
      <c r="L109" s="94">
        <f t="shared" si="132"/>
        <v>2145.48</v>
      </c>
      <c r="M109" s="91">
        <f t="shared" si="133"/>
        <v>11800.249999999985</v>
      </c>
      <c r="N109" s="9">
        <f t="shared" si="134"/>
        <v>74019.060000000012</v>
      </c>
      <c r="O109" s="548">
        <f t="shared" si="135"/>
        <v>85819.31</v>
      </c>
      <c r="P109" s="543"/>
      <c r="Q109" s="4">
        <f t="shared" si="205"/>
        <v>0</v>
      </c>
      <c r="R109" s="9">
        <f t="shared" si="129"/>
        <v>0</v>
      </c>
      <c r="S109" s="9">
        <f t="shared" si="206"/>
        <v>85819.31</v>
      </c>
      <c r="T109" s="9">
        <f t="shared" si="130"/>
        <v>85819.31</v>
      </c>
      <c r="U109" s="9">
        <f t="shared" si="136"/>
        <v>2145.48</v>
      </c>
      <c r="V109" s="9">
        <f t="shared" si="137"/>
        <v>9654.7699999999859</v>
      </c>
      <c r="W109" s="9">
        <f t="shared" si="138"/>
        <v>76164.540000000008</v>
      </c>
      <c r="X109" s="9">
        <f t="shared" si="139"/>
        <v>0</v>
      </c>
      <c r="Y109" s="9">
        <f t="shared" si="140"/>
        <v>85819.31</v>
      </c>
      <c r="Z109" s="4">
        <f t="shared" si="215"/>
        <v>0</v>
      </c>
      <c r="AA109" s="9">
        <f t="shared" si="141"/>
        <v>0</v>
      </c>
      <c r="AB109" s="9">
        <f t="shared" si="207"/>
        <v>85819.31</v>
      </c>
      <c r="AC109" s="9">
        <f t="shared" si="189"/>
        <v>85819.31</v>
      </c>
      <c r="AD109" s="9">
        <f t="shared" si="142"/>
        <v>2145.48</v>
      </c>
      <c r="AE109" s="9">
        <f t="shared" si="143"/>
        <v>7509.2899999999863</v>
      </c>
      <c r="AF109" s="9">
        <f t="shared" si="144"/>
        <v>78310.02</v>
      </c>
      <c r="AG109" s="9">
        <f t="shared" si="145"/>
        <v>0</v>
      </c>
      <c r="AH109" s="9">
        <f t="shared" si="146"/>
        <v>85819.31</v>
      </c>
      <c r="AI109" s="4">
        <f t="shared" si="216"/>
        <v>0</v>
      </c>
      <c r="AJ109" s="9">
        <f t="shared" si="147"/>
        <v>0</v>
      </c>
      <c r="AK109" s="9">
        <f t="shared" si="208"/>
        <v>85819.31</v>
      </c>
      <c r="AL109" s="9">
        <f t="shared" si="190"/>
        <v>85819.31</v>
      </c>
      <c r="AM109" s="9">
        <f t="shared" si="148"/>
        <v>2145.48</v>
      </c>
      <c r="AN109" s="9">
        <f t="shared" si="149"/>
        <v>5363.8099999999868</v>
      </c>
      <c r="AO109" s="9">
        <f t="shared" si="150"/>
        <v>80455.5</v>
      </c>
      <c r="AP109" s="9">
        <f t="shared" si="151"/>
        <v>0</v>
      </c>
      <c r="AQ109" s="9">
        <f t="shared" si="152"/>
        <v>85819.31</v>
      </c>
      <c r="AR109" s="4">
        <f t="shared" si="217"/>
        <v>0</v>
      </c>
      <c r="AS109" s="9">
        <f t="shared" si="153"/>
        <v>0</v>
      </c>
      <c r="AT109" s="9">
        <f t="shared" si="209"/>
        <v>85819.31</v>
      </c>
      <c r="AU109" s="9">
        <f t="shared" si="191"/>
        <v>85819.31</v>
      </c>
      <c r="AV109" s="9">
        <f t="shared" si="154"/>
        <v>2145.48</v>
      </c>
      <c r="AW109" s="9">
        <f t="shared" si="155"/>
        <v>3218.3299999999867</v>
      </c>
      <c r="AX109" s="9">
        <f t="shared" si="156"/>
        <v>82600.98</v>
      </c>
      <c r="AY109" s="9">
        <f t="shared" si="157"/>
        <v>0</v>
      </c>
      <c r="AZ109" s="9">
        <f t="shared" si="158"/>
        <v>85819.31</v>
      </c>
      <c r="BA109" s="4">
        <f t="shared" si="218"/>
        <v>0</v>
      </c>
      <c r="BB109" s="9">
        <f t="shared" si="159"/>
        <v>0</v>
      </c>
      <c r="BC109" s="9">
        <f t="shared" si="210"/>
        <v>85819.31</v>
      </c>
      <c r="BD109" s="9">
        <f t="shared" si="192"/>
        <v>85819.31</v>
      </c>
      <c r="BE109" s="9">
        <f t="shared" si="160"/>
        <v>2145.48</v>
      </c>
      <c r="BF109" s="9">
        <f t="shared" si="161"/>
        <v>1072.8499999999867</v>
      </c>
      <c r="BG109" s="9">
        <f t="shared" si="162"/>
        <v>84746.459999999992</v>
      </c>
      <c r="BH109" s="9">
        <f t="shared" si="163"/>
        <v>0</v>
      </c>
      <c r="BI109" s="9">
        <f t="shared" si="164"/>
        <v>85819.31</v>
      </c>
      <c r="BJ109" s="4">
        <f t="shared" si="219"/>
        <v>0</v>
      </c>
      <c r="BK109" s="9">
        <f t="shared" si="165"/>
        <v>0</v>
      </c>
      <c r="BL109" s="9">
        <f t="shared" si="211"/>
        <v>85819.31</v>
      </c>
      <c r="BM109" s="9">
        <f t="shared" si="193"/>
        <v>42914.06</v>
      </c>
      <c r="BN109" s="9">
        <f t="shared" si="166"/>
        <v>1072.8499999999867</v>
      </c>
      <c r="BO109" s="9">
        <f t="shared" si="167"/>
        <v>0</v>
      </c>
      <c r="BP109" s="9">
        <f t="shared" si="168"/>
        <v>85819.309999999983</v>
      </c>
      <c r="BQ109" s="9">
        <f t="shared" si="169"/>
        <v>0</v>
      </c>
      <c r="BR109" s="9">
        <f t="shared" si="170"/>
        <v>42914.06</v>
      </c>
      <c r="BS109" s="4">
        <f t="shared" si="220"/>
        <v>0</v>
      </c>
      <c r="BT109" s="9">
        <f t="shared" si="171"/>
        <v>0</v>
      </c>
      <c r="BU109" s="9">
        <f t="shared" si="212"/>
        <v>85819.31</v>
      </c>
      <c r="BV109" s="9">
        <f t="shared" si="194"/>
        <v>0</v>
      </c>
      <c r="BW109" s="9">
        <f t="shared" si="172"/>
        <v>0</v>
      </c>
      <c r="BX109" s="9">
        <f t="shared" si="173"/>
        <v>0</v>
      </c>
      <c r="BY109" s="9">
        <f t="shared" si="174"/>
        <v>85819.309999999983</v>
      </c>
      <c r="BZ109" s="9">
        <f t="shared" si="175"/>
        <v>0</v>
      </c>
      <c r="CA109" s="9">
        <f t="shared" si="176"/>
        <v>0</v>
      </c>
      <c r="CB109" s="4">
        <f t="shared" si="221"/>
        <v>0</v>
      </c>
      <c r="CC109" s="9">
        <f t="shared" si="177"/>
        <v>0</v>
      </c>
      <c r="CD109" s="9">
        <f t="shared" si="213"/>
        <v>85819.31</v>
      </c>
      <c r="CE109" s="9">
        <f t="shared" si="195"/>
        <v>0</v>
      </c>
      <c r="CF109" s="9">
        <f t="shared" si="178"/>
        <v>0</v>
      </c>
      <c r="CG109" s="9">
        <f t="shared" si="179"/>
        <v>0</v>
      </c>
      <c r="CH109" s="9">
        <f t="shared" si="180"/>
        <v>85819.309999999983</v>
      </c>
      <c r="CI109" s="9">
        <f t="shared" si="181"/>
        <v>0</v>
      </c>
      <c r="CJ109" s="9">
        <f t="shared" si="182"/>
        <v>0</v>
      </c>
      <c r="CK109" s="4">
        <f t="shared" si="222"/>
        <v>0</v>
      </c>
      <c r="CL109" s="9">
        <f t="shared" si="183"/>
        <v>0</v>
      </c>
      <c r="CM109" s="9">
        <f t="shared" si="214"/>
        <v>85819.31</v>
      </c>
      <c r="CN109" s="9">
        <f t="shared" si="196"/>
        <v>0</v>
      </c>
      <c r="CO109" s="9">
        <f t="shared" si="184"/>
        <v>0</v>
      </c>
      <c r="CP109" s="9">
        <f t="shared" si="185"/>
        <v>0</v>
      </c>
      <c r="CQ109" s="9">
        <f t="shared" si="186"/>
        <v>85819.309999999983</v>
      </c>
      <c r="CR109" s="9">
        <f t="shared" si="187"/>
        <v>0</v>
      </c>
      <c r="CS109" s="9">
        <f t="shared" si="188"/>
        <v>0</v>
      </c>
    </row>
    <row r="110" spans="1:97" ht="12.9" customHeight="1" x14ac:dyDescent="0.25">
      <c r="A110" s="193">
        <v>487</v>
      </c>
      <c r="B110" s="186" t="s">
        <v>224</v>
      </c>
      <c r="C110" s="179"/>
      <c r="D110" s="194"/>
      <c r="E110" s="217">
        <v>89699.86</v>
      </c>
      <c r="F110" s="276">
        <v>28307</v>
      </c>
      <c r="G110" s="189">
        <v>40</v>
      </c>
      <c r="H110" s="177"/>
      <c r="I110" s="190"/>
      <c r="J110" s="200" t="s">
        <v>463</v>
      </c>
      <c r="K110" s="93">
        <f t="shared" si="131"/>
        <v>2.5000000000000001E-2</v>
      </c>
      <c r="L110" s="94">
        <f t="shared" si="132"/>
        <v>2242.5</v>
      </c>
      <c r="M110" s="91">
        <f t="shared" si="133"/>
        <v>12333.61</v>
      </c>
      <c r="N110" s="9">
        <f t="shared" si="134"/>
        <v>77366.25</v>
      </c>
      <c r="O110" s="548">
        <f t="shared" si="135"/>
        <v>89699.86</v>
      </c>
      <c r="P110" s="543"/>
      <c r="Q110" s="4">
        <f t="shared" si="205"/>
        <v>0</v>
      </c>
      <c r="R110" s="9">
        <f t="shared" si="129"/>
        <v>0</v>
      </c>
      <c r="S110" s="9">
        <f t="shared" si="206"/>
        <v>89699.86</v>
      </c>
      <c r="T110" s="9">
        <f t="shared" si="130"/>
        <v>89699.86</v>
      </c>
      <c r="U110" s="9">
        <f t="shared" si="136"/>
        <v>2242.5</v>
      </c>
      <c r="V110" s="9">
        <f t="shared" si="137"/>
        <v>10091.11</v>
      </c>
      <c r="W110" s="9">
        <f t="shared" si="138"/>
        <v>79608.75</v>
      </c>
      <c r="X110" s="9">
        <f t="shared" si="139"/>
        <v>0</v>
      </c>
      <c r="Y110" s="9">
        <f t="shared" si="140"/>
        <v>89699.86</v>
      </c>
      <c r="Z110" s="4">
        <f t="shared" si="215"/>
        <v>0</v>
      </c>
      <c r="AA110" s="9">
        <f t="shared" si="141"/>
        <v>0</v>
      </c>
      <c r="AB110" s="9">
        <f t="shared" si="207"/>
        <v>89699.86</v>
      </c>
      <c r="AC110" s="9">
        <f t="shared" si="189"/>
        <v>89699.86</v>
      </c>
      <c r="AD110" s="9">
        <f t="shared" si="142"/>
        <v>2242.5</v>
      </c>
      <c r="AE110" s="9">
        <f t="shared" si="143"/>
        <v>7848.6100000000006</v>
      </c>
      <c r="AF110" s="9">
        <f t="shared" si="144"/>
        <v>81851.25</v>
      </c>
      <c r="AG110" s="9">
        <f t="shared" si="145"/>
        <v>0</v>
      </c>
      <c r="AH110" s="9">
        <f t="shared" si="146"/>
        <v>89699.86</v>
      </c>
      <c r="AI110" s="4">
        <f t="shared" si="216"/>
        <v>0</v>
      </c>
      <c r="AJ110" s="9">
        <f t="shared" si="147"/>
        <v>0</v>
      </c>
      <c r="AK110" s="9">
        <f t="shared" si="208"/>
        <v>89699.86</v>
      </c>
      <c r="AL110" s="9">
        <f t="shared" si="190"/>
        <v>89699.86</v>
      </c>
      <c r="AM110" s="9">
        <f t="shared" si="148"/>
        <v>2242.5</v>
      </c>
      <c r="AN110" s="9">
        <f t="shared" si="149"/>
        <v>5606.1100000000006</v>
      </c>
      <c r="AO110" s="9">
        <f t="shared" si="150"/>
        <v>84093.75</v>
      </c>
      <c r="AP110" s="9">
        <f t="shared" si="151"/>
        <v>0</v>
      </c>
      <c r="AQ110" s="9">
        <f t="shared" si="152"/>
        <v>89699.86</v>
      </c>
      <c r="AR110" s="4">
        <f t="shared" si="217"/>
        <v>0</v>
      </c>
      <c r="AS110" s="9">
        <f t="shared" si="153"/>
        <v>0</v>
      </c>
      <c r="AT110" s="9">
        <f t="shared" si="209"/>
        <v>89699.86</v>
      </c>
      <c r="AU110" s="9">
        <f t="shared" si="191"/>
        <v>89699.86</v>
      </c>
      <c r="AV110" s="9">
        <f t="shared" si="154"/>
        <v>2242.5</v>
      </c>
      <c r="AW110" s="9">
        <f t="shared" si="155"/>
        <v>3363.6100000000006</v>
      </c>
      <c r="AX110" s="9">
        <f t="shared" si="156"/>
        <v>86336.25</v>
      </c>
      <c r="AY110" s="9">
        <f t="shared" si="157"/>
        <v>0</v>
      </c>
      <c r="AZ110" s="9">
        <f t="shared" si="158"/>
        <v>89699.86</v>
      </c>
      <c r="BA110" s="4">
        <f t="shared" si="218"/>
        <v>0</v>
      </c>
      <c r="BB110" s="9">
        <f t="shared" si="159"/>
        <v>0</v>
      </c>
      <c r="BC110" s="9">
        <f t="shared" si="210"/>
        <v>89699.86</v>
      </c>
      <c r="BD110" s="9">
        <f t="shared" si="192"/>
        <v>89699.86</v>
      </c>
      <c r="BE110" s="9">
        <f t="shared" si="160"/>
        <v>2242.5</v>
      </c>
      <c r="BF110" s="9">
        <f t="shared" si="161"/>
        <v>1121.1100000000006</v>
      </c>
      <c r="BG110" s="9">
        <f t="shared" si="162"/>
        <v>88578.75</v>
      </c>
      <c r="BH110" s="9">
        <f t="shared" si="163"/>
        <v>0</v>
      </c>
      <c r="BI110" s="9">
        <f t="shared" si="164"/>
        <v>89699.86</v>
      </c>
      <c r="BJ110" s="4">
        <f t="shared" si="219"/>
        <v>0</v>
      </c>
      <c r="BK110" s="9">
        <f t="shared" si="165"/>
        <v>0</v>
      </c>
      <c r="BL110" s="9">
        <f t="shared" si="211"/>
        <v>89699.86</v>
      </c>
      <c r="BM110" s="9">
        <f t="shared" si="193"/>
        <v>44844.33</v>
      </c>
      <c r="BN110" s="9">
        <f t="shared" si="166"/>
        <v>1121.1100000000006</v>
      </c>
      <c r="BO110" s="9">
        <f t="shared" si="167"/>
        <v>0</v>
      </c>
      <c r="BP110" s="9">
        <f t="shared" si="168"/>
        <v>89699.86</v>
      </c>
      <c r="BQ110" s="9">
        <f t="shared" si="169"/>
        <v>0</v>
      </c>
      <c r="BR110" s="9">
        <f t="shared" si="170"/>
        <v>44844.33</v>
      </c>
      <c r="BS110" s="4">
        <f t="shared" si="220"/>
        <v>0</v>
      </c>
      <c r="BT110" s="9">
        <f t="shared" si="171"/>
        <v>0</v>
      </c>
      <c r="BU110" s="9">
        <f t="shared" si="212"/>
        <v>89699.86</v>
      </c>
      <c r="BV110" s="9">
        <f t="shared" si="194"/>
        <v>0</v>
      </c>
      <c r="BW110" s="9">
        <f t="shared" si="172"/>
        <v>0</v>
      </c>
      <c r="BX110" s="9">
        <f t="shared" si="173"/>
        <v>0</v>
      </c>
      <c r="BY110" s="9">
        <f t="shared" si="174"/>
        <v>89699.86</v>
      </c>
      <c r="BZ110" s="9">
        <f t="shared" si="175"/>
        <v>0</v>
      </c>
      <c r="CA110" s="9">
        <f t="shared" si="176"/>
        <v>0</v>
      </c>
      <c r="CB110" s="4">
        <f t="shared" si="221"/>
        <v>0</v>
      </c>
      <c r="CC110" s="9">
        <f t="shared" si="177"/>
        <v>0</v>
      </c>
      <c r="CD110" s="9">
        <f t="shared" si="213"/>
        <v>89699.86</v>
      </c>
      <c r="CE110" s="9">
        <f t="shared" si="195"/>
        <v>0</v>
      </c>
      <c r="CF110" s="9">
        <f t="shared" si="178"/>
        <v>0</v>
      </c>
      <c r="CG110" s="9">
        <f t="shared" si="179"/>
        <v>0</v>
      </c>
      <c r="CH110" s="9">
        <f t="shared" si="180"/>
        <v>89699.86</v>
      </c>
      <c r="CI110" s="9">
        <f t="shared" si="181"/>
        <v>0</v>
      </c>
      <c r="CJ110" s="9">
        <f t="shared" si="182"/>
        <v>0</v>
      </c>
      <c r="CK110" s="4">
        <f t="shared" si="222"/>
        <v>0</v>
      </c>
      <c r="CL110" s="9">
        <f t="shared" si="183"/>
        <v>0</v>
      </c>
      <c r="CM110" s="9">
        <f t="shared" si="214"/>
        <v>89699.86</v>
      </c>
      <c r="CN110" s="9">
        <f t="shared" si="196"/>
        <v>0</v>
      </c>
      <c r="CO110" s="9">
        <f t="shared" si="184"/>
        <v>0</v>
      </c>
      <c r="CP110" s="9">
        <f t="shared" si="185"/>
        <v>0</v>
      </c>
      <c r="CQ110" s="9">
        <f t="shared" si="186"/>
        <v>89699.86</v>
      </c>
      <c r="CR110" s="9">
        <f t="shared" si="187"/>
        <v>0</v>
      </c>
      <c r="CS110" s="9">
        <f t="shared" si="188"/>
        <v>0</v>
      </c>
    </row>
    <row r="111" spans="1:97" ht="12.9" customHeight="1" x14ac:dyDescent="0.25">
      <c r="A111" s="193">
        <v>488</v>
      </c>
      <c r="B111" s="186" t="s">
        <v>224</v>
      </c>
      <c r="C111" s="179"/>
      <c r="D111" s="194"/>
      <c r="E111" s="217">
        <v>14782.84</v>
      </c>
      <c r="F111" s="276">
        <v>28672</v>
      </c>
      <c r="G111" s="189">
        <v>40</v>
      </c>
      <c r="H111" s="177"/>
      <c r="I111" s="190"/>
      <c r="J111" s="200" t="s">
        <v>463</v>
      </c>
      <c r="K111" s="93">
        <f t="shared" si="131"/>
        <v>2.5000000000000001E-2</v>
      </c>
      <c r="L111" s="94">
        <f t="shared" si="132"/>
        <v>369.57</v>
      </c>
      <c r="M111" s="91">
        <f t="shared" si="133"/>
        <v>2402.2399999999998</v>
      </c>
      <c r="N111" s="9">
        <f t="shared" si="134"/>
        <v>12380.6</v>
      </c>
      <c r="O111" s="548">
        <f t="shared" si="135"/>
        <v>14782.84</v>
      </c>
      <c r="P111" s="543"/>
      <c r="Q111" s="4">
        <f t="shared" si="205"/>
        <v>0</v>
      </c>
      <c r="R111" s="9">
        <f t="shared" si="129"/>
        <v>0</v>
      </c>
      <c r="S111" s="9">
        <f t="shared" si="206"/>
        <v>14782.84</v>
      </c>
      <c r="T111" s="9">
        <f t="shared" si="130"/>
        <v>14782.84</v>
      </c>
      <c r="U111" s="9">
        <f t="shared" si="136"/>
        <v>369.57</v>
      </c>
      <c r="V111" s="9">
        <f t="shared" si="137"/>
        <v>2032.6699999999998</v>
      </c>
      <c r="W111" s="9">
        <f t="shared" si="138"/>
        <v>12750.17</v>
      </c>
      <c r="X111" s="9">
        <f t="shared" si="139"/>
        <v>0</v>
      </c>
      <c r="Y111" s="9">
        <f t="shared" si="140"/>
        <v>14782.84</v>
      </c>
      <c r="Z111" s="4">
        <f t="shared" si="215"/>
        <v>0</v>
      </c>
      <c r="AA111" s="9">
        <f t="shared" si="141"/>
        <v>0</v>
      </c>
      <c r="AB111" s="9">
        <f t="shared" si="207"/>
        <v>14782.84</v>
      </c>
      <c r="AC111" s="9">
        <f t="shared" si="189"/>
        <v>14782.84</v>
      </c>
      <c r="AD111" s="9">
        <f t="shared" si="142"/>
        <v>369.57</v>
      </c>
      <c r="AE111" s="9">
        <f t="shared" si="143"/>
        <v>1663.1</v>
      </c>
      <c r="AF111" s="9">
        <f t="shared" si="144"/>
        <v>13119.74</v>
      </c>
      <c r="AG111" s="9">
        <f t="shared" si="145"/>
        <v>0</v>
      </c>
      <c r="AH111" s="9">
        <f t="shared" si="146"/>
        <v>14782.84</v>
      </c>
      <c r="AI111" s="4">
        <f t="shared" si="216"/>
        <v>0</v>
      </c>
      <c r="AJ111" s="9">
        <f t="shared" si="147"/>
        <v>0</v>
      </c>
      <c r="AK111" s="9">
        <f t="shared" si="208"/>
        <v>14782.84</v>
      </c>
      <c r="AL111" s="9">
        <f t="shared" si="190"/>
        <v>14782.84</v>
      </c>
      <c r="AM111" s="9">
        <f t="shared" si="148"/>
        <v>369.57</v>
      </c>
      <c r="AN111" s="9">
        <f t="shared" si="149"/>
        <v>1293.53</v>
      </c>
      <c r="AO111" s="9">
        <f t="shared" si="150"/>
        <v>13489.31</v>
      </c>
      <c r="AP111" s="9">
        <f t="shared" si="151"/>
        <v>0</v>
      </c>
      <c r="AQ111" s="9">
        <f t="shared" si="152"/>
        <v>14782.84</v>
      </c>
      <c r="AR111" s="4">
        <f t="shared" si="217"/>
        <v>0</v>
      </c>
      <c r="AS111" s="9">
        <f t="shared" si="153"/>
        <v>0</v>
      </c>
      <c r="AT111" s="9">
        <f t="shared" si="209"/>
        <v>14782.84</v>
      </c>
      <c r="AU111" s="9">
        <f t="shared" si="191"/>
        <v>14782.84</v>
      </c>
      <c r="AV111" s="9">
        <f t="shared" si="154"/>
        <v>369.57</v>
      </c>
      <c r="AW111" s="9">
        <f t="shared" si="155"/>
        <v>923.96</v>
      </c>
      <c r="AX111" s="9">
        <f t="shared" si="156"/>
        <v>13858.88</v>
      </c>
      <c r="AY111" s="9">
        <f t="shared" si="157"/>
        <v>0</v>
      </c>
      <c r="AZ111" s="9">
        <f t="shared" si="158"/>
        <v>14782.84</v>
      </c>
      <c r="BA111" s="4">
        <f t="shared" si="218"/>
        <v>0</v>
      </c>
      <c r="BB111" s="9">
        <f t="shared" si="159"/>
        <v>0</v>
      </c>
      <c r="BC111" s="9">
        <f t="shared" si="210"/>
        <v>14782.84</v>
      </c>
      <c r="BD111" s="9">
        <f t="shared" si="192"/>
        <v>14782.84</v>
      </c>
      <c r="BE111" s="9">
        <f t="shared" si="160"/>
        <v>369.57</v>
      </c>
      <c r="BF111" s="9">
        <f t="shared" si="161"/>
        <v>554.3900000000001</v>
      </c>
      <c r="BG111" s="9">
        <f t="shared" si="162"/>
        <v>14228.449999999999</v>
      </c>
      <c r="BH111" s="9">
        <f t="shared" si="163"/>
        <v>0</v>
      </c>
      <c r="BI111" s="9">
        <f t="shared" si="164"/>
        <v>14782.84</v>
      </c>
      <c r="BJ111" s="4">
        <f t="shared" si="219"/>
        <v>0</v>
      </c>
      <c r="BK111" s="9">
        <f t="shared" si="165"/>
        <v>0</v>
      </c>
      <c r="BL111" s="9">
        <f t="shared" si="211"/>
        <v>14782.84</v>
      </c>
      <c r="BM111" s="9">
        <f t="shared" si="193"/>
        <v>14782.84</v>
      </c>
      <c r="BN111" s="9">
        <f t="shared" si="166"/>
        <v>369.57</v>
      </c>
      <c r="BO111" s="9">
        <f t="shared" si="167"/>
        <v>184.82000000000011</v>
      </c>
      <c r="BP111" s="9">
        <f t="shared" si="168"/>
        <v>14598.019999999999</v>
      </c>
      <c r="BQ111" s="9">
        <f t="shared" si="169"/>
        <v>0</v>
      </c>
      <c r="BR111" s="9">
        <f t="shared" si="170"/>
        <v>14782.84</v>
      </c>
      <c r="BS111" s="4">
        <f t="shared" si="220"/>
        <v>0</v>
      </c>
      <c r="BT111" s="9">
        <f t="shared" si="171"/>
        <v>0</v>
      </c>
      <c r="BU111" s="9">
        <f t="shared" si="212"/>
        <v>14782.84</v>
      </c>
      <c r="BV111" s="9">
        <f t="shared" si="194"/>
        <v>7392.82</v>
      </c>
      <c r="BW111" s="9">
        <f t="shared" si="172"/>
        <v>184.82000000000011</v>
      </c>
      <c r="BX111" s="9">
        <f t="shared" si="173"/>
        <v>0</v>
      </c>
      <c r="BY111" s="9">
        <f t="shared" si="174"/>
        <v>14782.839999999998</v>
      </c>
      <c r="BZ111" s="9">
        <f t="shared" si="175"/>
        <v>0</v>
      </c>
      <c r="CA111" s="9">
        <f t="shared" si="176"/>
        <v>7392.82</v>
      </c>
      <c r="CB111" s="4">
        <f t="shared" si="221"/>
        <v>0</v>
      </c>
      <c r="CC111" s="9">
        <f t="shared" si="177"/>
        <v>0</v>
      </c>
      <c r="CD111" s="9">
        <f t="shared" si="213"/>
        <v>14782.84</v>
      </c>
      <c r="CE111" s="9">
        <f t="shared" si="195"/>
        <v>0</v>
      </c>
      <c r="CF111" s="9">
        <f t="shared" si="178"/>
        <v>0</v>
      </c>
      <c r="CG111" s="9">
        <f t="shared" si="179"/>
        <v>0</v>
      </c>
      <c r="CH111" s="9">
        <f t="shared" si="180"/>
        <v>14782.839999999998</v>
      </c>
      <c r="CI111" s="9">
        <f t="shared" si="181"/>
        <v>0</v>
      </c>
      <c r="CJ111" s="9">
        <f t="shared" si="182"/>
        <v>0</v>
      </c>
      <c r="CK111" s="4">
        <f t="shared" si="222"/>
        <v>0</v>
      </c>
      <c r="CL111" s="9">
        <f t="shared" si="183"/>
        <v>0</v>
      </c>
      <c r="CM111" s="9">
        <f t="shared" si="214"/>
        <v>14782.84</v>
      </c>
      <c r="CN111" s="9">
        <f t="shared" si="196"/>
        <v>0</v>
      </c>
      <c r="CO111" s="9">
        <f t="shared" si="184"/>
        <v>0</v>
      </c>
      <c r="CP111" s="9">
        <f t="shared" si="185"/>
        <v>0</v>
      </c>
      <c r="CQ111" s="9">
        <f t="shared" si="186"/>
        <v>14782.839999999998</v>
      </c>
      <c r="CR111" s="9">
        <f t="shared" si="187"/>
        <v>0</v>
      </c>
      <c r="CS111" s="9">
        <f t="shared" si="188"/>
        <v>0</v>
      </c>
    </row>
    <row r="112" spans="1:97" ht="12.9" customHeight="1" x14ac:dyDescent="0.25">
      <c r="A112" s="193">
        <v>489</v>
      </c>
      <c r="B112" s="186" t="s">
        <v>224</v>
      </c>
      <c r="C112" s="179"/>
      <c r="D112" s="194"/>
      <c r="E112" s="217">
        <v>2709.85</v>
      </c>
      <c r="F112" s="276">
        <v>28491</v>
      </c>
      <c r="G112" s="189">
        <v>10</v>
      </c>
      <c r="H112" s="177"/>
      <c r="I112" s="190"/>
      <c r="J112" s="200" t="s">
        <v>463</v>
      </c>
      <c r="K112" s="93">
        <f t="shared" si="131"/>
        <v>0.1</v>
      </c>
      <c r="L112" s="94">
        <f t="shared" si="132"/>
        <v>270.99</v>
      </c>
      <c r="M112" s="91">
        <f t="shared" si="133"/>
        <v>0</v>
      </c>
      <c r="N112" s="9">
        <f t="shared" si="134"/>
        <v>2709.85</v>
      </c>
      <c r="O112" s="548">
        <f t="shared" si="135"/>
        <v>2709.85</v>
      </c>
      <c r="P112" s="543"/>
      <c r="Q112" s="4">
        <f t="shared" si="205"/>
        <v>0</v>
      </c>
      <c r="R112" s="9">
        <f t="shared" si="129"/>
        <v>0</v>
      </c>
      <c r="S112" s="9">
        <f t="shared" si="206"/>
        <v>2709.85</v>
      </c>
      <c r="T112" s="9">
        <f t="shared" si="130"/>
        <v>0</v>
      </c>
      <c r="U112" s="9">
        <f t="shared" si="136"/>
        <v>0</v>
      </c>
      <c r="V112" s="9">
        <f t="shared" si="137"/>
        <v>0</v>
      </c>
      <c r="W112" s="9">
        <f t="shared" si="138"/>
        <v>2709.85</v>
      </c>
      <c r="X112" s="9">
        <f t="shared" si="139"/>
        <v>0</v>
      </c>
      <c r="Y112" s="9">
        <f t="shared" si="140"/>
        <v>0</v>
      </c>
      <c r="Z112" s="4">
        <f t="shared" si="215"/>
        <v>0</v>
      </c>
      <c r="AA112" s="9">
        <f t="shared" si="141"/>
        <v>0</v>
      </c>
      <c r="AB112" s="9">
        <f t="shared" si="207"/>
        <v>2709.85</v>
      </c>
      <c r="AC112" s="9">
        <f t="shared" si="189"/>
        <v>0</v>
      </c>
      <c r="AD112" s="9">
        <f t="shared" si="142"/>
        <v>0</v>
      </c>
      <c r="AE112" s="9">
        <f t="shared" si="143"/>
        <v>0</v>
      </c>
      <c r="AF112" s="9">
        <f t="shared" si="144"/>
        <v>2709.85</v>
      </c>
      <c r="AG112" s="9">
        <f t="shared" si="145"/>
        <v>0</v>
      </c>
      <c r="AH112" s="9">
        <f t="shared" si="146"/>
        <v>0</v>
      </c>
      <c r="AI112" s="4">
        <f t="shared" si="216"/>
        <v>0</v>
      </c>
      <c r="AJ112" s="9">
        <f t="shared" si="147"/>
        <v>0</v>
      </c>
      <c r="AK112" s="9">
        <f t="shared" si="208"/>
        <v>2709.85</v>
      </c>
      <c r="AL112" s="9">
        <f t="shared" si="190"/>
        <v>0</v>
      </c>
      <c r="AM112" s="9">
        <f t="shared" si="148"/>
        <v>0</v>
      </c>
      <c r="AN112" s="9">
        <f t="shared" si="149"/>
        <v>0</v>
      </c>
      <c r="AO112" s="9">
        <f t="shared" si="150"/>
        <v>2709.85</v>
      </c>
      <c r="AP112" s="9">
        <f t="shared" si="151"/>
        <v>0</v>
      </c>
      <c r="AQ112" s="9">
        <f t="shared" si="152"/>
        <v>0</v>
      </c>
      <c r="AR112" s="4">
        <f t="shared" si="217"/>
        <v>0</v>
      </c>
      <c r="AS112" s="9">
        <f t="shared" si="153"/>
        <v>0</v>
      </c>
      <c r="AT112" s="9">
        <f t="shared" si="209"/>
        <v>2709.85</v>
      </c>
      <c r="AU112" s="9">
        <f t="shared" si="191"/>
        <v>0</v>
      </c>
      <c r="AV112" s="9">
        <f t="shared" si="154"/>
        <v>0</v>
      </c>
      <c r="AW112" s="9">
        <f t="shared" si="155"/>
        <v>0</v>
      </c>
      <c r="AX112" s="9">
        <f t="shared" si="156"/>
        <v>2709.85</v>
      </c>
      <c r="AY112" s="9">
        <f t="shared" si="157"/>
        <v>0</v>
      </c>
      <c r="AZ112" s="9">
        <f t="shared" si="158"/>
        <v>0</v>
      </c>
      <c r="BA112" s="4">
        <f t="shared" si="218"/>
        <v>0</v>
      </c>
      <c r="BB112" s="9">
        <f t="shared" si="159"/>
        <v>0</v>
      </c>
      <c r="BC112" s="9">
        <f t="shared" si="210"/>
        <v>2709.85</v>
      </c>
      <c r="BD112" s="9">
        <f t="shared" si="192"/>
        <v>0</v>
      </c>
      <c r="BE112" s="9">
        <f t="shared" si="160"/>
        <v>0</v>
      </c>
      <c r="BF112" s="9">
        <f t="shared" si="161"/>
        <v>0</v>
      </c>
      <c r="BG112" s="9">
        <f t="shared" si="162"/>
        <v>2709.85</v>
      </c>
      <c r="BH112" s="9">
        <f t="shared" si="163"/>
        <v>0</v>
      </c>
      <c r="BI112" s="9">
        <f t="shared" si="164"/>
        <v>0</v>
      </c>
      <c r="BJ112" s="4">
        <f t="shared" si="219"/>
        <v>0</v>
      </c>
      <c r="BK112" s="9">
        <f t="shared" si="165"/>
        <v>0</v>
      </c>
      <c r="BL112" s="9">
        <f t="shared" si="211"/>
        <v>2709.85</v>
      </c>
      <c r="BM112" s="9">
        <f t="shared" si="193"/>
        <v>0</v>
      </c>
      <c r="BN112" s="9">
        <f t="shared" si="166"/>
        <v>0</v>
      </c>
      <c r="BO112" s="9">
        <f t="shared" si="167"/>
        <v>0</v>
      </c>
      <c r="BP112" s="9">
        <f t="shared" si="168"/>
        <v>2709.85</v>
      </c>
      <c r="BQ112" s="9">
        <f t="shared" si="169"/>
        <v>0</v>
      </c>
      <c r="BR112" s="9">
        <f t="shared" si="170"/>
        <v>0</v>
      </c>
      <c r="BS112" s="4">
        <f t="shared" si="220"/>
        <v>0</v>
      </c>
      <c r="BT112" s="9">
        <f t="shared" si="171"/>
        <v>0</v>
      </c>
      <c r="BU112" s="9">
        <f t="shared" si="212"/>
        <v>2709.85</v>
      </c>
      <c r="BV112" s="9">
        <f t="shared" si="194"/>
        <v>0</v>
      </c>
      <c r="BW112" s="9">
        <f t="shared" si="172"/>
        <v>0</v>
      </c>
      <c r="BX112" s="9">
        <f t="shared" si="173"/>
        <v>0</v>
      </c>
      <c r="BY112" s="9">
        <f t="shared" si="174"/>
        <v>2709.85</v>
      </c>
      <c r="BZ112" s="9">
        <f t="shared" si="175"/>
        <v>0</v>
      </c>
      <c r="CA112" s="9">
        <f t="shared" si="176"/>
        <v>0</v>
      </c>
      <c r="CB112" s="4">
        <f t="shared" si="221"/>
        <v>0</v>
      </c>
      <c r="CC112" s="9">
        <f t="shared" si="177"/>
        <v>0</v>
      </c>
      <c r="CD112" s="9">
        <f t="shared" si="213"/>
        <v>2709.85</v>
      </c>
      <c r="CE112" s="9">
        <f t="shared" si="195"/>
        <v>0</v>
      </c>
      <c r="CF112" s="9">
        <f t="shared" si="178"/>
        <v>0</v>
      </c>
      <c r="CG112" s="9">
        <f t="shared" si="179"/>
        <v>0</v>
      </c>
      <c r="CH112" s="9">
        <f t="shared" si="180"/>
        <v>2709.85</v>
      </c>
      <c r="CI112" s="9">
        <f t="shared" si="181"/>
        <v>0</v>
      </c>
      <c r="CJ112" s="9">
        <f t="shared" si="182"/>
        <v>0</v>
      </c>
      <c r="CK112" s="4">
        <f t="shared" si="222"/>
        <v>0</v>
      </c>
      <c r="CL112" s="9">
        <f t="shared" si="183"/>
        <v>0</v>
      </c>
      <c r="CM112" s="9">
        <f t="shared" si="214"/>
        <v>2709.85</v>
      </c>
      <c r="CN112" s="9">
        <f t="shared" si="196"/>
        <v>0</v>
      </c>
      <c r="CO112" s="9">
        <f t="shared" si="184"/>
        <v>0</v>
      </c>
      <c r="CP112" s="9">
        <f t="shared" si="185"/>
        <v>0</v>
      </c>
      <c r="CQ112" s="9">
        <f t="shared" si="186"/>
        <v>2709.85</v>
      </c>
      <c r="CR112" s="9">
        <f t="shared" si="187"/>
        <v>0</v>
      </c>
      <c r="CS112" s="9">
        <f t="shared" si="188"/>
        <v>0</v>
      </c>
    </row>
    <row r="113" spans="1:97" ht="12.9" customHeight="1" x14ac:dyDescent="0.25">
      <c r="A113" s="193">
        <v>490</v>
      </c>
      <c r="B113" s="186" t="s">
        <v>224</v>
      </c>
      <c r="C113" s="179"/>
      <c r="D113" s="194"/>
      <c r="E113" s="217">
        <v>14111.66</v>
      </c>
      <c r="F113" s="276">
        <v>28491</v>
      </c>
      <c r="G113" s="189">
        <v>25</v>
      </c>
      <c r="H113" s="177"/>
      <c r="I113" s="190"/>
      <c r="J113" s="200" t="s">
        <v>463</v>
      </c>
      <c r="K113" s="93">
        <f t="shared" si="131"/>
        <v>0.04</v>
      </c>
      <c r="L113" s="94">
        <f t="shared" si="132"/>
        <v>564.47</v>
      </c>
      <c r="M113" s="91">
        <f t="shared" si="133"/>
        <v>0</v>
      </c>
      <c r="N113" s="9">
        <f t="shared" si="134"/>
        <v>14111.66</v>
      </c>
      <c r="O113" s="548">
        <f t="shared" si="135"/>
        <v>14111.66</v>
      </c>
      <c r="P113" s="543"/>
      <c r="Q113" s="4">
        <f t="shared" si="205"/>
        <v>0</v>
      </c>
      <c r="R113" s="9">
        <f t="shared" si="129"/>
        <v>0</v>
      </c>
      <c r="S113" s="9">
        <f t="shared" si="206"/>
        <v>14111.66</v>
      </c>
      <c r="T113" s="9">
        <f t="shared" si="130"/>
        <v>0</v>
      </c>
      <c r="U113" s="9">
        <f t="shared" si="136"/>
        <v>0</v>
      </c>
      <c r="V113" s="9">
        <f t="shared" si="137"/>
        <v>0</v>
      </c>
      <c r="W113" s="9">
        <f t="shared" si="138"/>
        <v>14111.66</v>
      </c>
      <c r="X113" s="9">
        <f t="shared" si="139"/>
        <v>0</v>
      </c>
      <c r="Y113" s="9">
        <f t="shared" si="140"/>
        <v>0</v>
      </c>
      <c r="Z113" s="4">
        <f t="shared" si="215"/>
        <v>0</v>
      </c>
      <c r="AA113" s="9">
        <f t="shared" si="141"/>
        <v>0</v>
      </c>
      <c r="AB113" s="9">
        <f t="shared" si="207"/>
        <v>14111.66</v>
      </c>
      <c r="AC113" s="9">
        <f t="shared" si="189"/>
        <v>0</v>
      </c>
      <c r="AD113" s="9">
        <f t="shared" si="142"/>
        <v>0</v>
      </c>
      <c r="AE113" s="9">
        <f t="shared" si="143"/>
        <v>0</v>
      </c>
      <c r="AF113" s="9">
        <f t="shared" si="144"/>
        <v>14111.66</v>
      </c>
      <c r="AG113" s="9">
        <f t="shared" si="145"/>
        <v>0</v>
      </c>
      <c r="AH113" s="9">
        <f t="shared" si="146"/>
        <v>0</v>
      </c>
      <c r="AI113" s="4">
        <f t="shared" si="216"/>
        <v>0</v>
      </c>
      <c r="AJ113" s="9">
        <f t="shared" si="147"/>
        <v>0</v>
      </c>
      <c r="AK113" s="9">
        <f t="shared" si="208"/>
        <v>14111.66</v>
      </c>
      <c r="AL113" s="9">
        <f t="shared" si="190"/>
        <v>0</v>
      </c>
      <c r="AM113" s="9">
        <f t="shared" si="148"/>
        <v>0</v>
      </c>
      <c r="AN113" s="9">
        <f t="shared" si="149"/>
        <v>0</v>
      </c>
      <c r="AO113" s="9">
        <f t="shared" si="150"/>
        <v>14111.66</v>
      </c>
      <c r="AP113" s="9">
        <f t="shared" si="151"/>
        <v>0</v>
      </c>
      <c r="AQ113" s="9">
        <f t="shared" si="152"/>
        <v>0</v>
      </c>
      <c r="AR113" s="4">
        <f t="shared" si="217"/>
        <v>0</v>
      </c>
      <c r="AS113" s="9">
        <f t="shared" si="153"/>
        <v>0</v>
      </c>
      <c r="AT113" s="9">
        <f t="shared" si="209"/>
        <v>14111.66</v>
      </c>
      <c r="AU113" s="9">
        <f t="shared" si="191"/>
        <v>0</v>
      </c>
      <c r="AV113" s="9">
        <f t="shared" si="154"/>
        <v>0</v>
      </c>
      <c r="AW113" s="9">
        <f t="shared" si="155"/>
        <v>0</v>
      </c>
      <c r="AX113" s="9">
        <f t="shared" si="156"/>
        <v>14111.66</v>
      </c>
      <c r="AY113" s="9">
        <f t="shared" si="157"/>
        <v>0</v>
      </c>
      <c r="AZ113" s="9">
        <f t="shared" si="158"/>
        <v>0</v>
      </c>
      <c r="BA113" s="4">
        <f t="shared" si="218"/>
        <v>0</v>
      </c>
      <c r="BB113" s="9">
        <f t="shared" si="159"/>
        <v>0</v>
      </c>
      <c r="BC113" s="9">
        <f t="shared" si="210"/>
        <v>14111.66</v>
      </c>
      <c r="BD113" s="9">
        <f t="shared" si="192"/>
        <v>0</v>
      </c>
      <c r="BE113" s="9">
        <f t="shared" si="160"/>
        <v>0</v>
      </c>
      <c r="BF113" s="9">
        <f t="shared" si="161"/>
        <v>0</v>
      </c>
      <c r="BG113" s="9">
        <f t="shared" si="162"/>
        <v>14111.66</v>
      </c>
      <c r="BH113" s="9">
        <f t="shared" si="163"/>
        <v>0</v>
      </c>
      <c r="BI113" s="9">
        <f t="shared" si="164"/>
        <v>0</v>
      </c>
      <c r="BJ113" s="4">
        <f t="shared" si="219"/>
        <v>0</v>
      </c>
      <c r="BK113" s="9">
        <f t="shared" si="165"/>
        <v>0</v>
      </c>
      <c r="BL113" s="9">
        <f t="shared" si="211"/>
        <v>14111.66</v>
      </c>
      <c r="BM113" s="9">
        <f t="shared" si="193"/>
        <v>0</v>
      </c>
      <c r="BN113" s="9">
        <f t="shared" si="166"/>
        <v>0</v>
      </c>
      <c r="BO113" s="9">
        <f t="shared" si="167"/>
        <v>0</v>
      </c>
      <c r="BP113" s="9">
        <f t="shared" si="168"/>
        <v>14111.66</v>
      </c>
      <c r="BQ113" s="9">
        <f t="shared" si="169"/>
        <v>0</v>
      </c>
      <c r="BR113" s="9">
        <f t="shared" si="170"/>
        <v>0</v>
      </c>
      <c r="BS113" s="4">
        <f t="shared" si="220"/>
        <v>0</v>
      </c>
      <c r="BT113" s="9">
        <f t="shared" si="171"/>
        <v>0</v>
      </c>
      <c r="BU113" s="9">
        <f t="shared" si="212"/>
        <v>14111.66</v>
      </c>
      <c r="BV113" s="9">
        <f t="shared" si="194"/>
        <v>0</v>
      </c>
      <c r="BW113" s="9">
        <f t="shared" si="172"/>
        <v>0</v>
      </c>
      <c r="BX113" s="9">
        <f t="shared" si="173"/>
        <v>0</v>
      </c>
      <c r="BY113" s="9">
        <f t="shared" si="174"/>
        <v>14111.66</v>
      </c>
      <c r="BZ113" s="9">
        <f t="shared" si="175"/>
        <v>0</v>
      </c>
      <c r="CA113" s="9">
        <f t="shared" si="176"/>
        <v>0</v>
      </c>
      <c r="CB113" s="4">
        <f t="shared" si="221"/>
        <v>0</v>
      </c>
      <c r="CC113" s="9">
        <f t="shared" si="177"/>
        <v>0</v>
      </c>
      <c r="CD113" s="9">
        <f t="shared" si="213"/>
        <v>14111.66</v>
      </c>
      <c r="CE113" s="9">
        <f t="shared" si="195"/>
        <v>0</v>
      </c>
      <c r="CF113" s="9">
        <f t="shared" si="178"/>
        <v>0</v>
      </c>
      <c r="CG113" s="9">
        <f t="shared" si="179"/>
        <v>0</v>
      </c>
      <c r="CH113" s="9">
        <f t="shared" si="180"/>
        <v>14111.66</v>
      </c>
      <c r="CI113" s="9">
        <f t="shared" si="181"/>
        <v>0</v>
      </c>
      <c r="CJ113" s="9">
        <f t="shared" si="182"/>
        <v>0</v>
      </c>
      <c r="CK113" s="4">
        <f t="shared" si="222"/>
        <v>0</v>
      </c>
      <c r="CL113" s="9">
        <f t="shared" si="183"/>
        <v>0</v>
      </c>
      <c r="CM113" s="9">
        <f t="shared" si="214"/>
        <v>14111.66</v>
      </c>
      <c r="CN113" s="9">
        <f t="shared" si="196"/>
        <v>0</v>
      </c>
      <c r="CO113" s="9">
        <f t="shared" si="184"/>
        <v>0</v>
      </c>
      <c r="CP113" s="9">
        <f t="shared" si="185"/>
        <v>0</v>
      </c>
      <c r="CQ113" s="9">
        <f t="shared" si="186"/>
        <v>14111.66</v>
      </c>
      <c r="CR113" s="9">
        <f t="shared" si="187"/>
        <v>0</v>
      </c>
      <c r="CS113" s="9">
        <f t="shared" si="188"/>
        <v>0</v>
      </c>
    </row>
    <row r="114" spans="1:97" ht="12.9" customHeight="1" x14ac:dyDescent="0.25">
      <c r="A114" s="193">
        <v>491</v>
      </c>
      <c r="B114" s="186" t="s">
        <v>224</v>
      </c>
      <c r="C114" s="179"/>
      <c r="D114" s="194"/>
      <c r="E114" s="217">
        <v>23314.91</v>
      </c>
      <c r="F114" s="276">
        <v>28491</v>
      </c>
      <c r="G114" s="189">
        <v>35</v>
      </c>
      <c r="H114" s="177"/>
      <c r="I114" s="190"/>
      <c r="J114" s="200" t="s">
        <v>463</v>
      </c>
      <c r="K114" s="93">
        <f t="shared" si="131"/>
        <v>2.86E-2</v>
      </c>
      <c r="L114" s="94">
        <f t="shared" si="132"/>
        <v>666.81</v>
      </c>
      <c r="M114" s="91">
        <f t="shared" si="133"/>
        <v>643.36999999999898</v>
      </c>
      <c r="N114" s="9">
        <f t="shared" si="134"/>
        <v>22671.54</v>
      </c>
      <c r="O114" s="548">
        <f t="shared" si="135"/>
        <v>23314.91</v>
      </c>
      <c r="P114" s="543"/>
      <c r="Q114" s="4">
        <f t="shared" si="205"/>
        <v>0</v>
      </c>
      <c r="R114" s="9">
        <f t="shared" si="129"/>
        <v>0</v>
      </c>
      <c r="S114" s="9">
        <f t="shared" si="206"/>
        <v>23314.91</v>
      </c>
      <c r="T114" s="9">
        <f t="shared" si="130"/>
        <v>22495.33</v>
      </c>
      <c r="U114" s="9">
        <f t="shared" si="136"/>
        <v>643.36999999999898</v>
      </c>
      <c r="V114" s="9">
        <f t="shared" si="137"/>
        <v>0</v>
      </c>
      <c r="W114" s="9">
        <f t="shared" si="138"/>
        <v>23314.91</v>
      </c>
      <c r="X114" s="9">
        <f t="shared" si="139"/>
        <v>0</v>
      </c>
      <c r="Y114" s="9">
        <f t="shared" si="140"/>
        <v>22495.33</v>
      </c>
      <c r="Z114" s="4">
        <f t="shared" si="215"/>
        <v>0</v>
      </c>
      <c r="AA114" s="9">
        <f t="shared" si="141"/>
        <v>0</v>
      </c>
      <c r="AB114" s="9">
        <f t="shared" si="207"/>
        <v>23314.91</v>
      </c>
      <c r="AC114" s="9">
        <f t="shared" si="189"/>
        <v>0</v>
      </c>
      <c r="AD114" s="9">
        <f t="shared" si="142"/>
        <v>0</v>
      </c>
      <c r="AE114" s="9">
        <f t="shared" si="143"/>
        <v>0</v>
      </c>
      <c r="AF114" s="9">
        <f t="shared" si="144"/>
        <v>23314.91</v>
      </c>
      <c r="AG114" s="9">
        <f t="shared" si="145"/>
        <v>0</v>
      </c>
      <c r="AH114" s="9">
        <f t="shared" si="146"/>
        <v>0</v>
      </c>
      <c r="AI114" s="4">
        <f t="shared" si="216"/>
        <v>0</v>
      </c>
      <c r="AJ114" s="9">
        <f t="shared" si="147"/>
        <v>0</v>
      </c>
      <c r="AK114" s="9">
        <f t="shared" si="208"/>
        <v>23314.91</v>
      </c>
      <c r="AL114" s="9">
        <f t="shared" si="190"/>
        <v>0</v>
      </c>
      <c r="AM114" s="9">
        <f t="shared" si="148"/>
        <v>0</v>
      </c>
      <c r="AN114" s="9">
        <f t="shared" si="149"/>
        <v>0</v>
      </c>
      <c r="AO114" s="9">
        <f t="shared" si="150"/>
        <v>23314.91</v>
      </c>
      <c r="AP114" s="9">
        <f t="shared" si="151"/>
        <v>0</v>
      </c>
      <c r="AQ114" s="9">
        <f t="shared" si="152"/>
        <v>0</v>
      </c>
      <c r="AR114" s="4">
        <f t="shared" si="217"/>
        <v>0</v>
      </c>
      <c r="AS114" s="9">
        <f t="shared" si="153"/>
        <v>0</v>
      </c>
      <c r="AT114" s="9">
        <f t="shared" si="209"/>
        <v>23314.91</v>
      </c>
      <c r="AU114" s="9">
        <f t="shared" si="191"/>
        <v>0</v>
      </c>
      <c r="AV114" s="9">
        <f t="shared" si="154"/>
        <v>0</v>
      </c>
      <c r="AW114" s="9">
        <f t="shared" si="155"/>
        <v>0</v>
      </c>
      <c r="AX114" s="9">
        <f t="shared" si="156"/>
        <v>23314.91</v>
      </c>
      <c r="AY114" s="9">
        <f t="shared" si="157"/>
        <v>0</v>
      </c>
      <c r="AZ114" s="9">
        <f t="shared" si="158"/>
        <v>0</v>
      </c>
      <c r="BA114" s="4">
        <f t="shared" si="218"/>
        <v>0</v>
      </c>
      <c r="BB114" s="9">
        <f t="shared" si="159"/>
        <v>0</v>
      </c>
      <c r="BC114" s="9">
        <f t="shared" si="210"/>
        <v>23314.91</v>
      </c>
      <c r="BD114" s="9">
        <f t="shared" si="192"/>
        <v>0</v>
      </c>
      <c r="BE114" s="9">
        <f t="shared" si="160"/>
        <v>0</v>
      </c>
      <c r="BF114" s="9">
        <f t="shared" si="161"/>
        <v>0</v>
      </c>
      <c r="BG114" s="9">
        <f t="shared" si="162"/>
        <v>23314.91</v>
      </c>
      <c r="BH114" s="9">
        <f t="shared" si="163"/>
        <v>0</v>
      </c>
      <c r="BI114" s="9">
        <f t="shared" si="164"/>
        <v>0</v>
      </c>
      <c r="BJ114" s="4">
        <f t="shared" si="219"/>
        <v>0</v>
      </c>
      <c r="BK114" s="9">
        <f t="shared" si="165"/>
        <v>0</v>
      </c>
      <c r="BL114" s="9">
        <f t="shared" si="211"/>
        <v>23314.91</v>
      </c>
      <c r="BM114" s="9">
        <f t="shared" si="193"/>
        <v>0</v>
      </c>
      <c r="BN114" s="9">
        <f t="shared" si="166"/>
        <v>0</v>
      </c>
      <c r="BO114" s="9">
        <f t="shared" si="167"/>
        <v>0</v>
      </c>
      <c r="BP114" s="9">
        <f t="shared" si="168"/>
        <v>23314.91</v>
      </c>
      <c r="BQ114" s="9">
        <f t="shared" si="169"/>
        <v>0</v>
      </c>
      <c r="BR114" s="9">
        <f t="shared" si="170"/>
        <v>0</v>
      </c>
      <c r="BS114" s="4">
        <f t="shared" si="220"/>
        <v>0</v>
      </c>
      <c r="BT114" s="9">
        <f t="shared" si="171"/>
        <v>0</v>
      </c>
      <c r="BU114" s="9">
        <f t="shared" si="212"/>
        <v>23314.91</v>
      </c>
      <c r="BV114" s="9">
        <f t="shared" si="194"/>
        <v>0</v>
      </c>
      <c r="BW114" s="9">
        <f t="shared" si="172"/>
        <v>0</v>
      </c>
      <c r="BX114" s="9">
        <f t="shared" si="173"/>
        <v>0</v>
      </c>
      <c r="BY114" s="9">
        <f t="shared" si="174"/>
        <v>23314.91</v>
      </c>
      <c r="BZ114" s="9">
        <f t="shared" si="175"/>
        <v>0</v>
      </c>
      <c r="CA114" s="9">
        <f t="shared" si="176"/>
        <v>0</v>
      </c>
      <c r="CB114" s="4">
        <f t="shared" si="221"/>
        <v>0</v>
      </c>
      <c r="CC114" s="9">
        <f t="shared" si="177"/>
        <v>0</v>
      </c>
      <c r="CD114" s="9">
        <f t="shared" si="213"/>
        <v>23314.91</v>
      </c>
      <c r="CE114" s="9">
        <f t="shared" si="195"/>
        <v>0</v>
      </c>
      <c r="CF114" s="9">
        <f t="shared" si="178"/>
        <v>0</v>
      </c>
      <c r="CG114" s="9">
        <f t="shared" si="179"/>
        <v>0</v>
      </c>
      <c r="CH114" s="9">
        <f t="shared" si="180"/>
        <v>23314.91</v>
      </c>
      <c r="CI114" s="9">
        <f t="shared" si="181"/>
        <v>0</v>
      </c>
      <c r="CJ114" s="9">
        <f t="shared" si="182"/>
        <v>0</v>
      </c>
      <c r="CK114" s="4">
        <f t="shared" si="222"/>
        <v>0</v>
      </c>
      <c r="CL114" s="9">
        <f t="shared" si="183"/>
        <v>0</v>
      </c>
      <c r="CM114" s="9">
        <f t="shared" si="214"/>
        <v>23314.91</v>
      </c>
      <c r="CN114" s="9">
        <f t="shared" si="196"/>
        <v>0</v>
      </c>
      <c r="CO114" s="9">
        <f t="shared" si="184"/>
        <v>0</v>
      </c>
      <c r="CP114" s="9">
        <f t="shared" si="185"/>
        <v>0</v>
      </c>
      <c r="CQ114" s="9">
        <f t="shared" si="186"/>
        <v>23314.91</v>
      </c>
      <c r="CR114" s="9">
        <f t="shared" si="187"/>
        <v>0</v>
      </c>
      <c r="CS114" s="9">
        <f t="shared" si="188"/>
        <v>0</v>
      </c>
    </row>
    <row r="115" spans="1:97" ht="12.9" customHeight="1" x14ac:dyDescent="0.25">
      <c r="A115" s="193">
        <v>492</v>
      </c>
      <c r="B115" s="186" t="s">
        <v>224</v>
      </c>
      <c r="C115" s="179"/>
      <c r="D115" s="194"/>
      <c r="E115" s="217">
        <v>3170.01</v>
      </c>
      <c r="F115" s="276">
        <v>28491</v>
      </c>
      <c r="G115" s="189">
        <v>10</v>
      </c>
      <c r="H115" s="177"/>
      <c r="I115" s="190"/>
      <c r="J115" s="200" t="s">
        <v>463</v>
      </c>
      <c r="K115" s="93">
        <f t="shared" si="131"/>
        <v>0.1</v>
      </c>
      <c r="L115" s="94">
        <f t="shared" si="132"/>
        <v>317</v>
      </c>
      <c r="M115" s="91">
        <f t="shared" si="133"/>
        <v>0</v>
      </c>
      <c r="N115" s="9">
        <f t="shared" si="134"/>
        <v>3170.01</v>
      </c>
      <c r="O115" s="548">
        <f t="shared" si="135"/>
        <v>3170.01</v>
      </c>
      <c r="P115" s="543"/>
      <c r="Q115" s="4">
        <f t="shared" si="205"/>
        <v>0</v>
      </c>
      <c r="R115" s="9">
        <f t="shared" si="129"/>
        <v>0</v>
      </c>
      <c r="S115" s="9">
        <f t="shared" si="206"/>
        <v>3170.01</v>
      </c>
      <c r="T115" s="9">
        <f t="shared" si="130"/>
        <v>0</v>
      </c>
      <c r="U115" s="9">
        <f t="shared" si="136"/>
        <v>0</v>
      </c>
      <c r="V115" s="9">
        <f t="shared" si="137"/>
        <v>0</v>
      </c>
      <c r="W115" s="9">
        <f t="shared" si="138"/>
        <v>3170.01</v>
      </c>
      <c r="X115" s="9">
        <f t="shared" si="139"/>
        <v>0</v>
      </c>
      <c r="Y115" s="9">
        <f t="shared" si="140"/>
        <v>0</v>
      </c>
      <c r="Z115" s="4">
        <f t="shared" si="215"/>
        <v>0</v>
      </c>
      <c r="AA115" s="9">
        <f t="shared" si="141"/>
        <v>0</v>
      </c>
      <c r="AB115" s="9">
        <f t="shared" si="207"/>
        <v>3170.01</v>
      </c>
      <c r="AC115" s="9">
        <f t="shared" si="189"/>
        <v>0</v>
      </c>
      <c r="AD115" s="9">
        <f t="shared" si="142"/>
        <v>0</v>
      </c>
      <c r="AE115" s="9">
        <f t="shared" si="143"/>
        <v>0</v>
      </c>
      <c r="AF115" s="9">
        <f t="shared" si="144"/>
        <v>3170.01</v>
      </c>
      <c r="AG115" s="9">
        <f t="shared" si="145"/>
        <v>0</v>
      </c>
      <c r="AH115" s="9">
        <f t="shared" si="146"/>
        <v>0</v>
      </c>
      <c r="AI115" s="4">
        <f t="shared" si="216"/>
        <v>0</v>
      </c>
      <c r="AJ115" s="9">
        <f t="shared" si="147"/>
        <v>0</v>
      </c>
      <c r="AK115" s="9">
        <f t="shared" si="208"/>
        <v>3170.01</v>
      </c>
      <c r="AL115" s="9">
        <f t="shared" si="190"/>
        <v>0</v>
      </c>
      <c r="AM115" s="9">
        <f t="shared" si="148"/>
        <v>0</v>
      </c>
      <c r="AN115" s="9">
        <f t="shared" si="149"/>
        <v>0</v>
      </c>
      <c r="AO115" s="9">
        <f t="shared" si="150"/>
        <v>3170.01</v>
      </c>
      <c r="AP115" s="9">
        <f t="shared" si="151"/>
        <v>0</v>
      </c>
      <c r="AQ115" s="9">
        <f t="shared" si="152"/>
        <v>0</v>
      </c>
      <c r="AR115" s="4">
        <f t="shared" si="217"/>
        <v>0</v>
      </c>
      <c r="AS115" s="9">
        <f t="shared" si="153"/>
        <v>0</v>
      </c>
      <c r="AT115" s="9">
        <f t="shared" si="209"/>
        <v>3170.01</v>
      </c>
      <c r="AU115" s="9">
        <f t="shared" si="191"/>
        <v>0</v>
      </c>
      <c r="AV115" s="9">
        <f t="shared" si="154"/>
        <v>0</v>
      </c>
      <c r="AW115" s="9">
        <f t="shared" si="155"/>
        <v>0</v>
      </c>
      <c r="AX115" s="9">
        <f t="shared" si="156"/>
        <v>3170.01</v>
      </c>
      <c r="AY115" s="9">
        <f t="shared" si="157"/>
        <v>0</v>
      </c>
      <c r="AZ115" s="9">
        <f t="shared" si="158"/>
        <v>0</v>
      </c>
      <c r="BA115" s="4">
        <f t="shared" si="218"/>
        <v>0</v>
      </c>
      <c r="BB115" s="9">
        <f t="shared" si="159"/>
        <v>0</v>
      </c>
      <c r="BC115" s="9">
        <f t="shared" si="210"/>
        <v>3170.01</v>
      </c>
      <c r="BD115" s="9">
        <f t="shared" si="192"/>
        <v>0</v>
      </c>
      <c r="BE115" s="9">
        <f t="shared" si="160"/>
        <v>0</v>
      </c>
      <c r="BF115" s="9">
        <f t="shared" si="161"/>
        <v>0</v>
      </c>
      <c r="BG115" s="9">
        <f t="shared" si="162"/>
        <v>3170.01</v>
      </c>
      <c r="BH115" s="9">
        <f t="shared" si="163"/>
        <v>0</v>
      </c>
      <c r="BI115" s="9">
        <f t="shared" si="164"/>
        <v>0</v>
      </c>
      <c r="BJ115" s="4">
        <f t="shared" si="219"/>
        <v>0</v>
      </c>
      <c r="BK115" s="9">
        <f t="shared" si="165"/>
        <v>0</v>
      </c>
      <c r="BL115" s="9">
        <f t="shared" si="211"/>
        <v>3170.01</v>
      </c>
      <c r="BM115" s="9">
        <f t="shared" si="193"/>
        <v>0</v>
      </c>
      <c r="BN115" s="9">
        <f t="shared" si="166"/>
        <v>0</v>
      </c>
      <c r="BO115" s="9">
        <f t="shared" si="167"/>
        <v>0</v>
      </c>
      <c r="BP115" s="9">
        <f t="shared" si="168"/>
        <v>3170.01</v>
      </c>
      <c r="BQ115" s="9">
        <f t="shared" si="169"/>
        <v>0</v>
      </c>
      <c r="BR115" s="9">
        <f t="shared" si="170"/>
        <v>0</v>
      </c>
      <c r="BS115" s="4">
        <f t="shared" si="220"/>
        <v>0</v>
      </c>
      <c r="BT115" s="9">
        <f t="shared" si="171"/>
        <v>0</v>
      </c>
      <c r="BU115" s="9">
        <f t="shared" si="212"/>
        <v>3170.01</v>
      </c>
      <c r="BV115" s="9">
        <f t="shared" si="194"/>
        <v>0</v>
      </c>
      <c r="BW115" s="9">
        <f t="shared" si="172"/>
        <v>0</v>
      </c>
      <c r="BX115" s="9">
        <f t="shared" si="173"/>
        <v>0</v>
      </c>
      <c r="BY115" s="9">
        <f t="shared" si="174"/>
        <v>3170.01</v>
      </c>
      <c r="BZ115" s="9">
        <f t="shared" si="175"/>
        <v>0</v>
      </c>
      <c r="CA115" s="9">
        <f t="shared" si="176"/>
        <v>0</v>
      </c>
      <c r="CB115" s="4">
        <f t="shared" si="221"/>
        <v>0</v>
      </c>
      <c r="CC115" s="9">
        <f t="shared" si="177"/>
        <v>0</v>
      </c>
      <c r="CD115" s="9">
        <f t="shared" si="213"/>
        <v>3170.01</v>
      </c>
      <c r="CE115" s="9">
        <f t="shared" si="195"/>
        <v>0</v>
      </c>
      <c r="CF115" s="9">
        <f t="shared" si="178"/>
        <v>0</v>
      </c>
      <c r="CG115" s="9">
        <f t="shared" si="179"/>
        <v>0</v>
      </c>
      <c r="CH115" s="9">
        <f t="shared" si="180"/>
        <v>3170.01</v>
      </c>
      <c r="CI115" s="9">
        <f t="shared" si="181"/>
        <v>0</v>
      </c>
      <c r="CJ115" s="9">
        <f t="shared" si="182"/>
        <v>0</v>
      </c>
      <c r="CK115" s="4">
        <f t="shared" si="222"/>
        <v>0</v>
      </c>
      <c r="CL115" s="9">
        <f t="shared" si="183"/>
        <v>0</v>
      </c>
      <c r="CM115" s="9">
        <f t="shared" si="214"/>
        <v>3170.01</v>
      </c>
      <c r="CN115" s="9">
        <f t="shared" si="196"/>
        <v>0</v>
      </c>
      <c r="CO115" s="9">
        <f t="shared" si="184"/>
        <v>0</v>
      </c>
      <c r="CP115" s="9">
        <f t="shared" si="185"/>
        <v>0</v>
      </c>
      <c r="CQ115" s="9">
        <f t="shared" si="186"/>
        <v>3170.01</v>
      </c>
      <c r="CR115" s="9">
        <f t="shared" si="187"/>
        <v>0</v>
      </c>
      <c r="CS115" s="9">
        <f t="shared" si="188"/>
        <v>0</v>
      </c>
    </row>
    <row r="116" spans="1:97" ht="12.9" customHeight="1" x14ac:dyDescent="0.25">
      <c r="A116" s="193">
        <v>493</v>
      </c>
      <c r="B116" s="186" t="s">
        <v>224</v>
      </c>
      <c r="C116" s="179"/>
      <c r="D116" s="194"/>
      <c r="E116" s="217">
        <v>78594.429999999993</v>
      </c>
      <c r="F116" s="276">
        <v>28491</v>
      </c>
      <c r="G116" s="189">
        <v>25</v>
      </c>
      <c r="H116" s="177"/>
      <c r="I116" s="190"/>
      <c r="J116" s="200" t="s">
        <v>463</v>
      </c>
      <c r="K116" s="93">
        <f t="shared" si="131"/>
        <v>0.04</v>
      </c>
      <c r="L116" s="94">
        <f t="shared" si="132"/>
        <v>3143.78</v>
      </c>
      <c r="M116" s="91">
        <f t="shared" si="133"/>
        <v>0</v>
      </c>
      <c r="N116" s="9">
        <f t="shared" si="134"/>
        <v>78594.429999999993</v>
      </c>
      <c r="O116" s="548">
        <f t="shared" si="135"/>
        <v>78594.429999999993</v>
      </c>
      <c r="P116" s="543"/>
      <c r="Q116" s="4">
        <f t="shared" si="205"/>
        <v>0</v>
      </c>
      <c r="R116" s="9">
        <f t="shared" si="129"/>
        <v>0</v>
      </c>
      <c r="S116" s="9">
        <f t="shared" si="206"/>
        <v>78594.429999999993</v>
      </c>
      <c r="T116" s="9">
        <f t="shared" si="130"/>
        <v>0</v>
      </c>
      <c r="U116" s="9">
        <f t="shared" si="136"/>
        <v>0</v>
      </c>
      <c r="V116" s="9">
        <f t="shared" si="137"/>
        <v>0</v>
      </c>
      <c r="W116" s="9">
        <f t="shared" si="138"/>
        <v>78594.429999999993</v>
      </c>
      <c r="X116" s="9">
        <f t="shared" si="139"/>
        <v>0</v>
      </c>
      <c r="Y116" s="9">
        <f t="shared" si="140"/>
        <v>0</v>
      </c>
      <c r="Z116" s="4">
        <f t="shared" si="215"/>
        <v>0</v>
      </c>
      <c r="AA116" s="9">
        <f t="shared" si="141"/>
        <v>0</v>
      </c>
      <c r="AB116" s="9">
        <f t="shared" si="207"/>
        <v>78594.429999999993</v>
      </c>
      <c r="AC116" s="9">
        <f t="shared" si="189"/>
        <v>0</v>
      </c>
      <c r="AD116" s="9">
        <f t="shared" si="142"/>
        <v>0</v>
      </c>
      <c r="AE116" s="9">
        <f t="shared" si="143"/>
        <v>0</v>
      </c>
      <c r="AF116" s="9">
        <f t="shared" si="144"/>
        <v>78594.429999999993</v>
      </c>
      <c r="AG116" s="9">
        <f t="shared" si="145"/>
        <v>0</v>
      </c>
      <c r="AH116" s="9">
        <f t="shared" si="146"/>
        <v>0</v>
      </c>
      <c r="AI116" s="4">
        <f t="shared" si="216"/>
        <v>0</v>
      </c>
      <c r="AJ116" s="9">
        <f t="shared" si="147"/>
        <v>0</v>
      </c>
      <c r="AK116" s="9">
        <f t="shared" si="208"/>
        <v>78594.429999999993</v>
      </c>
      <c r="AL116" s="9">
        <f t="shared" si="190"/>
        <v>0</v>
      </c>
      <c r="AM116" s="9">
        <f t="shared" si="148"/>
        <v>0</v>
      </c>
      <c r="AN116" s="9">
        <f t="shared" si="149"/>
        <v>0</v>
      </c>
      <c r="AO116" s="9">
        <f t="shared" si="150"/>
        <v>78594.429999999993</v>
      </c>
      <c r="AP116" s="9">
        <f t="shared" si="151"/>
        <v>0</v>
      </c>
      <c r="AQ116" s="9">
        <f t="shared" si="152"/>
        <v>0</v>
      </c>
      <c r="AR116" s="4">
        <f t="shared" si="217"/>
        <v>0</v>
      </c>
      <c r="AS116" s="9">
        <f t="shared" si="153"/>
        <v>0</v>
      </c>
      <c r="AT116" s="9">
        <f t="shared" si="209"/>
        <v>78594.429999999993</v>
      </c>
      <c r="AU116" s="9">
        <f t="shared" si="191"/>
        <v>0</v>
      </c>
      <c r="AV116" s="9">
        <f t="shared" si="154"/>
        <v>0</v>
      </c>
      <c r="AW116" s="9">
        <f t="shared" si="155"/>
        <v>0</v>
      </c>
      <c r="AX116" s="9">
        <f t="shared" si="156"/>
        <v>78594.429999999993</v>
      </c>
      <c r="AY116" s="9">
        <f t="shared" si="157"/>
        <v>0</v>
      </c>
      <c r="AZ116" s="9">
        <f t="shared" si="158"/>
        <v>0</v>
      </c>
      <c r="BA116" s="4">
        <f t="shared" si="218"/>
        <v>0</v>
      </c>
      <c r="BB116" s="9">
        <f t="shared" si="159"/>
        <v>0</v>
      </c>
      <c r="BC116" s="9">
        <f t="shared" si="210"/>
        <v>78594.429999999993</v>
      </c>
      <c r="BD116" s="9">
        <f t="shared" si="192"/>
        <v>0</v>
      </c>
      <c r="BE116" s="9">
        <f t="shared" si="160"/>
        <v>0</v>
      </c>
      <c r="BF116" s="9">
        <f t="shared" si="161"/>
        <v>0</v>
      </c>
      <c r="BG116" s="9">
        <f t="shared" si="162"/>
        <v>78594.429999999993</v>
      </c>
      <c r="BH116" s="9">
        <f t="shared" si="163"/>
        <v>0</v>
      </c>
      <c r="BI116" s="9">
        <f t="shared" si="164"/>
        <v>0</v>
      </c>
      <c r="BJ116" s="4">
        <f t="shared" si="219"/>
        <v>0</v>
      </c>
      <c r="BK116" s="9">
        <f t="shared" si="165"/>
        <v>0</v>
      </c>
      <c r="BL116" s="9">
        <f t="shared" si="211"/>
        <v>78594.429999999993</v>
      </c>
      <c r="BM116" s="9">
        <f t="shared" si="193"/>
        <v>0</v>
      </c>
      <c r="BN116" s="9">
        <f t="shared" si="166"/>
        <v>0</v>
      </c>
      <c r="BO116" s="9">
        <f t="shared" si="167"/>
        <v>0</v>
      </c>
      <c r="BP116" s="9">
        <f t="shared" si="168"/>
        <v>78594.429999999993</v>
      </c>
      <c r="BQ116" s="9">
        <f t="shared" si="169"/>
        <v>0</v>
      </c>
      <c r="BR116" s="9">
        <f t="shared" si="170"/>
        <v>0</v>
      </c>
      <c r="BS116" s="4">
        <f t="shared" si="220"/>
        <v>0</v>
      </c>
      <c r="BT116" s="9">
        <f t="shared" si="171"/>
        <v>0</v>
      </c>
      <c r="BU116" s="9">
        <f t="shared" si="212"/>
        <v>78594.429999999993</v>
      </c>
      <c r="BV116" s="9">
        <f t="shared" si="194"/>
        <v>0</v>
      </c>
      <c r="BW116" s="9">
        <f t="shared" si="172"/>
        <v>0</v>
      </c>
      <c r="BX116" s="9">
        <f t="shared" si="173"/>
        <v>0</v>
      </c>
      <c r="BY116" s="9">
        <f t="shared" si="174"/>
        <v>78594.429999999993</v>
      </c>
      <c r="BZ116" s="9">
        <f t="shared" si="175"/>
        <v>0</v>
      </c>
      <c r="CA116" s="9">
        <f t="shared" si="176"/>
        <v>0</v>
      </c>
      <c r="CB116" s="4">
        <f t="shared" si="221"/>
        <v>0</v>
      </c>
      <c r="CC116" s="9">
        <f t="shared" si="177"/>
        <v>0</v>
      </c>
      <c r="CD116" s="9">
        <f t="shared" si="213"/>
        <v>78594.429999999993</v>
      </c>
      <c r="CE116" s="9">
        <f t="shared" si="195"/>
        <v>0</v>
      </c>
      <c r="CF116" s="9">
        <f t="shared" si="178"/>
        <v>0</v>
      </c>
      <c r="CG116" s="9">
        <f t="shared" si="179"/>
        <v>0</v>
      </c>
      <c r="CH116" s="9">
        <f t="shared" si="180"/>
        <v>78594.429999999993</v>
      </c>
      <c r="CI116" s="9">
        <f t="shared" si="181"/>
        <v>0</v>
      </c>
      <c r="CJ116" s="9">
        <f t="shared" si="182"/>
        <v>0</v>
      </c>
      <c r="CK116" s="4">
        <f t="shared" si="222"/>
        <v>0</v>
      </c>
      <c r="CL116" s="9">
        <f t="shared" si="183"/>
        <v>0</v>
      </c>
      <c r="CM116" s="9">
        <f t="shared" si="214"/>
        <v>78594.429999999993</v>
      </c>
      <c r="CN116" s="9">
        <f t="shared" si="196"/>
        <v>0</v>
      </c>
      <c r="CO116" s="9">
        <f t="shared" si="184"/>
        <v>0</v>
      </c>
      <c r="CP116" s="9">
        <f t="shared" si="185"/>
        <v>0</v>
      </c>
      <c r="CQ116" s="9">
        <f t="shared" si="186"/>
        <v>78594.429999999993</v>
      </c>
      <c r="CR116" s="9">
        <f t="shared" si="187"/>
        <v>0</v>
      </c>
      <c r="CS116" s="9">
        <f t="shared" si="188"/>
        <v>0</v>
      </c>
    </row>
    <row r="117" spans="1:97" ht="12.9" customHeight="1" x14ac:dyDescent="0.25">
      <c r="A117" s="193">
        <v>494</v>
      </c>
      <c r="B117" s="186" t="s">
        <v>224</v>
      </c>
      <c r="C117" s="179"/>
      <c r="D117" s="194"/>
      <c r="E117" s="217">
        <v>238006.37</v>
      </c>
      <c r="F117" s="276">
        <v>28491</v>
      </c>
      <c r="G117" s="189">
        <v>40</v>
      </c>
      <c r="H117" s="177"/>
      <c r="I117" s="190"/>
      <c r="J117" s="200" t="s">
        <v>463</v>
      </c>
      <c r="K117" s="93">
        <f t="shared" si="131"/>
        <v>2.5000000000000001E-2</v>
      </c>
      <c r="L117" s="94">
        <f t="shared" si="132"/>
        <v>5950.16</v>
      </c>
      <c r="M117" s="91">
        <f t="shared" si="133"/>
        <v>35700.929999999993</v>
      </c>
      <c r="N117" s="9">
        <f t="shared" si="134"/>
        <v>202305.44</v>
      </c>
      <c r="O117" s="548">
        <f t="shared" si="135"/>
        <v>238006.37</v>
      </c>
      <c r="P117" s="543"/>
      <c r="Q117" s="4">
        <f t="shared" si="205"/>
        <v>0</v>
      </c>
      <c r="R117" s="9">
        <f t="shared" si="129"/>
        <v>0</v>
      </c>
      <c r="S117" s="9">
        <f t="shared" si="206"/>
        <v>238006.37</v>
      </c>
      <c r="T117" s="9">
        <f t="shared" si="130"/>
        <v>238006.37</v>
      </c>
      <c r="U117" s="9">
        <f t="shared" si="136"/>
        <v>5950.16</v>
      </c>
      <c r="V117" s="9">
        <f t="shared" si="137"/>
        <v>29750.769999999993</v>
      </c>
      <c r="W117" s="9">
        <f t="shared" si="138"/>
        <v>208255.6</v>
      </c>
      <c r="X117" s="9">
        <f t="shared" si="139"/>
        <v>0</v>
      </c>
      <c r="Y117" s="9">
        <f t="shared" si="140"/>
        <v>238006.37</v>
      </c>
      <c r="Z117" s="4">
        <f t="shared" si="215"/>
        <v>0</v>
      </c>
      <c r="AA117" s="9">
        <f t="shared" si="141"/>
        <v>0</v>
      </c>
      <c r="AB117" s="9">
        <f t="shared" si="207"/>
        <v>238006.37</v>
      </c>
      <c r="AC117" s="9">
        <f t="shared" si="189"/>
        <v>238006.37</v>
      </c>
      <c r="AD117" s="9">
        <f t="shared" si="142"/>
        <v>5950.16</v>
      </c>
      <c r="AE117" s="9">
        <f t="shared" si="143"/>
        <v>23800.609999999993</v>
      </c>
      <c r="AF117" s="9">
        <f t="shared" si="144"/>
        <v>214205.76</v>
      </c>
      <c r="AG117" s="9">
        <f t="shared" si="145"/>
        <v>0</v>
      </c>
      <c r="AH117" s="9">
        <f t="shared" si="146"/>
        <v>238006.37</v>
      </c>
      <c r="AI117" s="4">
        <f t="shared" si="216"/>
        <v>0</v>
      </c>
      <c r="AJ117" s="9">
        <f t="shared" si="147"/>
        <v>0</v>
      </c>
      <c r="AK117" s="9">
        <f t="shared" si="208"/>
        <v>238006.37</v>
      </c>
      <c r="AL117" s="9">
        <f t="shared" si="190"/>
        <v>238006.37</v>
      </c>
      <c r="AM117" s="9">
        <f t="shared" si="148"/>
        <v>5950.16</v>
      </c>
      <c r="AN117" s="9">
        <f t="shared" si="149"/>
        <v>17850.449999999993</v>
      </c>
      <c r="AO117" s="9">
        <f t="shared" si="150"/>
        <v>220155.92</v>
      </c>
      <c r="AP117" s="9">
        <f t="shared" si="151"/>
        <v>0</v>
      </c>
      <c r="AQ117" s="9">
        <f t="shared" si="152"/>
        <v>238006.37</v>
      </c>
      <c r="AR117" s="4">
        <f t="shared" si="217"/>
        <v>0</v>
      </c>
      <c r="AS117" s="9">
        <f t="shared" si="153"/>
        <v>0</v>
      </c>
      <c r="AT117" s="9">
        <f t="shared" si="209"/>
        <v>238006.37</v>
      </c>
      <c r="AU117" s="9">
        <f t="shared" si="191"/>
        <v>238006.37</v>
      </c>
      <c r="AV117" s="9">
        <f t="shared" si="154"/>
        <v>5950.16</v>
      </c>
      <c r="AW117" s="9">
        <f t="shared" si="155"/>
        <v>11900.289999999994</v>
      </c>
      <c r="AX117" s="9">
        <f t="shared" si="156"/>
        <v>226106.08000000002</v>
      </c>
      <c r="AY117" s="9">
        <f t="shared" si="157"/>
        <v>0</v>
      </c>
      <c r="AZ117" s="9">
        <f t="shared" si="158"/>
        <v>238006.37</v>
      </c>
      <c r="BA117" s="4">
        <f t="shared" si="218"/>
        <v>0</v>
      </c>
      <c r="BB117" s="9">
        <f t="shared" si="159"/>
        <v>0</v>
      </c>
      <c r="BC117" s="9">
        <f t="shared" si="210"/>
        <v>238006.37</v>
      </c>
      <c r="BD117" s="9">
        <f t="shared" si="192"/>
        <v>238006.37</v>
      </c>
      <c r="BE117" s="9">
        <f t="shared" si="160"/>
        <v>5950.16</v>
      </c>
      <c r="BF117" s="9">
        <f t="shared" si="161"/>
        <v>5950.1299999999937</v>
      </c>
      <c r="BG117" s="9">
        <f t="shared" si="162"/>
        <v>232056.24000000002</v>
      </c>
      <c r="BH117" s="9">
        <f t="shared" si="163"/>
        <v>0</v>
      </c>
      <c r="BI117" s="9">
        <f t="shared" si="164"/>
        <v>238006.37</v>
      </c>
      <c r="BJ117" s="4">
        <f t="shared" si="219"/>
        <v>0</v>
      </c>
      <c r="BK117" s="9">
        <f t="shared" si="165"/>
        <v>0</v>
      </c>
      <c r="BL117" s="9">
        <f t="shared" si="211"/>
        <v>238006.37</v>
      </c>
      <c r="BM117" s="9">
        <f t="shared" si="193"/>
        <v>238005.17</v>
      </c>
      <c r="BN117" s="9">
        <f t="shared" si="166"/>
        <v>5950.1299999999937</v>
      </c>
      <c r="BO117" s="9">
        <f t="shared" si="167"/>
        <v>0</v>
      </c>
      <c r="BP117" s="9">
        <f t="shared" si="168"/>
        <v>238006.37000000002</v>
      </c>
      <c r="BQ117" s="9">
        <f t="shared" si="169"/>
        <v>0</v>
      </c>
      <c r="BR117" s="9">
        <f t="shared" si="170"/>
        <v>238005.17</v>
      </c>
      <c r="BS117" s="4">
        <f t="shared" si="220"/>
        <v>0</v>
      </c>
      <c r="BT117" s="9">
        <f t="shared" si="171"/>
        <v>0</v>
      </c>
      <c r="BU117" s="9">
        <f t="shared" si="212"/>
        <v>238006.37</v>
      </c>
      <c r="BV117" s="9">
        <f t="shared" si="194"/>
        <v>0</v>
      </c>
      <c r="BW117" s="9">
        <f t="shared" si="172"/>
        <v>0</v>
      </c>
      <c r="BX117" s="9">
        <f t="shared" si="173"/>
        <v>0</v>
      </c>
      <c r="BY117" s="9">
        <f t="shared" si="174"/>
        <v>238006.37000000002</v>
      </c>
      <c r="BZ117" s="9">
        <f t="shared" si="175"/>
        <v>0</v>
      </c>
      <c r="CA117" s="9">
        <f t="shared" si="176"/>
        <v>0</v>
      </c>
      <c r="CB117" s="4">
        <f t="shared" si="221"/>
        <v>0</v>
      </c>
      <c r="CC117" s="9">
        <f t="shared" si="177"/>
        <v>0</v>
      </c>
      <c r="CD117" s="9">
        <f t="shared" si="213"/>
        <v>238006.37</v>
      </c>
      <c r="CE117" s="9">
        <f t="shared" si="195"/>
        <v>0</v>
      </c>
      <c r="CF117" s="9">
        <f t="shared" si="178"/>
        <v>0</v>
      </c>
      <c r="CG117" s="9">
        <f t="shared" si="179"/>
        <v>0</v>
      </c>
      <c r="CH117" s="9">
        <f t="shared" si="180"/>
        <v>238006.37000000002</v>
      </c>
      <c r="CI117" s="9">
        <f t="shared" si="181"/>
        <v>0</v>
      </c>
      <c r="CJ117" s="9">
        <f t="shared" si="182"/>
        <v>0</v>
      </c>
      <c r="CK117" s="4">
        <f t="shared" si="222"/>
        <v>0</v>
      </c>
      <c r="CL117" s="9">
        <f t="shared" si="183"/>
        <v>0</v>
      </c>
      <c r="CM117" s="9">
        <f t="shared" si="214"/>
        <v>238006.37</v>
      </c>
      <c r="CN117" s="9">
        <f t="shared" si="196"/>
        <v>0</v>
      </c>
      <c r="CO117" s="9">
        <f t="shared" si="184"/>
        <v>0</v>
      </c>
      <c r="CP117" s="9">
        <f t="shared" si="185"/>
        <v>0</v>
      </c>
      <c r="CQ117" s="9">
        <f t="shared" si="186"/>
        <v>238006.37000000002</v>
      </c>
      <c r="CR117" s="9">
        <f t="shared" si="187"/>
        <v>0</v>
      </c>
      <c r="CS117" s="9">
        <f t="shared" si="188"/>
        <v>0</v>
      </c>
    </row>
    <row r="118" spans="1:97" ht="12.9" customHeight="1" x14ac:dyDescent="0.25">
      <c r="A118" s="193">
        <v>495</v>
      </c>
      <c r="B118" s="186" t="s">
        <v>224</v>
      </c>
      <c r="C118" s="179"/>
      <c r="D118" s="194"/>
      <c r="E118" s="217">
        <v>274801.89</v>
      </c>
      <c r="F118" s="276">
        <v>28491</v>
      </c>
      <c r="G118" s="189">
        <v>40</v>
      </c>
      <c r="H118" s="177"/>
      <c r="I118" s="190"/>
      <c r="J118" s="200" t="s">
        <v>463</v>
      </c>
      <c r="K118" s="93">
        <f t="shared" si="131"/>
        <v>2.5000000000000001E-2</v>
      </c>
      <c r="L118" s="94">
        <f t="shared" si="132"/>
        <v>6870.05</v>
      </c>
      <c r="M118" s="91">
        <f t="shared" si="133"/>
        <v>41220.190000000031</v>
      </c>
      <c r="N118" s="9">
        <f t="shared" si="134"/>
        <v>233581.69999999998</v>
      </c>
      <c r="O118" s="548">
        <f t="shared" si="135"/>
        <v>274801.89</v>
      </c>
      <c r="P118" s="543"/>
      <c r="Q118" s="4">
        <f t="shared" si="205"/>
        <v>0</v>
      </c>
      <c r="R118" s="9">
        <f t="shared" si="129"/>
        <v>0</v>
      </c>
      <c r="S118" s="9">
        <f t="shared" si="206"/>
        <v>274801.89</v>
      </c>
      <c r="T118" s="9">
        <f t="shared" si="130"/>
        <v>274801.89</v>
      </c>
      <c r="U118" s="9">
        <f t="shared" si="136"/>
        <v>6870.05</v>
      </c>
      <c r="V118" s="9">
        <f t="shared" si="137"/>
        <v>34350.140000000029</v>
      </c>
      <c r="W118" s="9">
        <f t="shared" si="138"/>
        <v>240451.74999999997</v>
      </c>
      <c r="X118" s="9">
        <f t="shared" si="139"/>
        <v>0</v>
      </c>
      <c r="Y118" s="9">
        <f t="shared" si="140"/>
        <v>274801.89</v>
      </c>
      <c r="Z118" s="4">
        <f t="shared" si="215"/>
        <v>0</v>
      </c>
      <c r="AA118" s="9">
        <f t="shared" si="141"/>
        <v>0</v>
      </c>
      <c r="AB118" s="9">
        <f t="shared" si="207"/>
        <v>274801.89</v>
      </c>
      <c r="AC118" s="9">
        <f t="shared" si="189"/>
        <v>274801.89</v>
      </c>
      <c r="AD118" s="9">
        <f t="shared" si="142"/>
        <v>6870.05</v>
      </c>
      <c r="AE118" s="9">
        <f t="shared" si="143"/>
        <v>27480.090000000029</v>
      </c>
      <c r="AF118" s="9">
        <f t="shared" si="144"/>
        <v>247321.79999999996</v>
      </c>
      <c r="AG118" s="9">
        <f t="shared" si="145"/>
        <v>0</v>
      </c>
      <c r="AH118" s="9">
        <f t="shared" si="146"/>
        <v>274801.89</v>
      </c>
      <c r="AI118" s="4">
        <f t="shared" si="216"/>
        <v>0</v>
      </c>
      <c r="AJ118" s="9">
        <f t="shared" si="147"/>
        <v>0</v>
      </c>
      <c r="AK118" s="9">
        <f t="shared" si="208"/>
        <v>274801.89</v>
      </c>
      <c r="AL118" s="9">
        <f t="shared" si="190"/>
        <v>274801.89</v>
      </c>
      <c r="AM118" s="9">
        <f t="shared" si="148"/>
        <v>6870.05</v>
      </c>
      <c r="AN118" s="9">
        <f t="shared" si="149"/>
        <v>20610.04000000003</v>
      </c>
      <c r="AO118" s="9">
        <f t="shared" si="150"/>
        <v>254191.84999999995</v>
      </c>
      <c r="AP118" s="9">
        <f t="shared" si="151"/>
        <v>0</v>
      </c>
      <c r="AQ118" s="9">
        <f t="shared" si="152"/>
        <v>274801.89</v>
      </c>
      <c r="AR118" s="4">
        <f t="shared" si="217"/>
        <v>0</v>
      </c>
      <c r="AS118" s="9">
        <f t="shared" si="153"/>
        <v>0</v>
      </c>
      <c r="AT118" s="9">
        <f t="shared" si="209"/>
        <v>274801.89</v>
      </c>
      <c r="AU118" s="9">
        <f t="shared" si="191"/>
        <v>274801.89</v>
      </c>
      <c r="AV118" s="9">
        <f t="shared" si="154"/>
        <v>6870.05</v>
      </c>
      <c r="AW118" s="9">
        <f t="shared" si="155"/>
        <v>13739.990000000031</v>
      </c>
      <c r="AX118" s="9">
        <f t="shared" si="156"/>
        <v>261061.89999999994</v>
      </c>
      <c r="AY118" s="9">
        <f t="shared" si="157"/>
        <v>0</v>
      </c>
      <c r="AZ118" s="9">
        <f t="shared" si="158"/>
        <v>274801.89</v>
      </c>
      <c r="BA118" s="4">
        <f t="shared" si="218"/>
        <v>0</v>
      </c>
      <c r="BB118" s="9">
        <f t="shared" si="159"/>
        <v>0</v>
      </c>
      <c r="BC118" s="9">
        <f t="shared" si="210"/>
        <v>274801.89</v>
      </c>
      <c r="BD118" s="9">
        <f t="shared" si="192"/>
        <v>274801.89</v>
      </c>
      <c r="BE118" s="9">
        <f t="shared" si="160"/>
        <v>6870.05</v>
      </c>
      <c r="BF118" s="9">
        <f t="shared" si="161"/>
        <v>6869.9400000000305</v>
      </c>
      <c r="BG118" s="9">
        <f t="shared" si="162"/>
        <v>267931.94999999995</v>
      </c>
      <c r="BH118" s="9">
        <f t="shared" si="163"/>
        <v>0</v>
      </c>
      <c r="BI118" s="9">
        <f t="shared" si="164"/>
        <v>274801.89</v>
      </c>
      <c r="BJ118" s="4">
        <f t="shared" si="219"/>
        <v>0</v>
      </c>
      <c r="BK118" s="9">
        <f t="shared" si="165"/>
        <v>0</v>
      </c>
      <c r="BL118" s="9">
        <f t="shared" si="211"/>
        <v>274801.89</v>
      </c>
      <c r="BM118" s="9">
        <f t="shared" si="193"/>
        <v>274797.49</v>
      </c>
      <c r="BN118" s="9">
        <f t="shared" si="166"/>
        <v>6869.9400000000305</v>
      </c>
      <c r="BO118" s="9">
        <f t="shared" si="167"/>
        <v>0</v>
      </c>
      <c r="BP118" s="9">
        <f t="shared" si="168"/>
        <v>274801.88999999996</v>
      </c>
      <c r="BQ118" s="9">
        <f t="shared" si="169"/>
        <v>0</v>
      </c>
      <c r="BR118" s="9">
        <f t="shared" si="170"/>
        <v>274797.49</v>
      </c>
      <c r="BS118" s="4">
        <f t="shared" si="220"/>
        <v>0</v>
      </c>
      <c r="BT118" s="9">
        <f t="shared" si="171"/>
        <v>0</v>
      </c>
      <c r="BU118" s="9">
        <f t="shared" si="212"/>
        <v>274801.89</v>
      </c>
      <c r="BV118" s="9">
        <f t="shared" si="194"/>
        <v>0</v>
      </c>
      <c r="BW118" s="9">
        <f t="shared" si="172"/>
        <v>0</v>
      </c>
      <c r="BX118" s="9">
        <f t="shared" si="173"/>
        <v>0</v>
      </c>
      <c r="BY118" s="9">
        <f t="shared" si="174"/>
        <v>274801.88999999996</v>
      </c>
      <c r="BZ118" s="9">
        <f t="shared" si="175"/>
        <v>0</v>
      </c>
      <c r="CA118" s="9">
        <f t="shared" si="176"/>
        <v>0</v>
      </c>
      <c r="CB118" s="4">
        <f t="shared" si="221"/>
        <v>0</v>
      </c>
      <c r="CC118" s="9">
        <f t="shared" si="177"/>
        <v>0</v>
      </c>
      <c r="CD118" s="9">
        <f t="shared" si="213"/>
        <v>274801.89</v>
      </c>
      <c r="CE118" s="9">
        <f t="shared" si="195"/>
        <v>0</v>
      </c>
      <c r="CF118" s="9">
        <f t="shared" si="178"/>
        <v>0</v>
      </c>
      <c r="CG118" s="9">
        <f t="shared" si="179"/>
        <v>0</v>
      </c>
      <c r="CH118" s="9">
        <f t="shared" si="180"/>
        <v>274801.88999999996</v>
      </c>
      <c r="CI118" s="9">
        <f t="shared" si="181"/>
        <v>0</v>
      </c>
      <c r="CJ118" s="9">
        <f t="shared" si="182"/>
        <v>0</v>
      </c>
      <c r="CK118" s="4">
        <f t="shared" si="222"/>
        <v>0</v>
      </c>
      <c r="CL118" s="9">
        <f t="shared" si="183"/>
        <v>0</v>
      </c>
      <c r="CM118" s="9">
        <f t="shared" si="214"/>
        <v>274801.89</v>
      </c>
      <c r="CN118" s="9">
        <f t="shared" si="196"/>
        <v>0</v>
      </c>
      <c r="CO118" s="9">
        <f t="shared" si="184"/>
        <v>0</v>
      </c>
      <c r="CP118" s="9">
        <f t="shared" si="185"/>
        <v>0</v>
      </c>
      <c r="CQ118" s="9">
        <f t="shared" si="186"/>
        <v>274801.88999999996</v>
      </c>
      <c r="CR118" s="9">
        <f t="shared" si="187"/>
        <v>0</v>
      </c>
      <c r="CS118" s="9">
        <f t="shared" si="188"/>
        <v>0</v>
      </c>
    </row>
    <row r="119" spans="1:97" ht="12.9" customHeight="1" x14ac:dyDescent="0.25">
      <c r="A119" s="193">
        <v>496</v>
      </c>
      <c r="B119" s="186" t="s">
        <v>224</v>
      </c>
      <c r="C119" s="179"/>
      <c r="D119" s="194"/>
      <c r="E119" s="217">
        <v>103868.68</v>
      </c>
      <c r="F119" s="276">
        <v>29037</v>
      </c>
      <c r="G119" s="189">
        <v>40</v>
      </c>
      <c r="H119" s="177"/>
      <c r="I119" s="190"/>
      <c r="J119" s="200" t="s">
        <v>463</v>
      </c>
      <c r="K119" s="93">
        <f t="shared" si="131"/>
        <v>2.5000000000000001E-2</v>
      </c>
      <c r="L119" s="94">
        <f t="shared" si="132"/>
        <v>2596.7199999999998</v>
      </c>
      <c r="M119" s="91">
        <f t="shared" si="133"/>
        <v>19475.28</v>
      </c>
      <c r="N119" s="9">
        <f t="shared" si="134"/>
        <v>84393.4</v>
      </c>
      <c r="O119" s="548">
        <f t="shared" si="135"/>
        <v>103868.68</v>
      </c>
      <c r="P119" s="543"/>
      <c r="Q119" s="4">
        <f t="shared" si="205"/>
        <v>0</v>
      </c>
      <c r="R119" s="9">
        <f t="shared" si="129"/>
        <v>0</v>
      </c>
      <c r="S119" s="9">
        <f t="shared" si="206"/>
        <v>103868.68</v>
      </c>
      <c r="T119" s="9">
        <f t="shared" si="130"/>
        <v>103868.68</v>
      </c>
      <c r="U119" s="9">
        <f t="shared" si="136"/>
        <v>2596.7199999999998</v>
      </c>
      <c r="V119" s="9">
        <f t="shared" si="137"/>
        <v>16878.559999999998</v>
      </c>
      <c r="W119" s="9">
        <f t="shared" si="138"/>
        <v>86990.12</v>
      </c>
      <c r="X119" s="9">
        <f t="shared" si="139"/>
        <v>0</v>
      </c>
      <c r="Y119" s="9">
        <f t="shared" si="140"/>
        <v>103868.68</v>
      </c>
      <c r="Z119" s="4">
        <f t="shared" si="215"/>
        <v>0</v>
      </c>
      <c r="AA119" s="9">
        <f t="shared" si="141"/>
        <v>0</v>
      </c>
      <c r="AB119" s="9">
        <f t="shared" si="207"/>
        <v>103868.68</v>
      </c>
      <c r="AC119" s="9">
        <f t="shared" si="189"/>
        <v>103868.68</v>
      </c>
      <c r="AD119" s="9">
        <f t="shared" si="142"/>
        <v>2596.7199999999998</v>
      </c>
      <c r="AE119" s="9">
        <f t="shared" si="143"/>
        <v>14281.839999999998</v>
      </c>
      <c r="AF119" s="9">
        <f t="shared" si="144"/>
        <v>89586.84</v>
      </c>
      <c r="AG119" s="9">
        <f t="shared" si="145"/>
        <v>0</v>
      </c>
      <c r="AH119" s="9">
        <f t="shared" si="146"/>
        <v>103868.68</v>
      </c>
      <c r="AI119" s="4">
        <f t="shared" si="216"/>
        <v>0</v>
      </c>
      <c r="AJ119" s="9">
        <f t="shared" si="147"/>
        <v>0</v>
      </c>
      <c r="AK119" s="9">
        <f t="shared" si="208"/>
        <v>103868.68</v>
      </c>
      <c r="AL119" s="9">
        <f t="shared" si="190"/>
        <v>103868.68</v>
      </c>
      <c r="AM119" s="9">
        <f t="shared" si="148"/>
        <v>2596.7199999999998</v>
      </c>
      <c r="AN119" s="9">
        <f t="shared" si="149"/>
        <v>11685.119999999999</v>
      </c>
      <c r="AO119" s="9">
        <f t="shared" si="150"/>
        <v>92183.56</v>
      </c>
      <c r="AP119" s="9">
        <f t="shared" si="151"/>
        <v>0</v>
      </c>
      <c r="AQ119" s="9">
        <f t="shared" si="152"/>
        <v>103868.68</v>
      </c>
      <c r="AR119" s="4">
        <f t="shared" si="217"/>
        <v>0</v>
      </c>
      <c r="AS119" s="9">
        <f t="shared" si="153"/>
        <v>0</v>
      </c>
      <c r="AT119" s="9">
        <f t="shared" si="209"/>
        <v>103868.68</v>
      </c>
      <c r="AU119" s="9">
        <f t="shared" si="191"/>
        <v>103868.68</v>
      </c>
      <c r="AV119" s="9">
        <f t="shared" si="154"/>
        <v>2596.7199999999998</v>
      </c>
      <c r="AW119" s="9">
        <f t="shared" si="155"/>
        <v>9088.4</v>
      </c>
      <c r="AX119" s="9">
        <f t="shared" si="156"/>
        <v>94780.28</v>
      </c>
      <c r="AY119" s="9">
        <f t="shared" si="157"/>
        <v>0</v>
      </c>
      <c r="AZ119" s="9">
        <f t="shared" si="158"/>
        <v>103868.68</v>
      </c>
      <c r="BA119" s="4">
        <f t="shared" si="218"/>
        <v>0</v>
      </c>
      <c r="BB119" s="9">
        <f t="shared" si="159"/>
        <v>0</v>
      </c>
      <c r="BC119" s="9">
        <f t="shared" si="210"/>
        <v>103868.68</v>
      </c>
      <c r="BD119" s="9">
        <f t="shared" si="192"/>
        <v>103868.68</v>
      </c>
      <c r="BE119" s="9">
        <f t="shared" si="160"/>
        <v>2596.7199999999998</v>
      </c>
      <c r="BF119" s="9">
        <f t="shared" si="161"/>
        <v>6491.68</v>
      </c>
      <c r="BG119" s="9">
        <f t="shared" si="162"/>
        <v>97377</v>
      </c>
      <c r="BH119" s="9">
        <f t="shared" si="163"/>
        <v>0</v>
      </c>
      <c r="BI119" s="9">
        <f t="shared" si="164"/>
        <v>103868.68</v>
      </c>
      <c r="BJ119" s="4">
        <f t="shared" si="219"/>
        <v>0</v>
      </c>
      <c r="BK119" s="9">
        <f t="shared" si="165"/>
        <v>0</v>
      </c>
      <c r="BL119" s="9">
        <f t="shared" si="211"/>
        <v>103868.68</v>
      </c>
      <c r="BM119" s="9">
        <f t="shared" si="193"/>
        <v>103868.68</v>
      </c>
      <c r="BN119" s="9">
        <f t="shared" si="166"/>
        <v>2596.7199999999998</v>
      </c>
      <c r="BO119" s="9">
        <f t="shared" si="167"/>
        <v>3894.9600000000005</v>
      </c>
      <c r="BP119" s="9">
        <f t="shared" si="168"/>
        <v>99973.72</v>
      </c>
      <c r="BQ119" s="9">
        <f t="shared" si="169"/>
        <v>0</v>
      </c>
      <c r="BR119" s="9">
        <f t="shared" si="170"/>
        <v>103868.68</v>
      </c>
      <c r="BS119" s="4">
        <f t="shared" si="220"/>
        <v>0</v>
      </c>
      <c r="BT119" s="9">
        <f t="shared" si="171"/>
        <v>0</v>
      </c>
      <c r="BU119" s="9">
        <f t="shared" si="212"/>
        <v>103868.68</v>
      </c>
      <c r="BV119" s="9">
        <f t="shared" si="194"/>
        <v>103868.68</v>
      </c>
      <c r="BW119" s="9">
        <f t="shared" si="172"/>
        <v>2596.7199999999998</v>
      </c>
      <c r="BX119" s="9">
        <f t="shared" si="173"/>
        <v>1298.2400000000007</v>
      </c>
      <c r="BY119" s="9">
        <f t="shared" si="174"/>
        <v>102570.44</v>
      </c>
      <c r="BZ119" s="9">
        <f t="shared" si="175"/>
        <v>0</v>
      </c>
      <c r="CA119" s="9">
        <f t="shared" si="176"/>
        <v>103868.68</v>
      </c>
      <c r="CB119" s="4">
        <f t="shared" si="221"/>
        <v>0</v>
      </c>
      <c r="CC119" s="9">
        <f t="shared" si="177"/>
        <v>0</v>
      </c>
      <c r="CD119" s="9">
        <f t="shared" si="213"/>
        <v>103868.68</v>
      </c>
      <c r="CE119" s="9">
        <f t="shared" si="195"/>
        <v>51929.54</v>
      </c>
      <c r="CF119" s="9">
        <f t="shared" si="178"/>
        <v>1298.2400000000007</v>
      </c>
      <c r="CG119" s="9">
        <f t="shared" si="179"/>
        <v>0</v>
      </c>
      <c r="CH119" s="9">
        <f t="shared" si="180"/>
        <v>103868.68000000001</v>
      </c>
      <c r="CI119" s="9">
        <f t="shared" si="181"/>
        <v>0</v>
      </c>
      <c r="CJ119" s="9">
        <f t="shared" si="182"/>
        <v>51929.54</v>
      </c>
      <c r="CK119" s="4">
        <f t="shared" si="222"/>
        <v>0</v>
      </c>
      <c r="CL119" s="9">
        <f t="shared" si="183"/>
        <v>0</v>
      </c>
      <c r="CM119" s="9">
        <f t="shared" si="214"/>
        <v>103868.68</v>
      </c>
      <c r="CN119" s="9">
        <f t="shared" si="196"/>
        <v>0</v>
      </c>
      <c r="CO119" s="9">
        <f t="shared" si="184"/>
        <v>0</v>
      </c>
      <c r="CP119" s="9">
        <f t="shared" si="185"/>
        <v>0</v>
      </c>
      <c r="CQ119" s="9">
        <f t="shared" si="186"/>
        <v>103868.68000000001</v>
      </c>
      <c r="CR119" s="9">
        <f t="shared" si="187"/>
        <v>0</v>
      </c>
      <c r="CS119" s="9">
        <f t="shared" si="188"/>
        <v>0</v>
      </c>
    </row>
    <row r="120" spans="1:97" ht="12.9" customHeight="1" x14ac:dyDescent="0.25">
      <c r="A120" s="193">
        <v>497</v>
      </c>
      <c r="B120" s="186" t="s">
        <v>224</v>
      </c>
      <c r="C120" s="179"/>
      <c r="D120" s="194"/>
      <c r="E120" s="217">
        <v>17610.13</v>
      </c>
      <c r="F120" s="276">
        <v>29037</v>
      </c>
      <c r="G120" s="189">
        <v>40</v>
      </c>
      <c r="H120" s="177"/>
      <c r="I120" s="190"/>
      <c r="J120" s="200" t="s">
        <v>463</v>
      </c>
      <c r="K120" s="93">
        <f t="shared" si="131"/>
        <v>2.5000000000000001E-2</v>
      </c>
      <c r="L120" s="94">
        <f t="shared" si="132"/>
        <v>440.25</v>
      </c>
      <c r="M120" s="91">
        <f t="shared" si="133"/>
        <v>3302.0000000000018</v>
      </c>
      <c r="N120" s="9">
        <f t="shared" si="134"/>
        <v>14308.13</v>
      </c>
      <c r="O120" s="548">
        <f t="shared" si="135"/>
        <v>17610.13</v>
      </c>
      <c r="P120" s="543"/>
      <c r="Q120" s="4">
        <f t="shared" si="205"/>
        <v>0</v>
      </c>
      <c r="R120" s="9">
        <f t="shared" si="129"/>
        <v>0</v>
      </c>
      <c r="S120" s="9">
        <f t="shared" si="206"/>
        <v>17610.13</v>
      </c>
      <c r="T120" s="9">
        <f t="shared" si="130"/>
        <v>17610.13</v>
      </c>
      <c r="U120" s="9">
        <f t="shared" si="136"/>
        <v>440.25</v>
      </c>
      <c r="V120" s="9">
        <f t="shared" si="137"/>
        <v>2861.7500000000018</v>
      </c>
      <c r="W120" s="9">
        <f t="shared" si="138"/>
        <v>14748.38</v>
      </c>
      <c r="X120" s="9">
        <f t="shared" si="139"/>
        <v>0</v>
      </c>
      <c r="Y120" s="9">
        <f t="shared" si="140"/>
        <v>17610.13</v>
      </c>
      <c r="Z120" s="4">
        <f t="shared" si="215"/>
        <v>0</v>
      </c>
      <c r="AA120" s="9">
        <f t="shared" si="141"/>
        <v>0</v>
      </c>
      <c r="AB120" s="9">
        <f t="shared" si="207"/>
        <v>17610.13</v>
      </c>
      <c r="AC120" s="9">
        <f t="shared" si="189"/>
        <v>17610.13</v>
      </c>
      <c r="AD120" s="9">
        <f t="shared" si="142"/>
        <v>440.25</v>
      </c>
      <c r="AE120" s="9">
        <f t="shared" si="143"/>
        <v>2421.5000000000018</v>
      </c>
      <c r="AF120" s="9">
        <f t="shared" si="144"/>
        <v>15188.63</v>
      </c>
      <c r="AG120" s="9">
        <f t="shared" si="145"/>
        <v>0</v>
      </c>
      <c r="AH120" s="9">
        <f t="shared" si="146"/>
        <v>17610.13</v>
      </c>
      <c r="AI120" s="4">
        <f t="shared" si="216"/>
        <v>0</v>
      </c>
      <c r="AJ120" s="9">
        <f t="shared" si="147"/>
        <v>0</v>
      </c>
      <c r="AK120" s="9">
        <f t="shared" si="208"/>
        <v>17610.13</v>
      </c>
      <c r="AL120" s="9">
        <f t="shared" si="190"/>
        <v>17610.13</v>
      </c>
      <c r="AM120" s="9">
        <f t="shared" si="148"/>
        <v>440.25</v>
      </c>
      <c r="AN120" s="9">
        <f t="shared" si="149"/>
        <v>1981.2500000000018</v>
      </c>
      <c r="AO120" s="9">
        <f t="shared" si="150"/>
        <v>15628.88</v>
      </c>
      <c r="AP120" s="9">
        <f t="shared" si="151"/>
        <v>0</v>
      </c>
      <c r="AQ120" s="9">
        <f t="shared" si="152"/>
        <v>17610.13</v>
      </c>
      <c r="AR120" s="4">
        <f t="shared" si="217"/>
        <v>0</v>
      </c>
      <c r="AS120" s="9">
        <f t="shared" si="153"/>
        <v>0</v>
      </c>
      <c r="AT120" s="9">
        <f t="shared" si="209"/>
        <v>17610.13</v>
      </c>
      <c r="AU120" s="9">
        <f t="shared" si="191"/>
        <v>17610.13</v>
      </c>
      <c r="AV120" s="9">
        <f t="shared" si="154"/>
        <v>440.25</v>
      </c>
      <c r="AW120" s="9">
        <f t="shared" si="155"/>
        <v>1541.0000000000018</v>
      </c>
      <c r="AX120" s="9">
        <f t="shared" si="156"/>
        <v>16069.13</v>
      </c>
      <c r="AY120" s="9">
        <f t="shared" si="157"/>
        <v>0</v>
      </c>
      <c r="AZ120" s="9">
        <f t="shared" si="158"/>
        <v>17610.13</v>
      </c>
      <c r="BA120" s="4">
        <f t="shared" si="218"/>
        <v>0</v>
      </c>
      <c r="BB120" s="9">
        <f t="shared" si="159"/>
        <v>0</v>
      </c>
      <c r="BC120" s="9">
        <f t="shared" si="210"/>
        <v>17610.13</v>
      </c>
      <c r="BD120" s="9">
        <f t="shared" si="192"/>
        <v>17610.13</v>
      </c>
      <c r="BE120" s="9">
        <f t="shared" si="160"/>
        <v>440.25</v>
      </c>
      <c r="BF120" s="9">
        <f t="shared" si="161"/>
        <v>1100.7500000000018</v>
      </c>
      <c r="BG120" s="9">
        <f t="shared" si="162"/>
        <v>16509.379999999997</v>
      </c>
      <c r="BH120" s="9">
        <f t="shared" si="163"/>
        <v>0</v>
      </c>
      <c r="BI120" s="9">
        <f t="shared" si="164"/>
        <v>17610.13</v>
      </c>
      <c r="BJ120" s="4">
        <f t="shared" si="219"/>
        <v>0</v>
      </c>
      <c r="BK120" s="9">
        <f t="shared" si="165"/>
        <v>0</v>
      </c>
      <c r="BL120" s="9">
        <f t="shared" si="211"/>
        <v>17610.13</v>
      </c>
      <c r="BM120" s="9">
        <f t="shared" si="193"/>
        <v>17610.13</v>
      </c>
      <c r="BN120" s="9">
        <f t="shared" si="166"/>
        <v>440.25</v>
      </c>
      <c r="BO120" s="9">
        <f t="shared" si="167"/>
        <v>660.50000000000182</v>
      </c>
      <c r="BP120" s="9">
        <f t="shared" si="168"/>
        <v>16949.629999999997</v>
      </c>
      <c r="BQ120" s="9">
        <f t="shared" si="169"/>
        <v>0</v>
      </c>
      <c r="BR120" s="9">
        <f t="shared" si="170"/>
        <v>17610.13</v>
      </c>
      <c r="BS120" s="4">
        <f t="shared" si="220"/>
        <v>0</v>
      </c>
      <c r="BT120" s="9">
        <f t="shared" si="171"/>
        <v>0</v>
      </c>
      <c r="BU120" s="9">
        <f t="shared" si="212"/>
        <v>17610.13</v>
      </c>
      <c r="BV120" s="9">
        <f t="shared" si="194"/>
        <v>17610.13</v>
      </c>
      <c r="BW120" s="9">
        <f t="shared" si="172"/>
        <v>440.25</v>
      </c>
      <c r="BX120" s="9">
        <f t="shared" si="173"/>
        <v>220.25000000000182</v>
      </c>
      <c r="BY120" s="9">
        <f t="shared" si="174"/>
        <v>17389.879999999997</v>
      </c>
      <c r="BZ120" s="9">
        <f t="shared" si="175"/>
        <v>0</v>
      </c>
      <c r="CA120" s="9">
        <f t="shared" si="176"/>
        <v>17610.13</v>
      </c>
      <c r="CB120" s="4">
        <f t="shared" si="221"/>
        <v>0</v>
      </c>
      <c r="CC120" s="9">
        <f t="shared" si="177"/>
        <v>0</v>
      </c>
      <c r="CD120" s="9">
        <f t="shared" si="213"/>
        <v>17610.13</v>
      </c>
      <c r="CE120" s="9">
        <f t="shared" si="195"/>
        <v>8810.07</v>
      </c>
      <c r="CF120" s="9">
        <f t="shared" si="178"/>
        <v>220.25000000000182</v>
      </c>
      <c r="CG120" s="9">
        <f t="shared" si="179"/>
        <v>0</v>
      </c>
      <c r="CH120" s="9">
        <f t="shared" si="180"/>
        <v>17610.129999999997</v>
      </c>
      <c r="CI120" s="9">
        <f t="shared" si="181"/>
        <v>0</v>
      </c>
      <c r="CJ120" s="9">
        <f t="shared" si="182"/>
        <v>8810.07</v>
      </c>
      <c r="CK120" s="4">
        <f t="shared" si="222"/>
        <v>0</v>
      </c>
      <c r="CL120" s="9">
        <f t="shared" si="183"/>
        <v>0</v>
      </c>
      <c r="CM120" s="9">
        <f t="shared" si="214"/>
        <v>17610.13</v>
      </c>
      <c r="CN120" s="9">
        <f t="shared" si="196"/>
        <v>0</v>
      </c>
      <c r="CO120" s="9">
        <f t="shared" si="184"/>
        <v>0</v>
      </c>
      <c r="CP120" s="9">
        <f t="shared" si="185"/>
        <v>0</v>
      </c>
      <c r="CQ120" s="9">
        <f t="shared" si="186"/>
        <v>17610.129999999997</v>
      </c>
      <c r="CR120" s="9">
        <f t="shared" si="187"/>
        <v>0</v>
      </c>
      <c r="CS120" s="9">
        <f t="shared" si="188"/>
        <v>0</v>
      </c>
    </row>
    <row r="121" spans="1:97" ht="12.9" customHeight="1" x14ac:dyDescent="0.25">
      <c r="A121" s="193">
        <v>498</v>
      </c>
      <c r="B121" s="186" t="s">
        <v>224</v>
      </c>
      <c r="C121" s="179"/>
      <c r="D121" s="194"/>
      <c r="E121" s="217">
        <v>52361.94</v>
      </c>
      <c r="F121" s="276">
        <v>29403</v>
      </c>
      <c r="G121" s="189">
        <v>40</v>
      </c>
      <c r="H121" s="177"/>
      <c r="I121" s="190"/>
      <c r="J121" s="200" t="s">
        <v>463</v>
      </c>
      <c r="K121" s="93">
        <f t="shared" si="131"/>
        <v>2.5000000000000001E-2</v>
      </c>
      <c r="L121" s="94">
        <f t="shared" si="132"/>
        <v>1309.05</v>
      </c>
      <c r="M121" s="91">
        <f t="shared" si="133"/>
        <v>11126.860000000008</v>
      </c>
      <c r="N121" s="9">
        <f t="shared" si="134"/>
        <v>41235.079999999994</v>
      </c>
      <c r="O121" s="548">
        <f t="shared" si="135"/>
        <v>52361.94</v>
      </c>
      <c r="P121" s="543"/>
      <c r="Q121" s="4">
        <f t="shared" si="205"/>
        <v>0</v>
      </c>
      <c r="R121" s="9">
        <f t="shared" si="129"/>
        <v>0</v>
      </c>
      <c r="S121" s="9">
        <f t="shared" si="206"/>
        <v>52361.94</v>
      </c>
      <c r="T121" s="9">
        <f t="shared" si="130"/>
        <v>52361.94</v>
      </c>
      <c r="U121" s="9">
        <f t="shared" si="136"/>
        <v>1309.05</v>
      </c>
      <c r="V121" s="9">
        <f t="shared" si="137"/>
        <v>9817.8100000000086</v>
      </c>
      <c r="W121" s="9">
        <f t="shared" si="138"/>
        <v>42544.13</v>
      </c>
      <c r="X121" s="9">
        <f t="shared" si="139"/>
        <v>0</v>
      </c>
      <c r="Y121" s="9">
        <f t="shared" si="140"/>
        <v>52361.94</v>
      </c>
      <c r="Z121" s="4">
        <f t="shared" si="215"/>
        <v>0</v>
      </c>
      <c r="AA121" s="9">
        <f t="shared" si="141"/>
        <v>0</v>
      </c>
      <c r="AB121" s="9">
        <f t="shared" si="207"/>
        <v>52361.94</v>
      </c>
      <c r="AC121" s="9">
        <f t="shared" si="189"/>
        <v>52361.94</v>
      </c>
      <c r="AD121" s="9">
        <f t="shared" si="142"/>
        <v>1309.05</v>
      </c>
      <c r="AE121" s="9">
        <f t="shared" si="143"/>
        <v>8508.7600000000093</v>
      </c>
      <c r="AF121" s="9">
        <f t="shared" si="144"/>
        <v>43853.18</v>
      </c>
      <c r="AG121" s="9">
        <f t="shared" si="145"/>
        <v>0</v>
      </c>
      <c r="AH121" s="9">
        <f t="shared" si="146"/>
        <v>52361.94</v>
      </c>
      <c r="AI121" s="4">
        <f t="shared" si="216"/>
        <v>0</v>
      </c>
      <c r="AJ121" s="9">
        <f t="shared" si="147"/>
        <v>0</v>
      </c>
      <c r="AK121" s="9">
        <f t="shared" si="208"/>
        <v>52361.94</v>
      </c>
      <c r="AL121" s="9">
        <f t="shared" si="190"/>
        <v>52361.94</v>
      </c>
      <c r="AM121" s="9">
        <f t="shared" si="148"/>
        <v>1309.05</v>
      </c>
      <c r="AN121" s="9">
        <f t="shared" si="149"/>
        <v>7199.7100000000091</v>
      </c>
      <c r="AO121" s="9">
        <f t="shared" si="150"/>
        <v>45162.23</v>
      </c>
      <c r="AP121" s="9">
        <f t="shared" si="151"/>
        <v>0</v>
      </c>
      <c r="AQ121" s="9">
        <f t="shared" si="152"/>
        <v>52361.94</v>
      </c>
      <c r="AR121" s="4">
        <f t="shared" si="217"/>
        <v>0</v>
      </c>
      <c r="AS121" s="9">
        <f t="shared" si="153"/>
        <v>0</v>
      </c>
      <c r="AT121" s="9">
        <f t="shared" si="209"/>
        <v>52361.94</v>
      </c>
      <c r="AU121" s="9">
        <f t="shared" si="191"/>
        <v>52361.94</v>
      </c>
      <c r="AV121" s="9">
        <f t="shared" si="154"/>
        <v>1309.05</v>
      </c>
      <c r="AW121" s="9">
        <f t="shared" si="155"/>
        <v>5890.6600000000089</v>
      </c>
      <c r="AX121" s="9">
        <f t="shared" si="156"/>
        <v>46471.280000000006</v>
      </c>
      <c r="AY121" s="9">
        <f t="shared" si="157"/>
        <v>0</v>
      </c>
      <c r="AZ121" s="9">
        <f t="shared" si="158"/>
        <v>52361.94</v>
      </c>
      <c r="BA121" s="4">
        <f t="shared" si="218"/>
        <v>0</v>
      </c>
      <c r="BB121" s="9">
        <f t="shared" si="159"/>
        <v>0</v>
      </c>
      <c r="BC121" s="9">
        <f t="shared" si="210"/>
        <v>52361.94</v>
      </c>
      <c r="BD121" s="9">
        <f t="shared" si="192"/>
        <v>52361.94</v>
      </c>
      <c r="BE121" s="9">
        <f t="shared" si="160"/>
        <v>1309.05</v>
      </c>
      <c r="BF121" s="9">
        <f t="shared" si="161"/>
        <v>4581.6100000000088</v>
      </c>
      <c r="BG121" s="9">
        <f t="shared" si="162"/>
        <v>47780.330000000009</v>
      </c>
      <c r="BH121" s="9">
        <f t="shared" si="163"/>
        <v>0</v>
      </c>
      <c r="BI121" s="9">
        <f t="shared" si="164"/>
        <v>52361.94</v>
      </c>
      <c r="BJ121" s="4">
        <f t="shared" si="219"/>
        <v>0</v>
      </c>
      <c r="BK121" s="9">
        <f t="shared" si="165"/>
        <v>0</v>
      </c>
      <c r="BL121" s="9">
        <f t="shared" si="211"/>
        <v>52361.94</v>
      </c>
      <c r="BM121" s="9">
        <f t="shared" si="193"/>
        <v>52361.94</v>
      </c>
      <c r="BN121" s="9">
        <f t="shared" si="166"/>
        <v>1309.05</v>
      </c>
      <c r="BO121" s="9">
        <f t="shared" si="167"/>
        <v>3272.5600000000086</v>
      </c>
      <c r="BP121" s="9">
        <f t="shared" si="168"/>
        <v>49089.380000000012</v>
      </c>
      <c r="BQ121" s="9">
        <f t="shared" si="169"/>
        <v>0</v>
      </c>
      <c r="BR121" s="9">
        <f t="shared" si="170"/>
        <v>52361.94</v>
      </c>
      <c r="BS121" s="4">
        <f t="shared" si="220"/>
        <v>0</v>
      </c>
      <c r="BT121" s="9">
        <f t="shared" si="171"/>
        <v>0</v>
      </c>
      <c r="BU121" s="9">
        <f t="shared" si="212"/>
        <v>52361.94</v>
      </c>
      <c r="BV121" s="9">
        <f t="shared" si="194"/>
        <v>52361.94</v>
      </c>
      <c r="BW121" s="9">
        <f t="shared" si="172"/>
        <v>1309.05</v>
      </c>
      <c r="BX121" s="9">
        <f t="shared" si="173"/>
        <v>1963.5100000000086</v>
      </c>
      <c r="BY121" s="9">
        <f t="shared" si="174"/>
        <v>50398.430000000015</v>
      </c>
      <c r="BZ121" s="9">
        <f t="shared" si="175"/>
        <v>0</v>
      </c>
      <c r="CA121" s="9">
        <f t="shared" si="176"/>
        <v>52361.94</v>
      </c>
      <c r="CB121" s="4">
        <f t="shared" si="221"/>
        <v>0</v>
      </c>
      <c r="CC121" s="9">
        <f t="shared" si="177"/>
        <v>0</v>
      </c>
      <c r="CD121" s="9">
        <f t="shared" si="213"/>
        <v>52361.94</v>
      </c>
      <c r="CE121" s="9">
        <f t="shared" si="195"/>
        <v>52361.94</v>
      </c>
      <c r="CF121" s="9">
        <f t="shared" si="178"/>
        <v>1309.05</v>
      </c>
      <c r="CG121" s="9">
        <f t="shared" si="179"/>
        <v>654.46000000000868</v>
      </c>
      <c r="CH121" s="9">
        <f t="shared" si="180"/>
        <v>51707.480000000018</v>
      </c>
      <c r="CI121" s="9">
        <f t="shared" si="181"/>
        <v>0</v>
      </c>
      <c r="CJ121" s="9">
        <f t="shared" si="182"/>
        <v>52361.94</v>
      </c>
      <c r="CK121" s="4">
        <f t="shared" si="222"/>
        <v>0</v>
      </c>
      <c r="CL121" s="9">
        <f t="shared" si="183"/>
        <v>0</v>
      </c>
      <c r="CM121" s="9">
        <f t="shared" si="214"/>
        <v>52361.94</v>
      </c>
      <c r="CN121" s="9">
        <f t="shared" si="196"/>
        <v>26178.37</v>
      </c>
      <c r="CO121" s="9">
        <f t="shared" si="184"/>
        <v>654.46000000000868</v>
      </c>
      <c r="CP121" s="9">
        <f t="shared" si="185"/>
        <v>0</v>
      </c>
      <c r="CQ121" s="9">
        <f t="shared" si="186"/>
        <v>52361.940000000024</v>
      </c>
      <c r="CR121" s="9">
        <f t="shared" si="187"/>
        <v>0</v>
      </c>
      <c r="CS121" s="9">
        <f t="shared" si="188"/>
        <v>26178.37</v>
      </c>
    </row>
    <row r="122" spans="1:97" ht="12.9" customHeight="1" x14ac:dyDescent="0.25">
      <c r="A122" s="193">
        <v>499</v>
      </c>
      <c r="B122" s="186" t="s">
        <v>224</v>
      </c>
      <c r="C122" s="179"/>
      <c r="D122" s="194"/>
      <c r="E122" s="217">
        <v>131664.26999999999</v>
      </c>
      <c r="F122" s="276">
        <v>29768</v>
      </c>
      <c r="G122" s="189">
        <v>40</v>
      </c>
      <c r="H122" s="177"/>
      <c r="I122" s="190"/>
      <c r="J122" s="200" t="s">
        <v>463</v>
      </c>
      <c r="K122" s="93">
        <f t="shared" si="131"/>
        <v>2.5000000000000001E-2</v>
      </c>
      <c r="L122" s="94">
        <f t="shared" si="132"/>
        <v>3291.61</v>
      </c>
      <c r="M122" s="91">
        <f t="shared" si="133"/>
        <v>31270.159999999989</v>
      </c>
      <c r="N122" s="9">
        <f t="shared" si="134"/>
        <v>100394.11</v>
      </c>
      <c r="O122" s="548">
        <f t="shared" si="135"/>
        <v>131664.26999999999</v>
      </c>
      <c r="P122" s="543"/>
      <c r="Q122" s="4">
        <f t="shared" si="205"/>
        <v>0</v>
      </c>
      <c r="R122" s="9">
        <f t="shared" si="129"/>
        <v>0</v>
      </c>
      <c r="S122" s="9">
        <f t="shared" si="206"/>
        <v>131664.26999999999</v>
      </c>
      <c r="T122" s="9">
        <f t="shared" si="130"/>
        <v>131664.26999999999</v>
      </c>
      <c r="U122" s="9">
        <f t="shared" si="136"/>
        <v>3291.61</v>
      </c>
      <c r="V122" s="9">
        <f t="shared" si="137"/>
        <v>27978.549999999988</v>
      </c>
      <c r="W122" s="9">
        <f t="shared" si="138"/>
        <v>103685.72</v>
      </c>
      <c r="X122" s="9">
        <f t="shared" si="139"/>
        <v>0</v>
      </c>
      <c r="Y122" s="9">
        <f t="shared" si="140"/>
        <v>131664.26999999999</v>
      </c>
      <c r="Z122" s="4">
        <f t="shared" si="215"/>
        <v>0</v>
      </c>
      <c r="AA122" s="9">
        <f t="shared" si="141"/>
        <v>0</v>
      </c>
      <c r="AB122" s="9">
        <f t="shared" si="207"/>
        <v>131664.26999999999</v>
      </c>
      <c r="AC122" s="9">
        <f t="shared" si="189"/>
        <v>131664.26999999999</v>
      </c>
      <c r="AD122" s="9">
        <f t="shared" si="142"/>
        <v>3291.61</v>
      </c>
      <c r="AE122" s="9">
        <f t="shared" si="143"/>
        <v>24686.939999999988</v>
      </c>
      <c r="AF122" s="9">
        <f t="shared" si="144"/>
        <v>106977.33</v>
      </c>
      <c r="AG122" s="9">
        <f t="shared" si="145"/>
        <v>0</v>
      </c>
      <c r="AH122" s="9">
        <f t="shared" si="146"/>
        <v>131664.26999999999</v>
      </c>
      <c r="AI122" s="4">
        <f t="shared" si="216"/>
        <v>0</v>
      </c>
      <c r="AJ122" s="9">
        <f t="shared" si="147"/>
        <v>0</v>
      </c>
      <c r="AK122" s="9">
        <f t="shared" si="208"/>
        <v>131664.26999999999</v>
      </c>
      <c r="AL122" s="9">
        <f t="shared" si="190"/>
        <v>131664.26999999999</v>
      </c>
      <c r="AM122" s="9">
        <f t="shared" si="148"/>
        <v>3291.61</v>
      </c>
      <c r="AN122" s="9">
        <f t="shared" si="149"/>
        <v>21395.329999999987</v>
      </c>
      <c r="AO122" s="9">
        <f t="shared" si="150"/>
        <v>110268.94</v>
      </c>
      <c r="AP122" s="9">
        <f t="shared" si="151"/>
        <v>0</v>
      </c>
      <c r="AQ122" s="9">
        <f t="shared" si="152"/>
        <v>131664.26999999999</v>
      </c>
      <c r="AR122" s="4">
        <f t="shared" si="217"/>
        <v>0</v>
      </c>
      <c r="AS122" s="9">
        <f t="shared" si="153"/>
        <v>0</v>
      </c>
      <c r="AT122" s="9">
        <f t="shared" si="209"/>
        <v>131664.26999999999</v>
      </c>
      <c r="AU122" s="9">
        <f t="shared" si="191"/>
        <v>131664.26999999999</v>
      </c>
      <c r="AV122" s="9">
        <f t="shared" si="154"/>
        <v>3291.61</v>
      </c>
      <c r="AW122" s="9">
        <f t="shared" si="155"/>
        <v>18103.719999999987</v>
      </c>
      <c r="AX122" s="9">
        <f t="shared" si="156"/>
        <v>113560.55</v>
      </c>
      <c r="AY122" s="9">
        <f t="shared" si="157"/>
        <v>0</v>
      </c>
      <c r="AZ122" s="9">
        <f t="shared" si="158"/>
        <v>131664.26999999999</v>
      </c>
      <c r="BA122" s="4">
        <f t="shared" si="218"/>
        <v>0</v>
      </c>
      <c r="BB122" s="9">
        <f t="shared" si="159"/>
        <v>0</v>
      </c>
      <c r="BC122" s="9">
        <f t="shared" si="210"/>
        <v>131664.26999999999</v>
      </c>
      <c r="BD122" s="9">
        <f t="shared" si="192"/>
        <v>131664.26999999999</v>
      </c>
      <c r="BE122" s="9">
        <f t="shared" si="160"/>
        <v>3291.61</v>
      </c>
      <c r="BF122" s="9">
        <f t="shared" si="161"/>
        <v>14812.109999999986</v>
      </c>
      <c r="BG122" s="9">
        <f t="shared" si="162"/>
        <v>116852.16</v>
      </c>
      <c r="BH122" s="9">
        <f t="shared" si="163"/>
        <v>0</v>
      </c>
      <c r="BI122" s="9">
        <f t="shared" si="164"/>
        <v>131664.26999999999</v>
      </c>
      <c r="BJ122" s="4">
        <f t="shared" si="219"/>
        <v>0</v>
      </c>
      <c r="BK122" s="9">
        <f t="shared" si="165"/>
        <v>0</v>
      </c>
      <c r="BL122" s="9">
        <f t="shared" si="211"/>
        <v>131664.26999999999</v>
      </c>
      <c r="BM122" s="9">
        <f t="shared" si="193"/>
        <v>131664.26999999999</v>
      </c>
      <c r="BN122" s="9">
        <f t="shared" si="166"/>
        <v>3291.61</v>
      </c>
      <c r="BO122" s="9">
        <f t="shared" si="167"/>
        <v>11520.499999999985</v>
      </c>
      <c r="BP122" s="9">
        <f t="shared" si="168"/>
        <v>120143.77</v>
      </c>
      <c r="BQ122" s="9">
        <f t="shared" si="169"/>
        <v>0</v>
      </c>
      <c r="BR122" s="9">
        <f t="shared" si="170"/>
        <v>131664.26999999999</v>
      </c>
      <c r="BS122" s="4">
        <f t="shared" si="220"/>
        <v>0</v>
      </c>
      <c r="BT122" s="9">
        <f t="shared" si="171"/>
        <v>0</v>
      </c>
      <c r="BU122" s="9">
        <f t="shared" si="212"/>
        <v>131664.26999999999</v>
      </c>
      <c r="BV122" s="9">
        <f t="shared" si="194"/>
        <v>131664.26999999999</v>
      </c>
      <c r="BW122" s="9">
        <f t="shared" si="172"/>
        <v>3291.61</v>
      </c>
      <c r="BX122" s="9">
        <f t="shared" si="173"/>
        <v>8228.8899999999849</v>
      </c>
      <c r="BY122" s="9">
        <f t="shared" si="174"/>
        <v>123435.38</v>
      </c>
      <c r="BZ122" s="9">
        <f t="shared" si="175"/>
        <v>0</v>
      </c>
      <c r="CA122" s="9">
        <f t="shared" si="176"/>
        <v>131664.26999999999</v>
      </c>
      <c r="CB122" s="4">
        <f t="shared" si="221"/>
        <v>0</v>
      </c>
      <c r="CC122" s="9">
        <f t="shared" si="177"/>
        <v>0</v>
      </c>
      <c r="CD122" s="9">
        <f t="shared" si="213"/>
        <v>131664.26999999999</v>
      </c>
      <c r="CE122" s="9">
        <f t="shared" si="195"/>
        <v>131664.26999999999</v>
      </c>
      <c r="CF122" s="9">
        <f t="shared" si="178"/>
        <v>3291.61</v>
      </c>
      <c r="CG122" s="9">
        <f t="shared" si="179"/>
        <v>4937.2799999999843</v>
      </c>
      <c r="CH122" s="9">
        <f t="shared" si="180"/>
        <v>126726.99</v>
      </c>
      <c r="CI122" s="9">
        <f t="shared" si="181"/>
        <v>0</v>
      </c>
      <c r="CJ122" s="9">
        <f t="shared" si="182"/>
        <v>131664.26999999999</v>
      </c>
      <c r="CK122" s="4">
        <f t="shared" si="222"/>
        <v>0</v>
      </c>
      <c r="CL122" s="9">
        <f t="shared" si="183"/>
        <v>0</v>
      </c>
      <c r="CM122" s="9">
        <f t="shared" si="214"/>
        <v>131664.26999999999</v>
      </c>
      <c r="CN122" s="9">
        <f t="shared" si="196"/>
        <v>131664.26999999999</v>
      </c>
      <c r="CO122" s="9">
        <f t="shared" si="184"/>
        <v>3291.61</v>
      </c>
      <c r="CP122" s="9">
        <f t="shared" si="185"/>
        <v>1645.6699999999842</v>
      </c>
      <c r="CQ122" s="9">
        <f t="shared" si="186"/>
        <v>130018.6</v>
      </c>
      <c r="CR122" s="9">
        <f t="shared" si="187"/>
        <v>0</v>
      </c>
      <c r="CS122" s="9">
        <f t="shared" si="188"/>
        <v>131664.26999999999</v>
      </c>
    </row>
    <row r="123" spans="1:97" ht="12.9" customHeight="1" x14ac:dyDescent="0.25">
      <c r="A123" s="193">
        <v>500</v>
      </c>
      <c r="B123" s="186" t="s">
        <v>224</v>
      </c>
      <c r="C123" s="179"/>
      <c r="D123" s="194"/>
      <c r="E123" s="217">
        <v>152277.18</v>
      </c>
      <c r="F123" s="276">
        <v>30133</v>
      </c>
      <c r="G123" s="189">
        <v>40</v>
      </c>
      <c r="H123" s="177"/>
      <c r="I123" s="190"/>
      <c r="J123" s="200" t="s">
        <v>463</v>
      </c>
      <c r="K123" s="93">
        <f t="shared" si="131"/>
        <v>2.5000000000000001E-2</v>
      </c>
      <c r="L123" s="94">
        <f t="shared" si="132"/>
        <v>3806.93</v>
      </c>
      <c r="M123" s="91">
        <f t="shared" si="133"/>
        <v>39972.739999999991</v>
      </c>
      <c r="N123" s="9">
        <f t="shared" si="134"/>
        <v>112304.44</v>
      </c>
      <c r="O123" s="548">
        <f t="shared" si="135"/>
        <v>152277.18</v>
      </c>
      <c r="P123" s="543"/>
      <c r="Q123" s="4">
        <f t="shared" si="205"/>
        <v>0</v>
      </c>
      <c r="R123" s="9">
        <f t="shared" si="129"/>
        <v>0</v>
      </c>
      <c r="S123" s="9">
        <f t="shared" si="206"/>
        <v>152277.18</v>
      </c>
      <c r="T123" s="9">
        <f t="shared" si="130"/>
        <v>152277.18</v>
      </c>
      <c r="U123" s="9">
        <f t="shared" si="136"/>
        <v>3806.93</v>
      </c>
      <c r="V123" s="9">
        <f t="shared" si="137"/>
        <v>36165.80999999999</v>
      </c>
      <c r="W123" s="9">
        <f t="shared" si="138"/>
        <v>116111.37</v>
      </c>
      <c r="X123" s="9">
        <f t="shared" si="139"/>
        <v>0</v>
      </c>
      <c r="Y123" s="9">
        <f t="shared" si="140"/>
        <v>152277.18</v>
      </c>
      <c r="Z123" s="4">
        <f t="shared" si="215"/>
        <v>0</v>
      </c>
      <c r="AA123" s="9">
        <f t="shared" si="141"/>
        <v>0</v>
      </c>
      <c r="AB123" s="9">
        <f t="shared" si="207"/>
        <v>152277.18</v>
      </c>
      <c r="AC123" s="9">
        <f t="shared" si="189"/>
        <v>152277.18</v>
      </c>
      <c r="AD123" s="9">
        <f t="shared" si="142"/>
        <v>3806.93</v>
      </c>
      <c r="AE123" s="9">
        <f t="shared" si="143"/>
        <v>32358.87999999999</v>
      </c>
      <c r="AF123" s="9">
        <f t="shared" si="144"/>
        <v>119918.29999999999</v>
      </c>
      <c r="AG123" s="9">
        <f t="shared" si="145"/>
        <v>0</v>
      </c>
      <c r="AH123" s="9">
        <f t="shared" si="146"/>
        <v>152277.18</v>
      </c>
      <c r="AI123" s="4">
        <f t="shared" si="216"/>
        <v>0</v>
      </c>
      <c r="AJ123" s="9">
        <f t="shared" si="147"/>
        <v>0</v>
      </c>
      <c r="AK123" s="9">
        <f t="shared" si="208"/>
        <v>152277.18</v>
      </c>
      <c r="AL123" s="9">
        <f t="shared" si="190"/>
        <v>152277.18</v>
      </c>
      <c r="AM123" s="9">
        <f t="shared" si="148"/>
        <v>3806.93</v>
      </c>
      <c r="AN123" s="9">
        <f t="shared" si="149"/>
        <v>28551.94999999999</v>
      </c>
      <c r="AO123" s="9">
        <f t="shared" si="150"/>
        <v>123725.22999999998</v>
      </c>
      <c r="AP123" s="9">
        <f t="shared" si="151"/>
        <v>0</v>
      </c>
      <c r="AQ123" s="9">
        <f t="shared" si="152"/>
        <v>152277.18</v>
      </c>
      <c r="AR123" s="4">
        <f t="shared" si="217"/>
        <v>0</v>
      </c>
      <c r="AS123" s="9">
        <f t="shared" si="153"/>
        <v>0</v>
      </c>
      <c r="AT123" s="9">
        <f t="shared" si="209"/>
        <v>152277.18</v>
      </c>
      <c r="AU123" s="9">
        <f t="shared" si="191"/>
        <v>152277.18</v>
      </c>
      <c r="AV123" s="9">
        <f t="shared" si="154"/>
        <v>3806.93</v>
      </c>
      <c r="AW123" s="9">
        <f t="shared" si="155"/>
        <v>24745.01999999999</v>
      </c>
      <c r="AX123" s="9">
        <f t="shared" si="156"/>
        <v>127532.15999999997</v>
      </c>
      <c r="AY123" s="9">
        <f t="shared" si="157"/>
        <v>0</v>
      </c>
      <c r="AZ123" s="9">
        <f t="shared" si="158"/>
        <v>152277.18</v>
      </c>
      <c r="BA123" s="4">
        <f t="shared" si="218"/>
        <v>0</v>
      </c>
      <c r="BB123" s="9">
        <f t="shared" si="159"/>
        <v>0</v>
      </c>
      <c r="BC123" s="9">
        <f t="shared" si="210"/>
        <v>152277.18</v>
      </c>
      <c r="BD123" s="9">
        <f t="shared" si="192"/>
        <v>152277.18</v>
      </c>
      <c r="BE123" s="9">
        <f t="shared" si="160"/>
        <v>3806.93</v>
      </c>
      <c r="BF123" s="9">
        <f t="shared" si="161"/>
        <v>20938.089999999989</v>
      </c>
      <c r="BG123" s="9">
        <f t="shared" si="162"/>
        <v>131339.08999999997</v>
      </c>
      <c r="BH123" s="9">
        <f t="shared" si="163"/>
        <v>0</v>
      </c>
      <c r="BI123" s="9">
        <f t="shared" si="164"/>
        <v>152277.18</v>
      </c>
      <c r="BJ123" s="4">
        <f t="shared" si="219"/>
        <v>0</v>
      </c>
      <c r="BK123" s="9">
        <f t="shared" si="165"/>
        <v>0</v>
      </c>
      <c r="BL123" s="9">
        <f t="shared" si="211"/>
        <v>152277.18</v>
      </c>
      <c r="BM123" s="9">
        <f t="shared" si="193"/>
        <v>152277.18</v>
      </c>
      <c r="BN123" s="9">
        <f t="shared" si="166"/>
        <v>3806.93</v>
      </c>
      <c r="BO123" s="9">
        <f t="shared" si="167"/>
        <v>17131.159999999989</v>
      </c>
      <c r="BP123" s="9">
        <f t="shared" si="168"/>
        <v>135146.01999999996</v>
      </c>
      <c r="BQ123" s="9">
        <f t="shared" si="169"/>
        <v>0</v>
      </c>
      <c r="BR123" s="9">
        <f t="shared" si="170"/>
        <v>152277.18</v>
      </c>
      <c r="BS123" s="4">
        <f t="shared" si="220"/>
        <v>0</v>
      </c>
      <c r="BT123" s="9">
        <f t="shared" si="171"/>
        <v>0</v>
      </c>
      <c r="BU123" s="9">
        <f t="shared" si="212"/>
        <v>152277.18</v>
      </c>
      <c r="BV123" s="9">
        <f t="shared" si="194"/>
        <v>152277.18</v>
      </c>
      <c r="BW123" s="9">
        <f t="shared" si="172"/>
        <v>3806.93</v>
      </c>
      <c r="BX123" s="9">
        <f t="shared" si="173"/>
        <v>13324.229999999989</v>
      </c>
      <c r="BY123" s="9">
        <f t="shared" si="174"/>
        <v>138952.94999999995</v>
      </c>
      <c r="BZ123" s="9">
        <f t="shared" si="175"/>
        <v>0</v>
      </c>
      <c r="CA123" s="9">
        <f t="shared" si="176"/>
        <v>152277.18</v>
      </c>
      <c r="CB123" s="4">
        <f t="shared" si="221"/>
        <v>0</v>
      </c>
      <c r="CC123" s="9">
        <f t="shared" si="177"/>
        <v>0</v>
      </c>
      <c r="CD123" s="9">
        <f t="shared" si="213"/>
        <v>152277.18</v>
      </c>
      <c r="CE123" s="9">
        <f t="shared" si="195"/>
        <v>152277.18</v>
      </c>
      <c r="CF123" s="9">
        <f t="shared" si="178"/>
        <v>3806.93</v>
      </c>
      <c r="CG123" s="9">
        <f t="shared" si="179"/>
        <v>9517.2999999999884</v>
      </c>
      <c r="CH123" s="9">
        <f t="shared" si="180"/>
        <v>142759.87999999995</v>
      </c>
      <c r="CI123" s="9">
        <f t="shared" si="181"/>
        <v>0</v>
      </c>
      <c r="CJ123" s="9">
        <f t="shared" si="182"/>
        <v>152277.18</v>
      </c>
      <c r="CK123" s="4">
        <f t="shared" si="222"/>
        <v>0</v>
      </c>
      <c r="CL123" s="9">
        <f t="shared" si="183"/>
        <v>0</v>
      </c>
      <c r="CM123" s="9">
        <f t="shared" si="214"/>
        <v>152277.18</v>
      </c>
      <c r="CN123" s="9">
        <f t="shared" si="196"/>
        <v>152277.18</v>
      </c>
      <c r="CO123" s="9">
        <f t="shared" si="184"/>
        <v>3806.93</v>
      </c>
      <c r="CP123" s="9">
        <f t="shared" si="185"/>
        <v>5710.3699999999881</v>
      </c>
      <c r="CQ123" s="9">
        <f t="shared" si="186"/>
        <v>146566.80999999994</v>
      </c>
      <c r="CR123" s="9">
        <f t="shared" si="187"/>
        <v>0</v>
      </c>
      <c r="CS123" s="9">
        <f t="shared" si="188"/>
        <v>152277.18</v>
      </c>
    </row>
    <row r="124" spans="1:97" ht="12.9" customHeight="1" x14ac:dyDescent="0.25">
      <c r="A124" s="193">
        <v>501</v>
      </c>
      <c r="B124" s="186" t="s">
        <v>224</v>
      </c>
      <c r="C124" s="179"/>
      <c r="D124" s="194"/>
      <c r="E124" s="217">
        <v>130935.71</v>
      </c>
      <c r="F124" s="276">
        <v>30498</v>
      </c>
      <c r="G124" s="189">
        <v>40</v>
      </c>
      <c r="H124" s="177"/>
      <c r="I124" s="190"/>
      <c r="J124" s="200" t="s">
        <v>463</v>
      </c>
      <c r="K124" s="93">
        <f t="shared" si="131"/>
        <v>2.5000000000000001E-2</v>
      </c>
      <c r="L124" s="94">
        <f t="shared" si="132"/>
        <v>3273.39</v>
      </c>
      <c r="M124" s="91">
        <f t="shared" si="133"/>
        <v>37644.090000000011</v>
      </c>
      <c r="N124" s="9">
        <f t="shared" si="134"/>
        <v>93291.62</v>
      </c>
      <c r="O124" s="548">
        <f t="shared" si="135"/>
        <v>130935.71</v>
      </c>
      <c r="P124" s="543"/>
      <c r="Q124" s="4">
        <f t="shared" si="205"/>
        <v>0</v>
      </c>
      <c r="R124" s="9">
        <f t="shared" si="129"/>
        <v>0</v>
      </c>
      <c r="S124" s="9">
        <f t="shared" si="206"/>
        <v>130935.71</v>
      </c>
      <c r="T124" s="9">
        <f t="shared" si="130"/>
        <v>130935.71</v>
      </c>
      <c r="U124" s="9">
        <f t="shared" si="136"/>
        <v>3273.39</v>
      </c>
      <c r="V124" s="9">
        <f t="shared" si="137"/>
        <v>34370.700000000012</v>
      </c>
      <c r="W124" s="9">
        <f t="shared" si="138"/>
        <v>96565.01</v>
      </c>
      <c r="X124" s="9">
        <f t="shared" si="139"/>
        <v>0</v>
      </c>
      <c r="Y124" s="9">
        <f t="shared" si="140"/>
        <v>130935.71</v>
      </c>
      <c r="Z124" s="4">
        <f t="shared" si="215"/>
        <v>0</v>
      </c>
      <c r="AA124" s="9">
        <f t="shared" si="141"/>
        <v>0</v>
      </c>
      <c r="AB124" s="9">
        <f t="shared" si="207"/>
        <v>130935.71</v>
      </c>
      <c r="AC124" s="9">
        <f t="shared" si="189"/>
        <v>130935.71</v>
      </c>
      <c r="AD124" s="9">
        <f t="shared" si="142"/>
        <v>3273.39</v>
      </c>
      <c r="AE124" s="9">
        <f t="shared" si="143"/>
        <v>31097.310000000012</v>
      </c>
      <c r="AF124" s="9">
        <f t="shared" si="144"/>
        <v>99838.399999999994</v>
      </c>
      <c r="AG124" s="9">
        <f t="shared" si="145"/>
        <v>0</v>
      </c>
      <c r="AH124" s="9">
        <f t="shared" si="146"/>
        <v>130935.71</v>
      </c>
      <c r="AI124" s="4">
        <f t="shared" si="216"/>
        <v>0</v>
      </c>
      <c r="AJ124" s="9">
        <f t="shared" si="147"/>
        <v>0</v>
      </c>
      <c r="AK124" s="9">
        <f t="shared" si="208"/>
        <v>130935.71</v>
      </c>
      <c r="AL124" s="9">
        <f t="shared" si="190"/>
        <v>130935.71</v>
      </c>
      <c r="AM124" s="9">
        <f t="shared" si="148"/>
        <v>3273.39</v>
      </c>
      <c r="AN124" s="9">
        <f t="shared" si="149"/>
        <v>27823.920000000013</v>
      </c>
      <c r="AO124" s="9">
        <f t="shared" si="150"/>
        <v>103111.79</v>
      </c>
      <c r="AP124" s="9">
        <f t="shared" si="151"/>
        <v>0</v>
      </c>
      <c r="AQ124" s="9">
        <f t="shared" si="152"/>
        <v>130935.71</v>
      </c>
      <c r="AR124" s="4">
        <f t="shared" si="217"/>
        <v>0</v>
      </c>
      <c r="AS124" s="9">
        <f t="shared" si="153"/>
        <v>0</v>
      </c>
      <c r="AT124" s="9">
        <f t="shared" si="209"/>
        <v>130935.71</v>
      </c>
      <c r="AU124" s="9">
        <f t="shared" si="191"/>
        <v>130935.71</v>
      </c>
      <c r="AV124" s="9">
        <f t="shared" si="154"/>
        <v>3273.39</v>
      </c>
      <c r="AW124" s="9">
        <f t="shared" si="155"/>
        <v>24550.530000000013</v>
      </c>
      <c r="AX124" s="9">
        <f t="shared" si="156"/>
        <v>106385.18</v>
      </c>
      <c r="AY124" s="9">
        <f t="shared" si="157"/>
        <v>0</v>
      </c>
      <c r="AZ124" s="9">
        <f t="shared" si="158"/>
        <v>130935.71</v>
      </c>
      <c r="BA124" s="4">
        <f t="shared" si="218"/>
        <v>0</v>
      </c>
      <c r="BB124" s="9">
        <f t="shared" si="159"/>
        <v>0</v>
      </c>
      <c r="BC124" s="9">
        <f t="shared" si="210"/>
        <v>130935.71</v>
      </c>
      <c r="BD124" s="9">
        <f t="shared" si="192"/>
        <v>130935.71</v>
      </c>
      <c r="BE124" s="9">
        <f t="shared" si="160"/>
        <v>3273.39</v>
      </c>
      <c r="BF124" s="9">
        <f t="shared" si="161"/>
        <v>21277.140000000014</v>
      </c>
      <c r="BG124" s="9">
        <f t="shared" si="162"/>
        <v>109658.56999999999</v>
      </c>
      <c r="BH124" s="9">
        <f t="shared" si="163"/>
        <v>0</v>
      </c>
      <c r="BI124" s="9">
        <f t="shared" si="164"/>
        <v>130935.71</v>
      </c>
      <c r="BJ124" s="4">
        <f t="shared" si="219"/>
        <v>0</v>
      </c>
      <c r="BK124" s="9">
        <f t="shared" si="165"/>
        <v>0</v>
      </c>
      <c r="BL124" s="9">
        <f t="shared" si="211"/>
        <v>130935.71</v>
      </c>
      <c r="BM124" s="9">
        <f t="shared" si="193"/>
        <v>130935.71</v>
      </c>
      <c r="BN124" s="9">
        <f t="shared" si="166"/>
        <v>3273.39</v>
      </c>
      <c r="BO124" s="9">
        <f t="shared" si="167"/>
        <v>18003.750000000015</v>
      </c>
      <c r="BP124" s="9">
        <f t="shared" si="168"/>
        <v>112931.95999999999</v>
      </c>
      <c r="BQ124" s="9">
        <f t="shared" si="169"/>
        <v>0</v>
      </c>
      <c r="BR124" s="9">
        <f t="shared" si="170"/>
        <v>130935.71</v>
      </c>
      <c r="BS124" s="4">
        <f t="shared" si="220"/>
        <v>0</v>
      </c>
      <c r="BT124" s="9">
        <f t="shared" si="171"/>
        <v>0</v>
      </c>
      <c r="BU124" s="9">
        <f t="shared" si="212"/>
        <v>130935.71</v>
      </c>
      <c r="BV124" s="9">
        <f t="shared" si="194"/>
        <v>130935.71</v>
      </c>
      <c r="BW124" s="9">
        <f t="shared" si="172"/>
        <v>3273.39</v>
      </c>
      <c r="BX124" s="9">
        <f t="shared" si="173"/>
        <v>14730.360000000015</v>
      </c>
      <c r="BY124" s="9">
        <f t="shared" si="174"/>
        <v>116205.34999999999</v>
      </c>
      <c r="BZ124" s="9">
        <f t="shared" si="175"/>
        <v>0</v>
      </c>
      <c r="CA124" s="9">
        <f t="shared" si="176"/>
        <v>130935.71</v>
      </c>
      <c r="CB124" s="4">
        <f t="shared" si="221"/>
        <v>0</v>
      </c>
      <c r="CC124" s="9">
        <f t="shared" si="177"/>
        <v>0</v>
      </c>
      <c r="CD124" s="9">
        <f t="shared" si="213"/>
        <v>130935.71</v>
      </c>
      <c r="CE124" s="9">
        <f t="shared" si="195"/>
        <v>130935.71</v>
      </c>
      <c r="CF124" s="9">
        <f t="shared" si="178"/>
        <v>3273.39</v>
      </c>
      <c r="CG124" s="9">
        <f t="shared" si="179"/>
        <v>11456.970000000016</v>
      </c>
      <c r="CH124" s="9">
        <f t="shared" si="180"/>
        <v>119478.73999999999</v>
      </c>
      <c r="CI124" s="9">
        <f t="shared" si="181"/>
        <v>0</v>
      </c>
      <c r="CJ124" s="9">
        <f t="shared" si="182"/>
        <v>130935.71</v>
      </c>
      <c r="CK124" s="4">
        <f t="shared" si="222"/>
        <v>0</v>
      </c>
      <c r="CL124" s="9">
        <f t="shared" si="183"/>
        <v>0</v>
      </c>
      <c r="CM124" s="9">
        <f t="shared" si="214"/>
        <v>130935.71</v>
      </c>
      <c r="CN124" s="9">
        <f t="shared" si="196"/>
        <v>130935.71</v>
      </c>
      <c r="CO124" s="9">
        <f t="shared" si="184"/>
        <v>3273.39</v>
      </c>
      <c r="CP124" s="9">
        <f t="shared" si="185"/>
        <v>8183.5800000000163</v>
      </c>
      <c r="CQ124" s="9">
        <f t="shared" si="186"/>
        <v>122752.12999999999</v>
      </c>
      <c r="CR124" s="9">
        <f t="shared" si="187"/>
        <v>0</v>
      </c>
      <c r="CS124" s="9">
        <f t="shared" si="188"/>
        <v>130935.71</v>
      </c>
    </row>
    <row r="125" spans="1:97" ht="12.9" customHeight="1" x14ac:dyDescent="0.25">
      <c r="A125" s="193">
        <v>502</v>
      </c>
      <c r="B125" s="186" t="s">
        <v>224</v>
      </c>
      <c r="C125" s="179"/>
      <c r="D125" s="194"/>
      <c r="E125" s="217">
        <v>146271.97</v>
      </c>
      <c r="F125" s="276">
        <v>30864</v>
      </c>
      <c r="G125" s="189">
        <v>40</v>
      </c>
      <c r="H125" s="177"/>
      <c r="I125" s="190"/>
      <c r="J125" s="200" t="s">
        <v>463</v>
      </c>
      <c r="K125" s="93">
        <f t="shared" si="131"/>
        <v>2.5000000000000001E-2</v>
      </c>
      <c r="L125" s="94">
        <f t="shared" si="132"/>
        <v>3656.8</v>
      </c>
      <c r="M125" s="91">
        <f t="shared" si="133"/>
        <v>45709.97</v>
      </c>
      <c r="N125" s="9">
        <f t="shared" si="134"/>
        <v>100562</v>
      </c>
      <c r="O125" s="548">
        <f t="shared" si="135"/>
        <v>146271.97</v>
      </c>
      <c r="P125" s="543"/>
      <c r="Q125" s="4">
        <f t="shared" si="205"/>
        <v>0</v>
      </c>
      <c r="R125" s="9">
        <f t="shared" si="129"/>
        <v>0</v>
      </c>
      <c r="S125" s="9">
        <f t="shared" si="206"/>
        <v>146271.97</v>
      </c>
      <c r="T125" s="9">
        <f t="shared" si="130"/>
        <v>146271.97</v>
      </c>
      <c r="U125" s="9">
        <f t="shared" si="136"/>
        <v>3656.8</v>
      </c>
      <c r="V125" s="9">
        <f t="shared" si="137"/>
        <v>42053.17</v>
      </c>
      <c r="W125" s="9">
        <f t="shared" si="138"/>
        <v>104218.8</v>
      </c>
      <c r="X125" s="9">
        <f t="shared" si="139"/>
        <v>0</v>
      </c>
      <c r="Y125" s="9">
        <f t="shared" si="140"/>
        <v>146271.97</v>
      </c>
      <c r="Z125" s="4">
        <f t="shared" si="215"/>
        <v>0</v>
      </c>
      <c r="AA125" s="9">
        <f t="shared" si="141"/>
        <v>0</v>
      </c>
      <c r="AB125" s="9">
        <f t="shared" si="207"/>
        <v>146271.97</v>
      </c>
      <c r="AC125" s="9">
        <f t="shared" si="189"/>
        <v>146271.97</v>
      </c>
      <c r="AD125" s="9">
        <f t="shared" si="142"/>
        <v>3656.8</v>
      </c>
      <c r="AE125" s="9">
        <f t="shared" si="143"/>
        <v>38396.369999999995</v>
      </c>
      <c r="AF125" s="9">
        <f t="shared" si="144"/>
        <v>107875.6</v>
      </c>
      <c r="AG125" s="9">
        <f t="shared" si="145"/>
        <v>0</v>
      </c>
      <c r="AH125" s="9">
        <f t="shared" si="146"/>
        <v>146271.97</v>
      </c>
      <c r="AI125" s="4">
        <f t="shared" si="216"/>
        <v>0</v>
      </c>
      <c r="AJ125" s="9">
        <f t="shared" si="147"/>
        <v>0</v>
      </c>
      <c r="AK125" s="9">
        <f t="shared" si="208"/>
        <v>146271.97</v>
      </c>
      <c r="AL125" s="9">
        <f t="shared" si="190"/>
        <v>146271.97</v>
      </c>
      <c r="AM125" s="9">
        <f t="shared" si="148"/>
        <v>3656.8</v>
      </c>
      <c r="AN125" s="9">
        <f t="shared" si="149"/>
        <v>34739.569999999992</v>
      </c>
      <c r="AO125" s="9">
        <f t="shared" si="150"/>
        <v>111532.40000000001</v>
      </c>
      <c r="AP125" s="9">
        <f t="shared" si="151"/>
        <v>0</v>
      </c>
      <c r="AQ125" s="9">
        <f t="shared" si="152"/>
        <v>146271.97</v>
      </c>
      <c r="AR125" s="4">
        <f t="shared" si="217"/>
        <v>0</v>
      </c>
      <c r="AS125" s="9">
        <f t="shared" si="153"/>
        <v>0</v>
      </c>
      <c r="AT125" s="9">
        <f t="shared" si="209"/>
        <v>146271.97</v>
      </c>
      <c r="AU125" s="9">
        <f t="shared" si="191"/>
        <v>146271.97</v>
      </c>
      <c r="AV125" s="9">
        <f t="shared" si="154"/>
        <v>3656.8</v>
      </c>
      <c r="AW125" s="9">
        <f t="shared" si="155"/>
        <v>31082.769999999993</v>
      </c>
      <c r="AX125" s="9">
        <f t="shared" si="156"/>
        <v>115189.20000000001</v>
      </c>
      <c r="AY125" s="9">
        <f t="shared" si="157"/>
        <v>0</v>
      </c>
      <c r="AZ125" s="9">
        <f t="shared" si="158"/>
        <v>146271.97</v>
      </c>
      <c r="BA125" s="4">
        <f t="shared" si="218"/>
        <v>0</v>
      </c>
      <c r="BB125" s="9">
        <f t="shared" si="159"/>
        <v>0</v>
      </c>
      <c r="BC125" s="9">
        <f t="shared" si="210"/>
        <v>146271.97</v>
      </c>
      <c r="BD125" s="9">
        <f t="shared" si="192"/>
        <v>146271.97</v>
      </c>
      <c r="BE125" s="9">
        <f t="shared" si="160"/>
        <v>3656.8</v>
      </c>
      <c r="BF125" s="9">
        <f t="shared" si="161"/>
        <v>27425.969999999994</v>
      </c>
      <c r="BG125" s="9">
        <f t="shared" si="162"/>
        <v>118846.00000000001</v>
      </c>
      <c r="BH125" s="9">
        <f t="shared" si="163"/>
        <v>0</v>
      </c>
      <c r="BI125" s="9">
        <f t="shared" si="164"/>
        <v>146271.97</v>
      </c>
      <c r="BJ125" s="4">
        <f t="shared" si="219"/>
        <v>0</v>
      </c>
      <c r="BK125" s="9">
        <f t="shared" si="165"/>
        <v>0</v>
      </c>
      <c r="BL125" s="9">
        <f t="shared" si="211"/>
        <v>146271.97</v>
      </c>
      <c r="BM125" s="9">
        <f t="shared" si="193"/>
        <v>146271.97</v>
      </c>
      <c r="BN125" s="9">
        <f t="shared" si="166"/>
        <v>3656.8</v>
      </c>
      <c r="BO125" s="9">
        <f t="shared" si="167"/>
        <v>23769.169999999995</v>
      </c>
      <c r="BP125" s="9">
        <f t="shared" si="168"/>
        <v>122502.80000000002</v>
      </c>
      <c r="BQ125" s="9">
        <f t="shared" si="169"/>
        <v>0</v>
      </c>
      <c r="BR125" s="9">
        <f t="shared" si="170"/>
        <v>146271.97</v>
      </c>
      <c r="BS125" s="4">
        <f t="shared" si="220"/>
        <v>0</v>
      </c>
      <c r="BT125" s="9">
        <f t="shared" si="171"/>
        <v>0</v>
      </c>
      <c r="BU125" s="9">
        <f t="shared" si="212"/>
        <v>146271.97</v>
      </c>
      <c r="BV125" s="9">
        <f t="shared" si="194"/>
        <v>146271.97</v>
      </c>
      <c r="BW125" s="9">
        <f t="shared" si="172"/>
        <v>3656.8</v>
      </c>
      <c r="BX125" s="9">
        <f t="shared" si="173"/>
        <v>20112.369999999995</v>
      </c>
      <c r="BY125" s="9">
        <f t="shared" si="174"/>
        <v>126159.60000000002</v>
      </c>
      <c r="BZ125" s="9">
        <f t="shared" si="175"/>
        <v>0</v>
      </c>
      <c r="CA125" s="9">
        <f t="shared" si="176"/>
        <v>146271.97</v>
      </c>
      <c r="CB125" s="4">
        <f t="shared" si="221"/>
        <v>0</v>
      </c>
      <c r="CC125" s="9">
        <f t="shared" si="177"/>
        <v>0</v>
      </c>
      <c r="CD125" s="9">
        <f t="shared" si="213"/>
        <v>146271.97</v>
      </c>
      <c r="CE125" s="9">
        <f t="shared" si="195"/>
        <v>146271.97</v>
      </c>
      <c r="CF125" s="9">
        <f t="shared" si="178"/>
        <v>3656.8</v>
      </c>
      <c r="CG125" s="9">
        <f t="shared" si="179"/>
        <v>16455.569999999996</v>
      </c>
      <c r="CH125" s="9">
        <f t="shared" si="180"/>
        <v>129816.40000000002</v>
      </c>
      <c r="CI125" s="9">
        <f t="shared" si="181"/>
        <v>0</v>
      </c>
      <c r="CJ125" s="9">
        <f t="shared" si="182"/>
        <v>146271.97</v>
      </c>
      <c r="CK125" s="4">
        <f t="shared" si="222"/>
        <v>0</v>
      </c>
      <c r="CL125" s="9">
        <f t="shared" si="183"/>
        <v>0</v>
      </c>
      <c r="CM125" s="9">
        <f t="shared" si="214"/>
        <v>146271.97</v>
      </c>
      <c r="CN125" s="9">
        <f t="shared" si="196"/>
        <v>146271.97</v>
      </c>
      <c r="CO125" s="9">
        <f t="shared" si="184"/>
        <v>3656.8</v>
      </c>
      <c r="CP125" s="9">
        <f t="shared" si="185"/>
        <v>12798.769999999997</v>
      </c>
      <c r="CQ125" s="9">
        <f t="shared" si="186"/>
        <v>133473.20000000001</v>
      </c>
      <c r="CR125" s="9">
        <f t="shared" si="187"/>
        <v>0</v>
      </c>
      <c r="CS125" s="9">
        <f t="shared" si="188"/>
        <v>146271.97</v>
      </c>
    </row>
    <row r="126" spans="1:97" ht="12.9" customHeight="1" x14ac:dyDescent="0.25">
      <c r="A126" s="193">
        <v>503</v>
      </c>
      <c r="B126" s="186" t="s">
        <v>224</v>
      </c>
      <c r="C126" s="179"/>
      <c r="D126" s="194"/>
      <c r="E126" s="217">
        <v>43632</v>
      </c>
      <c r="F126" s="276">
        <v>31229</v>
      </c>
      <c r="G126" s="189">
        <v>40</v>
      </c>
      <c r="H126" s="177"/>
      <c r="I126" s="190"/>
      <c r="J126" s="200" t="s">
        <v>463</v>
      </c>
      <c r="K126" s="93">
        <f t="shared" si="131"/>
        <v>2.5000000000000001E-2</v>
      </c>
      <c r="L126" s="94">
        <f t="shared" si="132"/>
        <v>1090.8</v>
      </c>
      <c r="M126" s="91">
        <f t="shared" si="133"/>
        <v>14725.8</v>
      </c>
      <c r="N126" s="9">
        <f t="shared" si="134"/>
        <v>28906.2</v>
      </c>
      <c r="O126" s="548">
        <f t="shared" si="135"/>
        <v>43632</v>
      </c>
      <c r="P126" s="543"/>
      <c r="Q126" s="4">
        <f t="shared" si="205"/>
        <v>0</v>
      </c>
      <c r="R126" s="9">
        <f t="shared" si="129"/>
        <v>0</v>
      </c>
      <c r="S126" s="9">
        <f t="shared" si="206"/>
        <v>43632</v>
      </c>
      <c r="T126" s="9">
        <f t="shared" si="130"/>
        <v>43632</v>
      </c>
      <c r="U126" s="9">
        <f t="shared" si="136"/>
        <v>1090.8</v>
      </c>
      <c r="V126" s="9">
        <f t="shared" si="137"/>
        <v>13635</v>
      </c>
      <c r="W126" s="9">
        <f t="shared" si="138"/>
        <v>29997</v>
      </c>
      <c r="X126" s="9">
        <f t="shared" si="139"/>
        <v>0</v>
      </c>
      <c r="Y126" s="9">
        <f t="shared" si="140"/>
        <v>43632</v>
      </c>
      <c r="Z126" s="4">
        <f t="shared" si="215"/>
        <v>0</v>
      </c>
      <c r="AA126" s="9">
        <f t="shared" si="141"/>
        <v>0</v>
      </c>
      <c r="AB126" s="9">
        <f t="shared" si="207"/>
        <v>43632</v>
      </c>
      <c r="AC126" s="9">
        <f t="shared" si="189"/>
        <v>43632</v>
      </c>
      <c r="AD126" s="9">
        <f t="shared" si="142"/>
        <v>1090.8</v>
      </c>
      <c r="AE126" s="9">
        <f t="shared" si="143"/>
        <v>12544.2</v>
      </c>
      <c r="AF126" s="9">
        <f t="shared" si="144"/>
        <v>31087.8</v>
      </c>
      <c r="AG126" s="9">
        <f t="shared" si="145"/>
        <v>0</v>
      </c>
      <c r="AH126" s="9">
        <f t="shared" si="146"/>
        <v>43632</v>
      </c>
      <c r="AI126" s="4">
        <f t="shared" si="216"/>
        <v>0</v>
      </c>
      <c r="AJ126" s="9">
        <f t="shared" si="147"/>
        <v>0</v>
      </c>
      <c r="AK126" s="9">
        <f t="shared" si="208"/>
        <v>43632</v>
      </c>
      <c r="AL126" s="9">
        <f t="shared" si="190"/>
        <v>43632</v>
      </c>
      <c r="AM126" s="9">
        <f t="shared" si="148"/>
        <v>1090.8</v>
      </c>
      <c r="AN126" s="9">
        <f t="shared" si="149"/>
        <v>11453.400000000001</v>
      </c>
      <c r="AO126" s="9">
        <f t="shared" si="150"/>
        <v>32178.6</v>
      </c>
      <c r="AP126" s="9">
        <f t="shared" si="151"/>
        <v>0</v>
      </c>
      <c r="AQ126" s="9">
        <f t="shared" si="152"/>
        <v>43632</v>
      </c>
      <c r="AR126" s="4">
        <f t="shared" si="217"/>
        <v>0</v>
      </c>
      <c r="AS126" s="9">
        <f t="shared" si="153"/>
        <v>0</v>
      </c>
      <c r="AT126" s="9">
        <f t="shared" si="209"/>
        <v>43632</v>
      </c>
      <c r="AU126" s="9">
        <f t="shared" si="191"/>
        <v>43632</v>
      </c>
      <c r="AV126" s="9">
        <f t="shared" si="154"/>
        <v>1090.8</v>
      </c>
      <c r="AW126" s="9">
        <f t="shared" si="155"/>
        <v>10362.600000000002</v>
      </c>
      <c r="AX126" s="9">
        <f t="shared" si="156"/>
        <v>33269.4</v>
      </c>
      <c r="AY126" s="9">
        <f t="shared" si="157"/>
        <v>0</v>
      </c>
      <c r="AZ126" s="9">
        <f t="shared" si="158"/>
        <v>43632</v>
      </c>
      <c r="BA126" s="4">
        <f t="shared" si="218"/>
        <v>0</v>
      </c>
      <c r="BB126" s="9">
        <f t="shared" si="159"/>
        <v>0</v>
      </c>
      <c r="BC126" s="9">
        <f t="shared" si="210"/>
        <v>43632</v>
      </c>
      <c r="BD126" s="9">
        <f t="shared" si="192"/>
        <v>43632</v>
      </c>
      <c r="BE126" s="9">
        <f t="shared" si="160"/>
        <v>1090.8</v>
      </c>
      <c r="BF126" s="9">
        <f t="shared" si="161"/>
        <v>9271.8000000000029</v>
      </c>
      <c r="BG126" s="9">
        <f t="shared" si="162"/>
        <v>34360.200000000004</v>
      </c>
      <c r="BH126" s="9">
        <f t="shared" si="163"/>
        <v>0</v>
      </c>
      <c r="BI126" s="9">
        <f t="shared" si="164"/>
        <v>43632</v>
      </c>
      <c r="BJ126" s="4">
        <f t="shared" si="219"/>
        <v>0</v>
      </c>
      <c r="BK126" s="9">
        <f t="shared" si="165"/>
        <v>0</v>
      </c>
      <c r="BL126" s="9">
        <f t="shared" si="211"/>
        <v>43632</v>
      </c>
      <c r="BM126" s="9">
        <f t="shared" si="193"/>
        <v>43632</v>
      </c>
      <c r="BN126" s="9">
        <f t="shared" si="166"/>
        <v>1090.8</v>
      </c>
      <c r="BO126" s="9">
        <f t="shared" si="167"/>
        <v>8181.0000000000027</v>
      </c>
      <c r="BP126" s="9">
        <f t="shared" si="168"/>
        <v>35451.000000000007</v>
      </c>
      <c r="BQ126" s="9">
        <f t="shared" si="169"/>
        <v>0</v>
      </c>
      <c r="BR126" s="9">
        <f t="shared" si="170"/>
        <v>43632</v>
      </c>
      <c r="BS126" s="4">
        <f t="shared" si="220"/>
        <v>0</v>
      </c>
      <c r="BT126" s="9">
        <f t="shared" si="171"/>
        <v>0</v>
      </c>
      <c r="BU126" s="9">
        <f t="shared" si="212"/>
        <v>43632</v>
      </c>
      <c r="BV126" s="9">
        <f t="shared" si="194"/>
        <v>43632</v>
      </c>
      <c r="BW126" s="9">
        <f t="shared" si="172"/>
        <v>1090.8</v>
      </c>
      <c r="BX126" s="9">
        <f t="shared" si="173"/>
        <v>7090.2000000000025</v>
      </c>
      <c r="BY126" s="9">
        <f t="shared" si="174"/>
        <v>36541.80000000001</v>
      </c>
      <c r="BZ126" s="9">
        <f t="shared" si="175"/>
        <v>0</v>
      </c>
      <c r="CA126" s="9">
        <f t="shared" si="176"/>
        <v>43632</v>
      </c>
      <c r="CB126" s="4">
        <f t="shared" si="221"/>
        <v>0</v>
      </c>
      <c r="CC126" s="9">
        <f t="shared" si="177"/>
        <v>0</v>
      </c>
      <c r="CD126" s="9">
        <f t="shared" si="213"/>
        <v>43632</v>
      </c>
      <c r="CE126" s="9">
        <f t="shared" si="195"/>
        <v>43632</v>
      </c>
      <c r="CF126" s="9">
        <f t="shared" si="178"/>
        <v>1090.8</v>
      </c>
      <c r="CG126" s="9">
        <f t="shared" si="179"/>
        <v>5999.4000000000024</v>
      </c>
      <c r="CH126" s="9">
        <f t="shared" si="180"/>
        <v>37632.600000000013</v>
      </c>
      <c r="CI126" s="9">
        <f t="shared" si="181"/>
        <v>0</v>
      </c>
      <c r="CJ126" s="9">
        <f t="shared" si="182"/>
        <v>43632</v>
      </c>
      <c r="CK126" s="4">
        <f t="shared" si="222"/>
        <v>0</v>
      </c>
      <c r="CL126" s="9">
        <f t="shared" si="183"/>
        <v>0</v>
      </c>
      <c r="CM126" s="9">
        <f t="shared" si="214"/>
        <v>43632</v>
      </c>
      <c r="CN126" s="9">
        <f t="shared" si="196"/>
        <v>43632</v>
      </c>
      <c r="CO126" s="9">
        <f t="shared" si="184"/>
        <v>1090.8</v>
      </c>
      <c r="CP126" s="9">
        <f t="shared" si="185"/>
        <v>4908.6000000000022</v>
      </c>
      <c r="CQ126" s="9">
        <f t="shared" si="186"/>
        <v>38723.400000000016</v>
      </c>
      <c r="CR126" s="9">
        <f t="shared" si="187"/>
        <v>0</v>
      </c>
      <c r="CS126" s="9">
        <f t="shared" si="188"/>
        <v>43632</v>
      </c>
    </row>
    <row r="127" spans="1:97" ht="12.9" customHeight="1" x14ac:dyDescent="0.25">
      <c r="A127" s="193">
        <v>504</v>
      </c>
      <c r="B127" s="186" t="s">
        <v>224</v>
      </c>
      <c r="C127" s="179"/>
      <c r="D127" s="194"/>
      <c r="E127" s="217">
        <v>5557.61</v>
      </c>
      <c r="F127" s="276">
        <v>31594</v>
      </c>
      <c r="G127" s="189">
        <v>40</v>
      </c>
      <c r="H127" s="177"/>
      <c r="I127" s="190"/>
      <c r="J127" s="200" t="s">
        <v>463</v>
      </c>
      <c r="K127" s="93">
        <f t="shared" si="131"/>
        <v>2.5000000000000001E-2</v>
      </c>
      <c r="L127" s="94">
        <f t="shared" si="132"/>
        <v>138.94</v>
      </c>
      <c r="M127" s="91">
        <f t="shared" si="133"/>
        <v>2014.6399999999999</v>
      </c>
      <c r="N127" s="9">
        <f t="shared" si="134"/>
        <v>3542.97</v>
      </c>
      <c r="O127" s="548">
        <f t="shared" si="135"/>
        <v>5557.61</v>
      </c>
      <c r="P127" s="543"/>
      <c r="Q127" s="4">
        <f t="shared" si="205"/>
        <v>0</v>
      </c>
      <c r="R127" s="9">
        <f t="shared" si="129"/>
        <v>0</v>
      </c>
      <c r="S127" s="9">
        <f t="shared" si="206"/>
        <v>5557.61</v>
      </c>
      <c r="T127" s="9">
        <f t="shared" si="130"/>
        <v>5557.61</v>
      </c>
      <c r="U127" s="9">
        <f t="shared" si="136"/>
        <v>138.94</v>
      </c>
      <c r="V127" s="9">
        <f t="shared" si="137"/>
        <v>1875.6999999999998</v>
      </c>
      <c r="W127" s="9">
        <f t="shared" si="138"/>
        <v>3681.91</v>
      </c>
      <c r="X127" s="9">
        <f t="shared" si="139"/>
        <v>0</v>
      </c>
      <c r="Y127" s="9">
        <f t="shared" si="140"/>
        <v>5557.61</v>
      </c>
      <c r="Z127" s="4">
        <f t="shared" si="215"/>
        <v>0</v>
      </c>
      <c r="AA127" s="9">
        <f t="shared" si="141"/>
        <v>0</v>
      </c>
      <c r="AB127" s="9">
        <f t="shared" si="207"/>
        <v>5557.61</v>
      </c>
      <c r="AC127" s="9">
        <f t="shared" si="189"/>
        <v>5557.61</v>
      </c>
      <c r="AD127" s="9">
        <f t="shared" si="142"/>
        <v>138.94</v>
      </c>
      <c r="AE127" s="9">
        <f t="shared" si="143"/>
        <v>1736.7599999999998</v>
      </c>
      <c r="AF127" s="9">
        <f t="shared" si="144"/>
        <v>3820.85</v>
      </c>
      <c r="AG127" s="9">
        <f t="shared" si="145"/>
        <v>0</v>
      </c>
      <c r="AH127" s="9">
        <f t="shared" si="146"/>
        <v>5557.61</v>
      </c>
      <c r="AI127" s="4">
        <f t="shared" si="216"/>
        <v>0</v>
      </c>
      <c r="AJ127" s="9">
        <f t="shared" si="147"/>
        <v>0</v>
      </c>
      <c r="AK127" s="9">
        <f t="shared" si="208"/>
        <v>5557.61</v>
      </c>
      <c r="AL127" s="9">
        <f t="shared" si="190"/>
        <v>5557.61</v>
      </c>
      <c r="AM127" s="9">
        <f t="shared" si="148"/>
        <v>138.94</v>
      </c>
      <c r="AN127" s="9">
        <f t="shared" si="149"/>
        <v>1597.8199999999997</v>
      </c>
      <c r="AO127" s="9">
        <f t="shared" si="150"/>
        <v>3959.79</v>
      </c>
      <c r="AP127" s="9">
        <f t="shared" si="151"/>
        <v>0</v>
      </c>
      <c r="AQ127" s="9">
        <f t="shared" si="152"/>
        <v>5557.61</v>
      </c>
      <c r="AR127" s="4">
        <f t="shared" si="217"/>
        <v>0</v>
      </c>
      <c r="AS127" s="9">
        <f t="shared" si="153"/>
        <v>0</v>
      </c>
      <c r="AT127" s="9">
        <f t="shared" si="209"/>
        <v>5557.61</v>
      </c>
      <c r="AU127" s="9">
        <f t="shared" si="191"/>
        <v>5557.61</v>
      </c>
      <c r="AV127" s="9">
        <f t="shared" si="154"/>
        <v>138.94</v>
      </c>
      <c r="AW127" s="9">
        <f t="shared" si="155"/>
        <v>1458.8799999999997</v>
      </c>
      <c r="AX127" s="9">
        <f t="shared" si="156"/>
        <v>4098.7299999999996</v>
      </c>
      <c r="AY127" s="9">
        <f t="shared" si="157"/>
        <v>0</v>
      </c>
      <c r="AZ127" s="9">
        <f t="shared" si="158"/>
        <v>5557.61</v>
      </c>
      <c r="BA127" s="4">
        <f t="shared" si="218"/>
        <v>0</v>
      </c>
      <c r="BB127" s="9">
        <f t="shared" si="159"/>
        <v>0</v>
      </c>
      <c r="BC127" s="9">
        <f t="shared" si="210"/>
        <v>5557.61</v>
      </c>
      <c r="BD127" s="9">
        <f t="shared" si="192"/>
        <v>5557.61</v>
      </c>
      <c r="BE127" s="9">
        <f t="shared" si="160"/>
        <v>138.94</v>
      </c>
      <c r="BF127" s="9">
        <f t="shared" si="161"/>
        <v>1319.9399999999996</v>
      </c>
      <c r="BG127" s="9">
        <f t="shared" si="162"/>
        <v>4237.6699999999992</v>
      </c>
      <c r="BH127" s="9">
        <f t="shared" si="163"/>
        <v>0</v>
      </c>
      <c r="BI127" s="9">
        <f t="shared" si="164"/>
        <v>5557.61</v>
      </c>
      <c r="BJ127" s="4">
        <f t="shared" si="219"/>
        <v>0</v>
      </c>
      <c r="BK127" s="9">
        <f t="shared" si="165"/>
        <v>0</v>
      </c>
      <c r="BL127" s="9">
        <f t="shared" si="211"/>
        <v>5557.61</v>
      </c>
      <c r="BM127" s="9">
        <f t="shared" si="193"/>
        <v>5557.61</v>
      </c>
      <c r="BN127" s="9">
        <f t="shared" si="166"/>
        <v>138.94</v>
      </c>
      <c r="BO127" s="9">
        <f t="shared" si="167"/>
        <v>1180.9999999999995</v>
      </c>
      <c r="BP127" s="9">
        <f t="shared" si="168"/>
        <v>4376.6099999999988</v>
      </c>
      <c r="BQ127" s="9">
        <f t="shared" si="169"/>
        <v>0</v>
      </c>
      <c r="BR127" s="9">
        <f t="shared" si="170"/>
        <v>5557.61</v>
      </c>
      <c r="BS127" s="4">
        <f t="shared" si="220"/>
        <v>0</v>
      </c>
      <c r="BT127" s="9">
        <f t="shared" si="171"/>
        <v>0</v>
      </c>
      <c r="BU127" s="9">
        <f t="shared" si="212"/>
        <v>5557.61</v>
      </c>
      <c r="BV127" s="9">
        <f t="shared" si="194"/>
        <v>5557.61</v>
      </c>
      <c r="BW127" s="9">
        <f t="shared" si="172"/>
        <v>138.94</v>
      </c>
      <c r="BX127" s="9">
        <f t="shared" si="173"/>
        <v>1042.0599999999995</v>
      </c>
      <c r="BY127" s="9">
        <f t="shared" si="174"/>
        <v>4515.5499999999984</v>
      </c>
      <c r="BZ127" s="9">
        <f t="shared" si="175"/>
        <v>0</v>
      </c>
      <c r="CA127" s="9">
        <f t="shared" si="176"/>
        <v>5557.61</v>
      </c>
      <c r="CB127" s="4">
        <f t="shared" si="221"/>
        <v>0</v>
      </c>
      <c r="CC127" s="9">
        <f t="shared" si="177"/>
        <v>0</v>
      </c>
      <c r="CD127" s="9">
        <f t="shared" si="213"/>
        <v>5557.61</v>
      </c>
      <c r="CE127" s="9">
        <f t="shared" si="195"/>
        <v>5557.61</v>
      </c>
      <c r="CF127" s="9">
        <f t="shared" si="178"/>
        <v>138.94</v>
      </c>
      <c r="CG127" s="9">
        <f t="shared" si="179"/>
        <v>903.11999999999944</v>
      </c>
      <c r="CH127" s="9">
        <f t="shared" si="180"/>
        <v>4654.489999999998</v>
      </c>
      <c r="CI127" s="9">
        <f t="shared" si="181"/>
        <v>0</v>
      </c>
      <c r="CJ127" s="9">
        <f t="shared" si="182"/>
        <v>5557.61</v>
      </c>
      <c r="CK127" s="4">
        <f t="shared" si="222"/>
        <v>0</v>
      </c>
      <c r="CL127" s="9">
        <f t="shared" si="183"/>
        <v>0</v>
      </c>
      <c r="CM127" s="9">
        <f t="shared" si="214"/>
        <v>5557.61</v>
      </c>
      <c r="CN127" s="9">
        <f t="shared" si="196"/>
        <v>5557.61</v>
      </c>
      <c r="CO127" s="9">
        <f t="shared" si="184"/>
        <v>138.94</v>
      </c>
      <c r="CP127" s="9">
        <f t="shared" si="185"/>
        <v>764.17999999999938</v>
      </c>
      <c r="CQ127" s="9">
        <f t="shared" si="186"/>
        <v>4793.4299999999976</v>
      </c>
      <c r="CR127" s="9">
        <f t="shared" si="187"/>
        <v>0</v>
      </c>
      <c r="CS127" s="9">
        <f t="shared" si="188"/>
        <v>5557.61</v>
      </c>
    </row>
    <row r="128" spans="1:97" ht="12.9" customHeight="1" x14ac:dyDescent="0.25">
      <c r="A128" s="193">
        <v>505</v>
      </c>
      <c r="B128" s="186" t="s">
        <v>224</v>
      </c>
      <c r="C128" s="179"/>
      <c r="D128" s="194"/>
      <c r="E128" s="217">
        <v>27785.8</v>
      </c>
      <c r="F128" s="276">
        <v>31959</v>
      </c>
      <c r="G128" s="189">
        <v>40</v>
      </c>
      <c r="H128" s="177"/>
      <c r="I128" s="190"/>
      <c r="J128" s="200" t="s">
        <v>463</v>
      </c>
      <c r="K128" s="93">
        <f t="shared" si="131"/>
        <v>2.5000000000000001E-2</v>
      </c>
      <c r="L128" s="94">
        <f t="shared" si="132"/>
        <v>694.65</v>
      </c>
      <c r="M128" s="91">
        <f t="shared" si="133"/>
        <v>10766.869999999999</v>
      </c>
      <c r="N128" s="9">
        <f t="shared" si="134"/>
        <v>17018.93</v>
      </c>
      <c r="O128" s="548">
        <f t="shared" si="135"/>
        <v>27785.8</v>
      </c>
      <c r="P128" s="543"/>
      <c r="Q128" s="4">
        <f t="shared" si="205"/>
        <v>0</v>
      </c>
      <c r="R128" s="9">
        <f t="shared" si="129"/>
        <v>0</v>
      </c>
      <c r="S128" s="9">
        <f t="shared" si="206"/>
        <v>27785.8</v>
      </c>
      <c r="T128" s="9">
        <f t="shared" si="130"/>
        <v>27785.8</v>
      </c>
      <c r="U128" s="9">
        <f t="shared" si="136"/>
        <v>694.65</v>
      </c>
      <c r="V128" s="9">
        <f t="shared" si="137"/>
        <v>10072.219999999999</v>
      </c>
      <c r="W128" s="9">
        <f t="shared" si="138"/>
        <v>17713.580000000002</v>
      </c>
      <c r="X128" s="9">
        <f t="shared" si="139"/>
        <v>0</v>
      </c>
      <c r="Y128" s="9">
        <f t="shared" si="140"/>
        <v>27785.8</v>
      </c>
      <c r="Z128" s="4">
        <f t="shared" si="215"/>
        <v>0</v>
      </c>
      <c r="AA128" s="9">
        <f t="shared" si="141"/>
        <v>0</v>
      </c>
      <c r="AB128" s="9">
        <f t="shared" si="207"/>
        <v>27785.8</v>
      </c>
      <c r="AC128" s="9">
        <f t="shared" si="189"/>
        <v>27785.8</v>
      </c>
      <c r="AD128" s="9">
        <f t="shared" si="142"/>
        <v>694.65</v>
      </c>
      <c r="AE128" s="9">
        <f t="shared" si="143"/>
        <v>9377.57</v>
      </c>
      <c r="AF128" s="9">
        <f t="shared" si="144"/>
        <v>18408.230000000003</v>
      </c>
      <c r="AG128" s="9">
        <f t="shared" si="145"/>
        <v>0</v>
      </c>
      <c r="AH128" s="9">
        <f t="shared" si="146"/>
        <v>27785.8</v>
      </c>
      <c r="AI128" s="4">
        <f t="shared" si="216"/>
        <v>0</v>
      </c>
      <c r="AJ128" s="9">
        <f t="shared" si="147"/>
        <v>0</v>
      </c>
      <c r="AK128" s="9">
        <f t="shared" si="208"/>
        <v>27785.8</v>
      </c>
      <c r="AL128" s="9">
        <f t="shared" si="190"/>
        <v>27785.8</v>
      </c>
      <c r="AM128" s="9">
        <f t="shared" si="148"/>
        <v>694.65</v>
      </c>
      <c r="AN128" s="9">
        <f t="shared" si="149"/>
        <v>8682.92</v>
      </c>
      <c r="AO128" s="9">
        <f t="shared" si="150"/>
        <v>19102.880000000005</v>
      </c>
      <c r="AP128" s="9">
        <f t="shared" si="151"/>
        <v>0</v>
      </c>
      <c r="AQ128" s="9">
        <f t="shared" si="152"/>
        <v>27785.8</v>
      </c>
      <c r="AR128" s="4">
        <f t="shared" si="217"/>
        <v>0</v>
      </c>
      <c r="AS128" s="9">
        <f t="shared" si="153"/>
        <v>0</v>
      </c>
      <c r="AT128" s="9">
        <f t="shared" si="209"/>
        <v>27785.8</v>
      </c>
      <c r="AU128" s="9">
        <f t="shared" si="191"/>
        <v>27785.8</v>
      </c>
      <c r="AV128" s="9">
        <f t="shared" si="154"/>
        <v>694.65</v>
      </c>
      <c r="AW128" s="9">
        <f t="shared" si="155"/>
        <v>7988.27</v>
      </c>
      <c r="AX128" s="9">
        <f t="shared" si="156"/>
        <v>19797.530000000006</v>
      </c>
      <c r="AY128" s="9">
        <f t="shared" si="157"/>
        <v>0</v>
      </c>
      <c r="AZ128" s="9">
        <f t="shared" si="158"/>
        <v>27785.8</v>
      </c>
      <c r="BA128" s="4">
        <f t="shared" si="218"/>
        <v>0</v>
      </c>
      <c r="BB128" s="9">
        <f t="shared" si="159"/>
        <v>0</v>
      </c>
      <c r="BC128" s="9">
        <f t="shared" si="210"/>
        <v>27785.8</v>
      </c>
      <c r="BD128" s="9">
        <f t="shared" si="192"/>
        <v>27785.8</v>
      </c>
      <c r="BE128" s="9">
        <f t="shared" si="160"/>
        <v>694.65</v>
      </c>
      <c r="BF128" s="9">
        <f t="shared" si="161"/>
        <v>7293.6200000000008</v>
      </c>
      <c r="BG128" s="9">
        <f t="shared" si="162"/>
        <v>20492.180000000008</v>
      </c>
      <c r="BH128" s="9">
        <f t="shared" si="163"/>
        <v>0</v>
      </c>
      <c r="BI128" s="9">
        <f t="shared" si="164"/>
        <v>27785.8</v>
      </c>
      <c r="BJ128" s="4">
        <f t="shared" si="219"/>
        <v>0</v>
      </c>
      <c r="BK128" s="9">
        <f t="shared" si="165"/>
        <v>0</v>
      </c>
      <c r="BL128" s="9">
        <f t="shared" si="211"/>
        <v>27785.8</v>
      </c>
      <c r="BM128" s="9">
        <f t="shared" si="193"/>
        <v>27785.8</v>
      </c>
      <c r="BN128" s="9">
        <f t="shared" si="166"/>
        <v>694.65</v>
      </c>
      <c r="BO128" s="9">
        <f t="shared" si="167"/>
        <v>6598.9700000000012</v>
      </c>
      <c r="BP128" s="9">
        <f t="shared" si="168"/>
        <v>21186.830000000009</v>
      </c>
      <c r="BQ128" s="9">
        <f t="shared" si="169"/>
        <v>0</v>
      </c>
      <c r="BR128" s="9">
        <f t="shared" si="170"/>
        <v>27785.8</v>
      </c>
      <c r="BS128" s="4">
        <f t="shared" si="220"/>
        <v>0</v>
      </c>
      <c r="BT128" s="9">
        <f t="shared" si="171"/>
        <v>0</v>
      </c>
      <c r="BU128" s="9">
        <f t="shared" si="212"/>
        <v>27785.8</v>
      </c>
      <c r="BV128" s="9">
        <f t="shared" si="194"/>
        <v>27785.8</v>
      </c>
      <c r="BW128" s="9">
        <f t="shared" si="172"/>
        <v>694.65</v>
      </c>
      <c r="BX128" s="9">
        <f t="shared" si="173"/>
        <v>5904.3200000000015</v>
      </c>
      <c r="BY128" s="9">
        <f t="shared" si="174"/>
        <v>21881.48000000001</v>
      </c>
      <c r="BZ128" s="9">
        <f t="shared" si="175"/>
        <v>0</v>
      </c>
      <c r="CA128" s="9">
        <f t="shared" si="176"/>
        <v>27785.8</v>
      </c>
      <c r="CB128" s="4">
        <f t="shared" si="221"/>
        <v>0</v>
      </c>
      <c r="CC128" s="9">
        <f t="shared" si="177"/>
        <v>0</v>
      </c>
      <c r="CD128" s="9">
        <f t="shared" si="213"/>
        <v>27785.8</v>
      </c>
      <c r="CE128" s="9">
        <f t="shared" si="195"/>
        <v>27785.8</v>
      </c>
      <c r="CF128" s="9">
        <f t="shared" si="178"/>
        <v>694.65</v>
      </c>
      <c r="CG128" s="9">
        <f t="shared" si="179"/>
        <v>5209.6700000000019</v>
      </c>
      <c r="CH128" s="9">
        <f t="shared" si="180"/>
        <v>22576.130000000012</v>
      </c>
      <c r="CI128" s="9">
        <f t="shared" si="181"/>
        <v>0</v>
      </c>
      <c r="CJ128" s="9">
        <f t="shared" si="182"/>
        <v>27785.8</v>
      </c>
      <c r="CK128" s="4">
        <f t="shared" si="222"/>
        <v>0</v>
      </c>
      <c r="CL128" s="9">
        <f t="shared" si="183"/>
        <v>0</v>
      </c>
      <c r="CM128" s="9">
        <f t="shared" si="214"/>
        <v>27785.8</v>
      </c>
      <c r="CN128" s="9">
        <f t="shared" si="196"/>
        <v>27785.8</v>
      </c>
      <c r="CO128" s="9">
        <f t="shared" si="184"/>
        <v>694.65</v>
      </c>
      <c r="CP128" s="9">
        <f t="shared" si="185"/>
        <v>4515.0200000000023</v>
      </c>
      <c r="CQ128" s="9">
        <f t="shared" si="186"/>
        <v>23270.780000000013</v>
      </c>
      <c r="CR128" s="9">
        <f t="shared" si="187"/>
        <v>0</v>
      </c>
      <c r="CS128" s="9">
        <f t="shared" si="188"/>
        <v>27785.8</v>
      </c>
    </row>
    <row r="129" spans="1:97" ht="12.9" customHeight="1" x14ac:dyDescent="0.25">
      <c r="A129" s="193">
        <v>506</v>
      </c>
      <c r="B129" s="186" t="s">
        <v>224</v>
      </c>
      <c r="C129" s="179"/>
      <c r="D129" s="194"/>
      <c r="E129" s="217">
        <v>113703.72</v>
      </c>
      <c r="F129" s="276">
        <v>32325</v>
      </c>
      <c r="G129" s="189">
        <v>40</v>
      </c>
      <c r="H129" s="177"/>
      <c r="I129" s="190"/>
      <c r="J129" s="200" t="s">
        <v>463</v>
      </c>
      <c r="K129" s="93">
        <f t="shared" si="131"/>
        <v>2.5000000000000001E-2</v>
      </c>
      <c r="L129" s="94">
        <f t="shared" si="132"/>
        <v>2842.59</v>
      </c>
      <c r="M129" s="91">
        <f t="shared" si="133"/>
        <v>46902.849999999991</v>
      </c>
      <c r="N129" s="9">
        <f t="shared" si="134"/>
        <v>66800.87000000001</v>
      </c>
      <c r="O129" s="548">
        <f t="shared" si="135"/>
        <v>113703.72</v>
      </c>
      <c r="P129" s="543"/>
      <c r="Q129" s="4">
        <f t="shared" si="205"/>
        <v>0</v>
      </c>
      <c r="R129" s="9">
        <f t="shared" si="129"/>
        <v>0</v>
      </c>
      <c r="S129" s="9">
        <f t="shared" si="206"/>
        <v>113703.72</v>
      </c>
      <c r="T129" s="9">
        <f t="shared" si="130"/>
        <v>113703.72</v>
      </c>
      <c r="U129" s="9">
        <f t="shared" si="136"/>
        <v>2842.59</v>
      </c>
      <c r="V129" s="9">
        <f t="shared" si="137"/>
        <v>44060.259999999995</v>
      </c>
      <c r="W129" s="9">
        <f t="shared" si="138"/>
        <v>69643.460000000006</v>
      </c>
      <c r="X129" s="9">
        <f t="shared" si="139"/>
        <v>0</v>
      </c>
      <c r="Y129" s="9">
        <f t="shared" si="140"/>
        <v>113703.72</v>
      </c>
      <c r="Z129" s="4">
        <f t="shared" si="215"/>
        <v>0</v>
      </c>
      <c r="AA129" s="9">
        <f t="shared" si="141"/>
        <v>0</v>
      </c>
      <c r="AB129" s="9">
        <f t="shared" si="207"/>
        <v>113703.72</v>
      </c>
      <c r="AC129" s="9">
        <f t="shared" si="189"/>
        <v>113703.72</v>
      </c>
      <c r="AD129" s="9">
        <f t="shared" si="142"/>
        <v>2842.59</v>
      </c>
      <c r="AE129" s="9">
        <f t="shared" si="143"/>
        <v>41217.67</v>
      </c>
      <c r="AF129" s="9">
        <f t="shared" si="144"/>
        <v>72486.05</v>
      </c>
      <c r="AG129" s="9">
        <f t="shared" si="145"/>
        <v>0</v>
      </c>
      <c r="AH129" s="9">
        <f t="shared" si="146"/>
        <v>113703.72</v>
      </c>
      <c r="AI129" s="4">
        <f t="shared" si="216"/>
        <v>0</v>
      </c>
      <c r="AJ129" s="9">
        <f t="shared" si="147"/>
        <v>0</v>
      </c>
      <c r="AK129" s="9">
        <f t="shared" si="208"/>
        <v>113703.72</v>
      </c>
      <c r="AL129" s="9">
        <f t="shared" si="190"/>
        <v>113703.72</v>
      </c>
      <c r="AM129" s="9">
        <f t="shared" si="148"/>
        <v>2842.59</v>
      </c>
      <c r="AN129" s="9">
        <f t="shared" si="149"/>
        <v>38375.08</v>
      </c>
      <c r="AO129" s="9">
        <f t="shared" si="150"/>
        <v>75328.639999999999</v>
      </c>
      <c r="AP129" s="9">
        <f t="shared" si="151"/>
        <v>0</v>
      </c>
      <c r="AQ129" s="9">
        <f t="shared" si="152"/>
        <v>113703.72</v>
      </c>
      <c r="AR129" s="4">
        <f t="shared" si="217"/>
        <v>0</v>
      </c>
      <c r="AS129" s="9">
        <f t="shared" si="153"/>
        <v>0</v>
      </c>
      <c r="AT129" s="9">
        <f t="shared" si="209"/>
        <v>113703.72</v>
      </c>
      <c r="AU129" s="9">
        <f t="shared" si="191"/>
        <v>113703.72</v>
      </c>
      <c r="AV129" s="9">
        <f t="shared" si="154"/>
        <v>2842.59</v>
      </c>
      <c r="AW129" s="9">
        <f t="shared" si="155"/>
        <v>35532.490000000005</v>
      </c>
      <c r="AX129" s="9">
        <f t="shared" si="156"/>
        <v>78171.23</v>
      </c>
      <c r="AY129" s="9">
        <f t="shared" si="157"/>
        <v>0</v>
      </c>
      <c r="AZ129" s="9">
        <f t="shared" si="158"/>
        <v>113703.72</v>
      </c>
      <c r="BA129" s="4">
        <f t="shared" si="218"/>
        <v>0</v>
      </c>
      <c r="BB129" s="9">
        <f t="shared" si="159"/>
        <v>0</v>
      </c>
      <c r="BC129" s="9">
        <f t="shared" si="210"/>
        <v>113703.72</v>
      </c>
      <c r="BD129" s="9">
        <f t="shared" si="192"/>
        <v>113703.72</v>
      </c>
      <c r="BE129" s="9">
        <f t="shared" si="160"/>
        <v>2842.59</v>
      </c>
      <c r="BF129" s="9">
        <f t="shared" si="161"/>
        <v>32689.900000000005</v>
      </c>
      <c r="BG129" s="9">
        <f t="shared" si="162"/>
        <v>81013.819999999992</v>
      </c>
      <c r="BH129" s="9">
        <f t="shared" si="163"/>
        <v>0</v>
      </c>
      <c r="BI129" s="9">
        <f t="shared" si="164"/>
        <v>113703.72</v>
      </c>
      <c r="BJ129" s="4">
        <f t="shared" si="219"/>
        <v>0</v>
      </c>
      <c r="BK129" s="9">
        <f t="shared" si="165"/>
        <v>0</v>
      </c>
      <c r="BL129" s="9">
        <f t="shared" si="211"/>
        <v>113703.72</v>
      </c>
      <c r="BM129" s="9">
        <f t="shared" si="193"/>
        <v>113703.72</v>
      </c>
      <c r="BN129" s="9">
        <f t="shared" si="166"/>
        <v>2842.59</v>
      </c>
      <c r="BO129" s="9">
        <f t="shared" si="167"/>
        <v>29847.310000000005</v>
      </c>
      <c r="BP129" s="9">
        <f t="shared" si="168"/>
        <v>83856.409999999989</v>
      </c>
      <c r="BQ129" s="9">
        <f t="shared" si="169"/>
        <v>0</v>
      </c>
      <c r="BR129" s="9">
        <f t="shared" si="170"/>
        <v>113703.72</v>
      </c>
      <c r="BS129" s="4">
        <f t="shared" si="220"/>
        <v>0</v>
      </c>
      <c r="BT129" s="9">
        <f t="shared" si="171"/>
        <v>0</v>
      </c>
      <c r="BU129" s="9">
        <f t="shared" si="212"/>
        <v>113703.72</v>
      </c>
      <c r="BV129" s="9">
        <f t="shared" si="194"/>
        <v>113703.72</v>
      </c>
      <c r="BW129" s="9">
        <f t="shared" si="172"/>
        <v>2842.59</v>
      </c>
      <c r="BX129" s="9">
        <f t="shared" si="173"/>
        <v>27004.720000000005</v>
      </c>
      <c r="BY129" s="9">
        <f t="shared" si="174"/>
        <v>86698.999999999985</v>
      </c>
      <c r="BZ129" s="9">
        <f t="shared" si="175"/>
        <v>0</v>
      </c>
      <c r="CA129" s="9">
        <f t="shared" si="176"/>
        <v>113703.72</v>
      </c>
      <c r="CB129" s="4">
        <f t="shared" si="221"/>
        <v>0</v>
      </c>
      <c r="CC129" s="9">
        <f t="shared" si="177"/>
        <v>0</v>
      </c>
      <c r="CD129" s="9">
        <f t="shared" si="213"/>
        <v>113703.72</v>
      </c>
      <c r="CE129" s="9">
        <f t="shared" si="195"/>
        <v>113703.72</v>
      </c>
      <c r="CF129" s="9">
        <f t="shared" si="178"/>
        <v>2842.59</v>
      </c>
      <c r="CG129" s="9">
        <f t="shared" si="179"/>
        <v>24162.130000000005</v>
      </c>
      <c r="CH129" s="9">
        <f t="shared" si="180"/>
        <v>89541.589999999982</v>
      </c>
      <c r="CI129" s="9">
        <f t="shared" si="181"/>
        <v>0</v>
      </c>
      <c r="CJ129" s="9">
        <f t="shared" si="182"/>
        <v>113703.72</v>
      </c>
      <c r="CK129" s="4">
        <f t="shared" si="222"/>
        <v>0</v>
      </c>
      <c r="CL129" s="9">
        <f t="shared" si="183"/>
        <v>0</v>
      </c>
      <c r="CM129" s="9">
        <f t="shared" si="214"/>
        <v>113703.72</v>
      </c>
      <c r="CN129" s="9">
        <f t="shared" si="196"/>
        <v>113703.72</v>
      </c>
      <c r="CO129" s="9">
        <f t="shared" si="184"/>
        <v>2842.59</v>
      </c>
      <c r="CP129" s="9">
        <f t="shared" si="185"/>
        <v>21319.540000000005</v>
      </c>
      <c r="CQ129" s="9">
        <f t="shared" si="186"/>
        <v>92384.179999999978</v>
      </c>
      <c r="CR129" s="9">
        <f t="shared" si="187"/>
        <v>0</v>
      </c>
      <c r="CS129" s="9">
        <f t="shared" si="188"/>
        <v>113703.72</v>
      </c>
    </row>
    <row r="130" spans="1:97" ht="12.9" customHeight="1" x14ac:dyDescent="0.25">
      <c r="A130" s="193">
        <v>507</v>
      </c>
      <c r="B130" s="186" t="s">
        <v>224</v>
      </c>
      <c r="C130" s="179"/>
      <c r="D130" s="194"/>
      <c r="E130" s="217">
        <v>119711.48</v>
      </c>
      <c r="F130" s="276">
        <v>32690</v>
      </c>
      <c r="G130" s="189">
        <v>40</v>
      </c>
      <c r="H130" s="177"/>
      <c r="I130" s="190"/>
      <c r="J130" s="200" t="s">
        <v>463</v>
      </c>
      <c r="K130" s="93">
        <f t="shared" si="131"/>
        <v>2.5000000000000001E-2</v>
      </c>
      <c r="L130" s="94">
        <f t="shared" si="132"/>
        <v>2992.79</v>
      </c>
      <c r="M130" s="91">
        <f t="shared" si="133"/>
        <v>52373.7</v>
      </c>
      <c r="N130" s="9">
        <f t="shared" si="134"/>
        <v>67337.78</v>
      </c>
      <c r="O130" s="548">
        <f t="shared" si="135"/>
        <v>119711.48</v>
      </c>
      <c r="P130" s="543"/>
      <c r="Q130" s="4">
        <f t="shared" si="205"/>
        <v>0</v>
      </c>
      <c r="R130" s="9">
        <f t="shared" ref="R130:R193" si="223">IF(Q130&lt;&gt;0,ROUND(Q130*YEARFRAC($F130,S$4,0),2),0)</f>
        <v>0</v>
      </c>
      <c r="S130" s="9">
        <f t="shared" si="206"/>
        <v>119711.48</v>
      </c>
      <c r="T130" s="9">
        <f t="shared" si="130"/>
        <v>119711.48</v>
      </c>
      <c r="U130" s="9">
        <f t="shared" si="136"/>
        <v>2992.79</v>
      </c>
      <c r="V130" s="9">
        <f t="shared" si="137"/>
        <v>49380.909999999996</v>
      </c>
      <c r="W130" s="9">
        <f t="shared" si="138"/>
        <v>70330.569999999992</v>
      </c>
      <c r="X130" s="9">
        <f t="shared" si="139"/>
        <v>0</v>
      </c>
      <c r="Y130" s="9">
        <f t="shared" si="140"/>
        <v>119711.48</v>
      </c>
      <c r="Z130" s="4">
        <f t="shared" si="215"/>
        <v>0</v>
      </c>
      <c r="AA130" s="9">
        <f t="shared" si="141"/>
        <v>0</v>
      </c>
      <c r="AB130" s="9">
        <f t="shared" si="207"/>
        <v>119711.48</v>
      </c>
      <c r="AC130" s="9">
        <f t="shared" si="189"/>
        <v>119711.48</v>
      </c>
      <c r="AD130" s="9">
        <f t="shared" si="142"/>
        <v>2992.79</v>
      </c>
      <c r="AE130" s="9">
        <f t="shared" si="143"/>
        <v>46388.119999999995</v>
      </c>
      <c r="AF130" s="9">
        <f t="shared" si="144"/>
        <v>73323.359999999986</v>
      </c>
      <c r="AG130" s="9">
        <f t="shared" si="145"/>
        <v>0</v>
      </c>
      <c r="AH130" s="9">
        <f t="shared" si="146"/>
        <v>119711.48</v>
      </c>
      <c r="AI130" s="4">
        <f t="shared" si="216"/>
        <v>0</v>
      </c>
      <c r="AJ130" s="9">
        <f t="shared" si="147"/>
        <v>0</v>
      </c>
      <c r="AK130" s="9">
        <f t="shared" si="208"/>
        <v>119711.48</v>
      </c>
      <c r="AL130" s="9">
        <f t="shared" si="190"/>
        <v>119711.48</v>
      </c>
      <c r="AM130" s="9">
        <f t="shared" si="148"/>
        <v>2992.79</v>
      </c>
      <c r="AN130" s="9">
        <f t="shared" si="149"/>
        <v>43395.329999999994</v>
      </c>
      <c r="AO130" s="9">
        <f t="shared" si="150"/>
        <v>76316.14999999998</v>
      </c>
      <c r="AP130" s="9">
        <f t="shared" si="151"/>
        <v>0</v>
      </c>
      <c r="AQ130" s="9">
        <f t="shared" si="152"/>
        <v>119711.48</v>
      </c>
      <c r="AR130" s="4">
        <f t="shared" si="217"/>
        <v>0</v>
      </c>
      <c r="AS130" s="9">
        <f t="shared" si="153"/>
        <v>0</v>
      </c>
      <c r="AT130" s="9">
        <f t="shared" si="209"/>
        <v>119711.48</v>
      </c>
      <c r="AU130" s="9">
        <f t="shared" si="191"/>
        <v>119711.48</v>
      </c>
      <c r="AV130" s="9">
        <f t="shared" si="154"/>
        <v>2992.79</v>
      </c>
      <c r="AW130" s="9">
        <f t="shared" si="155"/>
        <v>40402.539999999994</v>
      </c>
      <c r="AX130" s="9">
        <f t="shared" si="156"/>
        <v>79308.939999999973</v>
      </c>
      <c r="AY130" s="9">
        <f t="shared" si="157"/>
        <v>0</v>
      </c>
      <c r="AZ130" s="9">
        <f t="shared" si="158"/>
        <v>119711.48</v>
      </c>
      <c r="BA130" s="4">
        <f t="shared" si="218"/>
        <v>0</v>
      </c>
      <c r="BB130" s="9">
        <f t="shared" si="159"/>
        <v>0</v>
      </c>
      <c r="BC130" s="9">
        <f t="shared" si="210"/>
        <v>119711.48</v>
      </c>
      <c r="BD130" s="9">
        <f t="shared" si="192"/>
        <v>119711.48</v>
      </c>
      <c r="BE130" s="9">
        <f t="shared" si="160"/>
        <v>2992.79</v>
      </c>
      <c r="BF130" s="9">
        <f t="shared" si="161"/>
        <v>37409.749999999993</v>
      </c>
      <c r="BG130" s="9">
        <f t="shared" si="162"/>
        <v>82301.729999999967</v>
      </c>
      <c r="BH130" s="9">
        <f t="shared" si="163"/>
        <v>0</v>
      </c>
      <c r="BI130" s="9">
        <f t="shared" si="164"/>
        <v>119711.48</v>
      </c>
      <c r="BJ130" s="4">
        <f t="shared" si="219"/>
        <v>0</v>
      </c>
      <c r="BK130" s="9">
        <f t="shared" si="165"/>
        <v>0</v>
      </c>
      <c r="BL130" s="9">
        <f t="shared" si="211"/>
        <v>119711.48</v>
      </c>
      <c r="BM130" s="9">
        <f t="shared" si="193"/>
        <v>119711.48</v>
      </c>
      <c r="BN130" s="9">
        <f t="shared" si="166"/>
        <v>2992.79</v>
      </c>
      <c r="BO130" s="9">
        <f t="shared" si="167"/>
        <v>34416.959999999992</v>
      </c>
      <c r="BP130" s="9">
        <f t="shared" si="168"/>
        <v>85294.51999999996</v>
      </c>
      <c r="BQ130" s="9">
        <f t="shared" si="169"/>
        <v>0</v>
      </c>
      <c r="BR130" s="9">
        <f t="shared" si="170"/>
        <v>119711.48</v>
      </c>
      <c r="BS130" s="4">
        <f t="shared" si="220"/>
        <v>0</v>
      </c>
      <c r="BT130" s="9">
        <f t="shared" si="171"/>
        <v>0</v>
      </c>
      <c r="BU130" s="9">
        <f t="shared" si="212"/>
        <v>119711.48</v>
      </c>
      <c r="BV130" s="9">
        <f t="shared" si="194"/>
        <v>119711.48</v>
      </c>
      <c r="BW130" s="9">
        <f t="shared" si="172"/>
        <v>2992.79</v>
      </c>
      <c r="BX130" s="9">
        <f t="shared" si="173"/>
        <v>31424.169999999991</v>
      </c>
      <c r="BY130" s="9">
        <f t="shared" si="174"/>
        <v>88287.309999999954</v>
      </c>
      <c r="BZ130" s="9">
        <f t="shared" si="175"/>
        <v>0</v>
      </c>
      <c r="CA130" s="9">
        <f t="shared" si="176"/>
        <v>119711.48</v>
      </c>
      <c r="CB130" s="4">
        <f t="shared" si="221"/>
        <v>0</v>
      </c>
      <c r="CC130" s="9">
        <f t="shared" si="177"/>
        <v>0</v>
      </c>
      <c r="CD130" s="9">
        <f t="shared" si="213"/>
        <v>119711.48</v>
      </c>
      <c r="CE130" s="9">
        <f t="shared" si="195"/>
        <v>119711.48</v>
      </c>
      <c r="CF130" s="9">
        <f t="shared" si="178"/>
        <v>2992.79</v>
      </c>
      <c r="CG130" s="9">
        <f t="shared" si="179"/>
        <v>28431.37999999999</v>
      </c>
      <c r="CH130" s="9">
        <f t="shared" si="180"/>
        <v>91280.099999999948</v>
      </c>
      <c r="CI130" s="9">
        <f t="shared" si="181"/>
        <v>0</v>
      </c>
      <c r="CJ130" s="9">
        <f t="shared" si="182"/>
        <v>119711.48</v>
      </c>
      <c r="CK130" s="4">
        <f t="shared" si="222"/>
        <v>0</v>
      </c>
      <c r="CL130" s="9">
        <f t="shared" si="183"/>
        <v>0</v>
      </c>
      <c r="CM130" s="9">
        <f t="shared" si="214"/>
        <v>119711.48</v>
      </c>
      <c r="CN130" s="9">
        <f t="shared" si="196"/>
        <v>119711.48</v>
      </c>
      <c r="CO130" s="9">
        <f t="shared" si="184"/>
        <v>2992.79</v>
      </c>
      <c r="CP130" s="9">
        <f t="shared" si="185"/>
        <v>25438.589999999989</v>
      </c>
      <c r="CQ130" s="9">
        <f t="shared" si="186"/>
        <v>94272.889999999941</v>
      </c>
      <c r="CR130" s="9">
        <f t="shared" si="187"/>
        <v>0</v>
      </c>
      <c r="CS130" s="9">
        <f t="shared" si="188"/>
        <v>119711.48</v>
      </c>
    </row>
    <row r="131" spans="1:97" ht="12.9" customHeight="1" x14ac:dyDescent="0.25">
      <c r="A131" s="193">
        <v>508</v>
      </c>
      <c r="B131" s="186" t="s">
        <v>224</v>
      </c>
      <c r="C131" s="179"/>
      <c r="D131" s="194"/>
      <c r="E131" s="217">
        <v>176210.45</v>
      </c>
      <c r="F131" s="276">
        <v>33055</v>
      </c>
      <c r="G131" s="189">
        <v>40</v>
      </c>
      <c r="H131" s="177"/>
      <c r="I131" s="190"/>
      <c r="J131" s="200" t="s">
        <v>463</v>
      </c>
      <c r="K131" s="93">
        <f t="shared" si="131"/>
        <v>2.5000000000000001E-2</v>
      </c>
      <c r="L131" s="94">
        <f t="shared" si="132"/>
        <v>4405.26</v>
      </c>
      <c r="M131" s="91">
        <f t="shared" si="133"/>
        <v>81497.36</v>
      </c>
      <c r="N131" s="9">
        <f t="shared" si="134"/>
        <v>94713.090000000011</v>
      </c>
      <c r="O131" s="548">
        <f t="shared" si="135"/>
        <v>176210.45</v>
      </c>
      <c r="P131" s="543"/>
      <c r="Q131" s="4">
        <f t="shared" si="205"/>
        <v>0</v>
      </c>
      <c r="R131" s="9">
        <f t="shared" si="223"/>
        <v>0</v>
      </c>
      <c r="S131" s="9">
        <f t="shared" si="206"/>
        <v>176210.45</v>
      </c>
      <c r="T131" s="9">
        <f t="shared" ref="T131:T194" si="224">IF(U131&lt;&gt;0,ROUND(U131/$L131*S131,2),0)</f>
        <v>176210.45</v>
      </c>
      <c r="U131" s="9">
        <f t="shared" si="136"/>
        <v>4405.26</v>
      </c>
      <c r="V131" s="9">
        <f t="shared" si="137"/>
        <v>77092.100000000006</v>
      </c>
      <c r="W131" s="9">
        <f t="shared" si="138"/>
        <v>99118.35</v>
      </c>
      <c r="X131" s="9">
        <f t="shared" si="139"/>
        <v>0</v>
      </c>
      <c r="Y131" s="9">
        <f t="shared" si="140"/>
        <v>176210.45</v>
      </c>
      <c r="Z131" s="4">
        <f t="shared" si="215"/>
        <v>0</v>
      </c>
      <c r="AA131" s="9">
        <f t="shared" si="141"/>
        <v>0</v>
      </c>
      <c r="AB131" s="9">
        <f t="shared" si="207"/>
        <v>176210.45</v>
      </c>
      <c r="AC131" s="9">
        <f t="shared" si="189"/>
        <v>176210.45</v>
      </c>
      <c r="AD131" s="9">
        <f t="shared" si="142"/>
        <v>4405.26</v>
      </c>
      <c r="AE131" s="9">
        <f t="shared" si="143"/>
        <v>72686.840000000011</v>
      </c>
      <c r="AF131" s="9">
        <f t="shared" si="144"/>
        <v>103523.61</v>
      </c>
      <c r="AG131" s="9">
        <f t="shared" si="145"/>
        <v>0</v>
      </c>
      <c r="AH131" s="9">
        <f t="shared" si="146"/>
        <v>176210.45</v>
      </c>
      <c r="AI131" s="4">
        <f t="shared" si="216"/>
        <v>0</v>
      </c>
      <c r="AJ131" s="9">
        <f t="shared" si="147"/>
        <v>0</v>
      </c>
      <c r="AK131" s="9">
        <f t="shared" si="208"/>
        <v>176210.45</v>
      </c>
      <c r="AL131" s="9">
        <f t="shared" si="190"/>
        <v>176210.45</v>
      </c>
      <c r="AM131" s="9">
        <f t="shared" si="148"/>
        <v>4405.26</v>
      </c>
      <c r="AN131" s="9">
        <f t="shared" si="149"/>
        <v>68281.580000000016</v>
      </c>
      <c r="AO131" s="9">
        <f t="shared" si="150"/>
        <v>107928.87</v>
      </c>
      <c r="AP131" s="9">
        <f t="shared" si="151"/>
        <v>0</v>
      </c>
      <c r="AQ131" s="9">
        <f t="shared" si="152"/>
        <v>176210.45</v>
      </c>
      <c r="AR131" s="4">
        <f t="shared" si="217"/>
        <v>0</v>
      </c>
      <c r="AS131" s="9">
        <f t="shared" si="153"/>
        <v>0</v>
      </c>
      <c r="AT131" s="9">
        <f t="shared" si="209"/>
        <v>176210.45</v>
      </c>
      <c r="AU131" s="9">
        <f t="shared" si="191"/>
        <v>176210.45</v>
      </c>
      <c r="AV131" s="9">
        <f t="shared" si="154"/>
        <v>4405.26</v>
      </c>
      <c r="AW131" s="9">
        <f t="shared" si="155"/>
        <v>63876.320000000014</v>
      </c>
      <c r="AX131" s="9">
        <f t="shared" si="156"/>
        <v>112334.12999999999</v>
      </c>
      <c r="AY131" s="9">
        <f t="shared" si="157"/>
        <v>0</v>
      </c>
      <c r="AZ131" s="9">
        <f t="shared" si="158"/>
        <v>176210.45</v>
      </c>
      <c r="BA131" s="4">
        <f t="shared" si="218"/>
        <v>0</v>
      </c>
      <c r="BB131" s="9">
        <f t="shared" si="159"/>
        <v>0</v>
      </c>
      <c r="BC131" s="9">
        <f t="shared" si="210"/>
        <v>176210.45</v>
      </c>
      <c r="BD131" s="9">
        <f t="shared" si="192"/>
        <v>176210.45</v>
      </c>
      <c r="BE131" s="9">
        <f t="shared" si="160"/>
        <v>4405.26</v>
      </c>
      <c r="BF131" s="9">
        <f t="shared" si="161"/>
        <v>59471.060000000012</v>
      </c>
      <c r="BG131" s="9">
        <f t="shared" si="162"/>
        <v>116739.38999999998</v>
      </c>
      <c r="BH131" s="9">
        <f t="shared" si="163"/>
        <v>0</v>
      </c>
      <c r="BI131" s="9">
        <f t="shared" si="164"/>
        <v>176210.45</v>
      </c>
      <c r="BJ131" s="4">
        <f t="shared" si="219"/>
        <v>0</v>
      </c>
      <c r="BK131" s="9">
        <f t="shared" si="165"/>
        <v>0</v>
      </c>
      <c r="BL131" s="9">
        <f t="shared" si="211"/>
        <v>176210.45</v>
      </c>
      <c r="BM131" s="9">
        <f t="shared" si="193"/>
        <v>176210.45</v>
      </c>
      <c r="BN131" s="9">
        <f t="shared" si="166"/>
        <v>4405.26</v>
      </c>
      <c r="BO131" s="9">
        <f t="shared" si="167"/>
        <v>55065.80000000001</v>
      </c>
      <c r="BP131" s="9">
        <f t="shared" si="168"/>
        <v>121144.64999999998</v>
      </c>
      <c r="BQ131" s="9">
        <f t="shared" si="169"/>
        <v>0</v>
      </c>
      <c r="BR131" s="9">
        <f t="shared" si="170"/>
        <v>176210.45</v>
      </c>
      <c r="BS131" s="4">
        <f t="shared" si="220"/>
        <v>0</v>
      </c>
      <c r="BT131" s="9">
        <f t="shared" si="171"/>
        <v>0</v>
      </c>
      <c r="BU131" s="9">
        <f t="shared" si="212"/>
        <v>176210.45</v>
      </c>
      <c r="BV131" s="9">
        <f t="shared" si="194"/>
        <v>176210.45</v>
      </c>
      <c r="BW131" s="9">
        <f t="shared" si="172"/>
        <v>4405.26</v>
      </c>
      <c r="BX131" s="9">
        <f t="shared" si="173"/>
        <v>50660.540000000008</v>
      </c>
      <c r="BY131" s="9">
        <f t="shared" si="174"/>
        <v>125549.90999999997</v>
      </c>
      <c r="BZ131" s="9">
        <f t="shared" si="175"/>
        <v>0</v>
      </c>
      <c r="CA131" s="9">
        <f t="shared" si="176"/>
        <v>176210.45</v>
      </c>
      <c r="CB131" s="4">
        <f t="shared" si="221"/>
        <v>0</v>
      </c>
      <c r="CC131" s="9">
        <f t="shared" si="177"/>
        <v>0</v>
      </c>
      <c r="CD131" s="9">
        <f t="shared" si="213"/>
        <v>176210.45</v>
      </c>
      <c r="CE131" s="9">
        <f t="shared" si="195"/>
        <v>176210.45</v>
      </c>
      <c r="CF131" s="9">
        <f t="shared" si="178"/>
        <v>4405.26</v>
      </c>
      <c r="CG131" s="9">
        <f t="shared" si="179"/>
        <v>46255.280000000006</v>
      </c>
      <c r="CH131" s="9">
        <f t="shared" si="180"/>
        <v>129955.16999999997</v>
      </c>
      <c r="CI131" s="9">
        <f t="shared" si="181"/>
        <v>0</v>
      </c>
      <c r="CJ131" s="9">
        <f t="shared" si="182"/>
        <v>176210.45</v>
      </c>
      <c r="CK131" s="4">
        <f t="shared" si="222"/>
        <v>0</v>
      </c>
      <c r="CL131" s="9">
        <f t="shared" si="183"/>
        <v>0</v>
      </c>
      <c r="CM131" s="9">
        <f t="shared" si="214"/>
        <v>176210.45</v>
      </c>
      <c r="CN131" s="9">
        <f t="shared" si="196"/>
        <v>176210.45</v>
      </c>
      <c r="CO131" s="9">
        <f t="shared" si="184"/>
        <v>4405.26</v>
      </c>
      <c r="CP131" s="9">
        <f t="shared" si="185"/>
        <v>41850.020000000004</v>
      </c>
      <c r="CQ131" s="9">
        <f t="shared" si="186"/>
        <v>134360.42999999996</v>
      </c>
      <c r="CR131" s="9">
        <f t="shared" si="187"/>
        <v>0</v>
      </c>
      <c r="CS131" s="9">
        <f t="shared" si="188"/>
        <v>176210.45</v>
      </c>
    </row>
    <row r="132" spans="1:97" ht="12.9" customHeight="1" x14ac:dyDescent="0.25">
      <c r="A132" s="193">
        <v>509</v>
      </c>
      <c r="B132" s="186" t="s">
        <v>224</v>
      </c>
      <c r="C132" s="179"/>
      <c r="D132" s="194"/>
      <c r="E132" s="217">
        <v>167334.47</v>
      </c>
      <c r="F132" s="276">
        <v>33420</v>
      </c>
      <c r="G132" s="189">
        <v>40</v>
      </c>
      <c r="H132" s="177"/>
      <c r="I132" s="190"/>
      <c r="J132" s="200" t="s">
        <v>463</v>
      </c>
      <c r="K132" s="93">
        <f t="shared" si="131"/>
        <v>2.5000000000000001E-2</v>
      </c>
      <c r="L132" s="94">
        <f t="shared" si="132"/>
        <v>4183.3599999999997</v>
      </c>
      <c r="M132" s="91">
        <f t="shared" si="133"/>
        <v>81575.590000000011</v>
      </c>
      <c r="N132" s="9">
        <f t="shared" si="134"/>
        <v>85758.87999999999</v>
      </c>
      <c r="O132" s="548">
        <f t="shared" si="135"/>
        <v>167334.47</v>
      </c>
      <c r="P132" s="543"/>
      <c r="Q132" s="4">
        <f t="shared" si="205"/>
        <v>0</v>
      </c>
      <c r="R132" s="9">
        <f t="shared" si="223"/>
        <v>0</v>
      </c>
      <c r="S132" s="9">
        <f t="shared" si="206"/>
        <v>167334.47</v>
      </c>
      <c r="T132" s="9">
        <f t="shared" si="224"/>
        <v>167334.47</v>
      </c>
      <c r="U132" s="9">
        <f t="shared" si="136"/>
        <v>4183.3599999999997</v>
      </c>
      <c r="V132" s="9">
        <f t="shared" si="137"/>
        <v>77392.23000000001</v>
      </c>
      <c r="W132" s="9">
        <f t="shared" si="138"/>
        <v>89942.239999999991</v>
      </c>
      <c r="X132" s="9">
        <f t="shared" si="139"/>
        <v>0</v>
      </c>
      <c r="Y132" s="9">
        <f t="shared" si="140"/>
        <v>167334.47</v>
      </c>
      <c r="Z132" s="4">
        <f t="shared" si="215"/>
        <v>0</v>
      </c>
      <c r="AA132" s="9">
        <f t="shared" si="141"/>
        <v>0</v>
      </c>
      <c r="AB132" s="9">
        <f t="shared" si="207"/>
        <v>167334.47</v>
      </c>
      <c r="AC132" s="9">
        <f t="shared" si="189"/>
        <v>167334.47</v>
      </c>
      <c r="AD132" s="9">
        <f t="shared" si="142"/>
        <v>4183.3599999999997</v>
      </c>
      <c r="AE132" s="9">
        <f t="shared" si="143"/>
        <v>73208.87000000001</v>
      </c>
      <c r="AF132" s="9">
        <f t="shared" si="144"/>
        <v>94125.599999999991</v>
      </c>
      <c r="AG132" s="9">
        <f t="shared" si="145"/>
        <v>0</v>
      </c>
      <c r="AH132" s="9">
        <f t="shared" si="146"/>
        <v>167334.47</v>
      </c>
      <c r="AI132" s="4">
        <f t="shared" si="216"/>
        <v>0</v>
      </c>
      <c r="AJ132" s="9">
        <f t="shared" si="147"/>
        <v>0</v>
      </c>
      <c r="AK132" s="9">
        <f t="shared" si="208"/>
        <v>167334.47</v>
      </c>
      <c r="AL132" s="9">
        <f t="shared" si="190"/>
        <v>167334.47</v>
      </c>
      <c r="AM132" s="9">
        <f t="shared" si="148"/>
        <v>4183.3599999999997</v>
      </c>
      <c r="AN132" s="9">
        <f t="shared" si="149"/>
        <v>69025.510000000009</v>
      </c>
      <c r="AO132" s="9">
        <f t="shared" si="150"/>
        <v>98308.959999999992</v>
      </c>
      <c r="AP132" s="9">
        <f t="shared" si="151"/>
        <v>0</v>
      </c>
      <c r="AQ132" s="9">
        <f t="shared" si="152"/>
        <v>167334.47</v>
      </c>
      <c r="AR132" s="4">
        <f t="shared" si="217"/>
        <v>0</v>
      </c>
      <c r="AS132" s="9">
        <f t="shared" si="153"/>
        <v>0</v>
      </c>
      <c r="AT132" s="9">
        <f t="shared" si="209"/>
        <v>167334.47</v>
      </c>
      <c r="AU132" s="9">
        <f t="shared" si="191"/>
        <v>167334.47</v>
      </c>
      <c r="AV132" s="9">
        <f t="shared" si="154"/>
        <v>4183.3599999999997</v>
      </c>
      <c r="AW132" s="9">
        <f t="shared" si="155"/>
        <v>64842.150000000009</v>
      </c>
      <c r="AX132" s="9">
        <f t="shared" si="156"/>
        <v>102492.31999999999</v>
      </c>
      <c r="AY132" s="9">
        <f t="shared" si="157"/>
        <v>0</v>
      </c>
      <c r="AZ132" s="9">
        <f t="shared" si="158"/>
        <v>167334.47</v>
      </c>
      <c r="BA132" s="4">
        <f t="shared" si="218"/>
        <v>0</v>
      </c>
      <c r="BB132" s="9">
        <f t="shared" si="159"/>
        <v>0</v>
      </c>
      <c r="BC132" s="9">
        <f t="shared" si="210"/>
        <v>167334.47</v>
      </c>
      <c r="BD132" s="9">
        <f t="shared" si="192"/>
        <v>167334.47</v>
      </c>
      <c r="BE132" s="9">
        <f t="shared" si="160"/>
        <v>4183.3599999999997</v>
      </c>
      <c r="BF132" s="9">
        <f t="shared" si="161"/>
        <v>60658.790000000008</v>
      </c>
      <c r="BG132" s="9">
        <f t="shared" si="162"/>
        <v>106675.68</v>
      </c>
      <c r="BH132" s="9">
        <f t="shared" si="163"/>
        <v>0</v>
      </c>
      <c r="BI132" s="9">
        <f t="shared" si="164"/>
        <v>167334.47</v>
      </c>
      <c r="BJ132" s="4">
        <f t="shared" si="219"/>
        <v>0</v>
      </c>
      <c r="BK132" s="9">
        <f t="shared" si="165"/>
        <v>0</v>
      </c>
      <c r="BL132" s="9">
        <f t="shared" si="211"/>
        <v>167334.47</v>
      </c>
      <c r="BM132" s="9">
        <f t="shared" si="193"/>
        <v>167334.47</v>
      </c>
      <c r="BN132" s="9">
        <f t="shared" si="166"/>
        <v>4183.3599999999997</v>
      </c>
      <c r="BO132" s="9">
        <f t="shared" si="167"/>
        <v>56475.430000000008</v>
      </c>
      <c r="BP132" s="9">
        <f t="shared" si="168"/>
        <v>110859.04</v>
      </c>
      <c r="BQ132" s="9">
        <f t="shared" si="169"/>
        <v>0</v>
      </c>
      <c r="BR132" s="9">
        <f t="shared" si="170"/>
        <v>167334.47</v>
      </c>
      <c r="BS132" s="4">
        <f t="shared" si="220"/>
        <v>0</v>
      </c>
      <c r="BT132" s="9">
        <f t="shared" si="171"/>
        <v>0</v>
      </c>
      <c r="BU132" s="9">
        <f t="shared" si="212"/>
        <v>167334.47</v>
      </c>
      <c r="BV132" s="9">
        <f t="shared" si="194"/>
        <v>167334.47</v>
      </c>
      <c r="BW132" s="9">
        <f t="shared" si="172"/>
        <v>4183.3599999999997</v>
      </c>
      <c r="BX132" s="9">
        <f t="shared" si="173"/>
        <v>52292.070000000007</v>
      </c>
      <c r="BY132" s="9">
        <f t="shared" si="174"/>
        <v>115042.4</v>
      </c>
      <c r="BZ132" s="9">
        <f t="shared" si="175"/>
        <v>0</v>
      </c>
      <c r="CA132" s="9">
        <f t="shared" si="176"/>
        <v>167334.47</v>
      </c>
      <c r="CB132" s="4">
        <f t="shared" si="221"/>
        <v>0</v>
      </c>
      <c r="CC132" s="9">
        <f t="shared" si="177"/>
        <v>0</v>
      </c>
      <c r="CD132" s="9">
        <f t="shared" si="213"/>
        <v>167334.47</v>
      </c>
      <c r="CE132" s="9">
        <f t="shared" si="195"/>
        <v>167334.47</v>
      </c>
      <c r="CF132" s="9">
        <f t="shared" si="178"/>
        <v>4183.3599999999997</v>
      </c>
      <c r="CG132" s="9">
        <f t="shared" si="179"/>
        <v>48108.710000000006</v>
      </c>
      <c r="CH132" s="9">
        <f t="shared" si="180"/>
        <v>119225.76</v>
      </c>
      <c r="CI132" s="9">
        <f t="shared" si="181"/>
        <v>0</v>
      </c>
      <c r="CJ132" s="9">
        <f t="shared" si="182"/>
        <v>167334.47</v>
      </c>
      <c r="CK132" s="4">
        <f t="shared" si="222"/>
        <v>0</v>
      </c>
      <c r="CL132" s="9">
        <f t="shared" si="183"/>
        <v>0</v>
      </c>
      <c r="CM132" s="9">
        <f t="shared" si="214"/>
        <v>167334.47</v>
      </c>
      <c r="CN132" s="9">
        <f t="shared" si="196"/>
        <v>167334.47</v>
      </c>
      <c r="CO132" s="9">
        <f t="shared" si="184"/>
        <v>4183.3599999999997</v>
      </c>
      <c r="CP132" s="9">
        <f t="shared" si="185"/>
        <v>43925.350000000006</v>
      </c>
      <c r="CQ132" s="9">
        <f t="shared" si="186"/>
        <v>123409.12</v>
      </c>
      <c r="CR132" s="9">
        <f t="shared" si="187"/>
        <v>0</v>
      </c>
      <c r="CS132" s="9">
        <f t="shared" si="188"/>
        <v>167334.47</v>
      </c>
    </row>
    <row r="133" spans="1:97" ht="12.9" customHeight="1" x14ac:dyDescent="0.25">
      <c r="A133" s="193">
        <v>510</v>
      </c>
      <c r="B133" s="186" t="s">
        <v>224</v>
      </c>
      <c r="C133" s="179"/>
      <c r="D133" s="194"/>
      <c r="E133" s="217">
        <v>35759.22</v>
      </c>
      <c r="F133" s="276">
        <v>33420</v>
      </c>
      <c r="G133" s="189">
        <v>40</v>
      </c>
      <c r="H133" s="177"/>
      <c r="I133" s="190"/>
      <c r="J133" s="200" t="s">
        <v>463</v>
      </c>
      <c r="K133" s="93">
        <f t="shared" ref="K133:K196" si="225">IF(AND(G133&gt;0,G133&lt;=1,H133=0),1,IF(H133&gt;=1,1,IF(H133&gt;0,H133,IF(AND(G133&gt;0,OR(H133=0,H133="")),ROUND(1/G133,4),0))))</f>
        <v>2.5000000000000001E-2</v>
      </c>
      <c r="L133" s="94">
        <f t="shared" ref="L133:L196" si="226">IF(AND(E133&gt;0,F133&gt;0,K133&gt;0),ROUND((E133-I133)*K133,2),IF(AND(E133&lt;0,F133&gt;0,K133&gt;0),ROUND(E133*K133,2),0))</f>
        <v>893.98</v>
      </c>
      <c r="M133" s="91">
        <f t="shared" ref="M133:M196" si="227">IF(AND(E133-N133&gt;=0,F133&gt;0,YEAR(M$4)&gt;=YEAR(F133)),E133-N133,IF(AND(E133-N133&lt;0,F133&gt;0,YEAR(M$4)&gt;=YEAR(F133)),E133-N133,0))</f>
        <v>17432.63</v>
      </c>
      <c r="N133" s="9">
        <f t="shared" ref="N133:N196" si="228">IF(AND(YEAR(F133)&lt;=YEAR(M$4),E133&lt;1000,E133&gt;-1000,F133&gt;0,K133=1),E133-I133,IF(AND(YEAR(F133)&lt;=YEAR(M$4),E133&gt;0,F133&gt;0,K133&gt;0,E133&gt;L133*(YEAR(M$4)-YEAR(F133))+ROUND((L133/12)*(13-MONTH(F133)),2)+I133),L133*(YEAR(M$4)-YEAR(F133))+ROUND((L133/12)*(13-MONTH(F133)),2),IF(AND(YEAR(F133)&lt;=YEAR(M$4),E133&gt;0,F133&gt;0,K133&gt;0,E133&lt;=(L133*(YEAR(M$4)-YEAR(F133)+ROUND((L133/12)*(13-MONTH(F133)),2)))+I133),E133-I133,IF(AND(YEAR(F133)&lt;=YEAR(M$4),E133&lt;0,F133&gt;0,K133&gt;0,E133&lt;L133*(YEAR(M$4)-YEAR(F133))+ROUND((L133/12)*(13-MONTH(F133)),2)+I133),L133*(YEAR(M$4)-YEAR(F133))+ROUND((L133/12)*(13-MONTH(F133)),2),IF(AND(YEAR(F133)&lt;=YEAR(M$4),E133&lt;0,F133&gt;0,K133&gt;0,E133&lt;=(L133*(YEAR(M$4)-YEAR(F133)+ROUND((L133/12)*(13-MONTH(F133)),2)))+I133),E133-I133,0)))))</f>
        <v>18326.59</v>
      </c>
      <c r="O133" s="548">
        <f t="shared" ref="O133:O196" si="229">IF(AND(F133&gt;0,F133&lt;=M$4),E133,0)</f>
        <v>35759.22</v>
      </c>
      <c r="P133" s="543"/>
      <c r="Q133" s="4">
        <f t="shared" si="205"/>
        <v>0</v>
      </c>
      <c r="R133" s="9">
        <f t="shared" si="223"/>
        <v>0</v>
      </c>
      <c r="S133" s="9">
        <f t="shared" si="206"/>
        <v>35759.22</v>
      </c>
      <c r="T133" s="9">
        <f t="shared" si="224"/>
        <v>35759.22</v>
      </c>
      <c r="U133" s="9">
        <f t="shared" ref="U133:U196" si="230">IF(AND(YEAR($F133)=YEAR(V$4),$E133&lt;1000,$E133&gt;-1000,$F133&gt;0,$K133=1),$E133-$I133,IF(AND(YEAR($F133)=YEAR(V$4),$F133&gt;0,$K133&gt;0),ROUND(($L133/12)*(13-MONTH($F133)),2),IF(AND(YEAR($F133)&lt;YEAR(V$4),$E133&gt;0,$F133&gt;0,$K133&gt;0,M133&gt;$L133+$I133),$L133,IF(AND(YEAR($F133)&lt;YEAR(V$4),$E133&gt;0,$F133&gt;0,$K133&gt;0,M133&gt;0,M133&lt;=$L133+$I133),M133-$I133,IF(AND(YEAR($F133)&lt;YEAR(V$4),$E133&lt;0,$F133&gt;0,$K133&gt;0,M133&lt;0,M133&lt;=$L133),$L133,IF(AND(YEAR($F133)&lt;YEAR(V$4),$E133&lt;0,$F133&gt;0,$K133&gt;0,M133&lt;0,M133&gt;$L133),M133,0))))))</f>
        <v>893.98</v>
      </c>
      <c r="V133" s="9">
        <f t="shared" ref="V133:V196" si="231">IF(AND(YEAR(V$4)=YEAR($F133),$E133&gt;0,$F133&gt;0,$E133-U133&gt;=0),$E133-U133,IF(AND(YEAR(V$4)&gt;YEAR($F133),$E133&gt;0,$F133&gt;0,M133-U133&gt;=0),M133-U133,IF(AND(YEAR(V$4)=YEAR($F133),$E133&lt;0,$F133&gt;0,$E133-U133&lt;0),$E133-U133,IF(AND(YEAR(V$4)&gt;YEAR($F133),$E133&lt;0,$F133&gt;0,M133-U133&lt;=0),M133-U133,0))))</f>
        <v>16538.650000000001</v>
      </c>
      <c r="W133" s="9">
        <f t="shared" ref="W133:W196" si="232">N133+U133</f>
        <v>19220.57</v>
      </c>
      <c r="X133" s="9">
        <f t="shared" ref="X133:X196" si="233">IF(AND(R133&lt;&gt;0,$J133="H",$L133=0),R133,IF(AND(YEAR(V$4)&gt;=YEAR($F133),$J133="H",$F133&gt;0,$L133=0),$E133,0))</f>
        <v>0</v>
      </c>
      <c r="Y133" s="9">
        <f t="shared" ref="Y133:Y196" si="234">IF(AND(YEAR(V$4)&gt;=YEAR($F133),$E133&gt;0,$F133&gt;0,U133&gt;0,$J133="H"),ROUND(U133/$L133*$E133,2),IF(AND(YEAR(V$4)&gt;=YEAR($F133),$E133&lt;0,$F133&gt;0,U133&lt;0,$J133="H"),ROUND(U133/$L133*$E133,2),0))</f>
        <v>35759.22</v>
      </c>
      <c r="Z133" s="4">
        <f t="shared" si="215"/>
        <v>0</v>
      </c>
      <c r="AA133" s="9">
        <f t="shared" ref="AA133:AA196" si="235">IF(Z133&lt;&gt;0,ROUND(Z133*YEARFRAC($F133,AB$4,0),2),0)</f>
        <v>0</v>
      </c>
      <c r="AB133" s="9">
        <f t="shared" si="207"/>
        <v>35759.22</v>
      </c>
      <c r="AC133" s="9">
        <f t="shared" si="189"/>
        <v>35759.22</v>
      </c>
      <c r="AD133" s="9">
        <f t="shared" ref="AD133:AD196" si="236">IF(AND(YEAR($F133)=YEAR(AE$4),$E133&lt;1000,$E133&gt;-1000,$F133&gt;0,$K133=1),$E133-$I133,IF(AND(YEAR($F133)=YEAR(AE$4),$F133&gt;0,$K133&gt;0),ROUND(($L133/12)*(13-MONTH($F133)),2),IF(AND(YEAR($F133)&lt;YEAR(AE$4),$E133&gt;0,$F133&gt;0,$K133&gt;0,V133&gt;$L133+$I133),$L133,IF(AND(YEAR($F133)&lt;YEAR(AE$4),$E133&gt;0,$F133&gt;0,$K133&gt;0,V133&gt;0,V133&lt;=$L133+$I133),V133-$I133,IF(AND(YEAR($F133)&lt;YEAR(AE$4),$E133&lt;0,$F133&gt;0,$K133&gt;0,V133&lt;0,V133&lt;=$L133),$L133,IF(AND(YEAR($F133)&lt;YEAR(AE$4),$E133&lt;0,$F133&gt;0,$K133&gt;0,V133&lt;0,V133&gt;$L133),V133,0))))))</f>
        <v>893.98</v>
      </c>
      <c r="AE133" s="9">
        <f t="shared" ref="AE133:AE196" si="237">IF(AND(YEAR(AE$4)=YEAR($F133),$E133&gt;0,$F133&gt;0,$E133-AD133&gt;=0),$E133-AD133,IF(AND(YEAR(AE$4)&gt;YEAR($F133),$E133&gt;0,$F133&gt;0,V133-AD133&gt;=0),V133-AD133,IF(AND(YEAR(AE$4)=YEAR($F133),$E133&lt;0,$F133&gt;0,$E133-AD133&lt;0),$E133-AD133,IF(AND(YEAR(AE$4)&gt;YEAR($F133),$E133&lt;0,$F133&gt;0,V133-AD133&lt;=0),V133-AD133,0))))</f>
        <v>15644.670000000002</v>
      </c>
      <c r="AF133" s="9">
        <f t="shared" ref="AF133:AF196" si="238">W133+AD133</f>
        <v>20114.55</v>
      </c>
      <c r="AG133" s="9">
        <f t="shared" ref="AG133:AG196" si="239">IF(AND(AA133&lt;&gt;0,$J133="H",$L133=0),AA133,IF(AND(YEAR(AE$4)&gt;=YEAR($F133),$J133="H",$F133&gt;0,$L133=0),$E133,0))</f>
        <v>0</v>
      </c>
      <c r="AH133" s="9">
        <f t="shared" ref="AH133:AH196" si="240">IF(AND(YEAR(AE$4)&gt;=YEAR($F133),$E133&gt;0,$F133&gt;0,AD133&gt;0,$J133="H"),ROUND(AD133/$L133*$E133,2),IF(AND(YEAR(AE$4)&gt;=YEAR($F133),$E133&lt;0,$F133&gt;0,AD133&lt;0,$J133="H"),ROUND(AD133/$L133*$E133,2),0))</f>
        <v>35759.22</v>
      </c>
      <c r="AI133" s="4">
        <f t="shared" si="216"/>
        <v>0</v>
      </c>
      <c r="AJ133" s="9">
        <f t="shared" ref="AJ133:AJ196" si="241">IF(AI133&lt;&gt;0,ROUND(AI133*YEARFRAC($F133,AK$4,0),2),0)</f>
        <v>0</v>
      </c>
      <c r="AK133" s="9">
        <f t="shared" si="208"/>
        <v>35759.22</v>
      </c>
      <c r="AL133" s="9">
        <f t="shared" si="190"/>
        <v>35759.22</v>
      </c>
      <c r="AM133" s="9">
        <f t="shared" ref="AM133:AM196" si="242">IF(AND(YEAR($F133)=YEAR(AN$4),$E133&lt;1000,$E133&gt;-1000,$F133&gt;0,$K133=1),$E133-$I133,IF(AND(YEAR($F133)=YEAR(AN$4),$F133&gt;0,$K133&gt;0),ROUND(($L133/12)*(13-MONTH($F133)),2),IF(AND(YEAR($F133)&lt;YEAR(AN$4),$E133&gt;0,$F133&gt;0,$K133&gt;0,AE133&gt;$L133+$I133),$L133,IF(AND(YEAR($F133)&lt;YEAR(AN$4),$E133&gt;0,$F133&gt;0,$K133&gt;0,AE133&gt;0,AE133&lt;=$L133+$I133),AE133-$I133,IF(AND(YEAR($F133)&lt;YEAR(AN$4),$E133&lt;0,$F133&gt;0,$K133&gt;0,AE133&lt;0,AE133&lt;=$L133),$L133,IF(AND(YEAR($F133)&lt;YEAR(AN$4),$E133&lt;0,$F133&gt;0,$K133&gt;0,AE133&lt;0,AE133&gt;$L133),AE133,0))))))</f>
        <v>893.98</v>
      </c>
      <c r="AN133" s="9">
        <f t="shared" ref="AN133:AN196" si="243">IF(AND(YEAR(AN$4)=YEAR($F133),$E133&gt;0,$F133&gt;0,$E133-AM133&gt;=0),$E133-AM133,IF(AND(YEAR(AN$4)&gt;YEAR($F133),$E133&gt;0,$F133&gt;0,AE133-AM133&gt;=0),AE133-AM133,IF(AND(YEAR(AN$4)=YEAR($F133),$E133&lt;0,$F133&gt;0,$E133-AM133&lt;0),$E133-AM133,IF(AND(YEAR(AN$4)&gt;YEAR($F133),$E133&lt;0,$F133&gt;0,AE133-AM133&lt;=0),AE133-AM133,0))))</f>
        <v>14750.690000000002</v>
      </c>
      <c r="AO133" s="9">
        <f t="shared" ref="AO133:AO196" si="244">AF133+AM133</f>
        <v>21008.53</v>
      </c>
      <c r="AP133" s="9">
        <f t="shared" ref="AP133:AP196" si="245">IF(AND(AJ133&lt;&gt;0,$J133="H",$L133=0),AJ133,IF(AND(YEAR(AN$4)&gt;=YEAR($F133),$J133="H",$F133&gt;0,$L133=0),$E133,0))</f>
        <v>0</v>
      </c>
      <c r="AQ133" s="9">
        <f t="shared" ref="AQ133:AQ196" si="246">IF(AND(YEAR(AN$4)&gt;=YEAR($F133),$E133&gt;0,$F133&gt;0,AM133&gt;0,$J133="H"),ROUND(AM133/$L133*$E133,2),IF(AND(YEAR(AN$4)&gt;=YEAR($F133),$E133&lt;0,$F133&gt;0,AM133&lt;0,$J133="H"),ROUND(AM133/$L133*$E133,2),0))</f>
        <v>35759.22</v>
      </c>
      <c r="AR133" s="4">
        <f t="shared" si="217"/>
        <v>0</v>
      </c>
      <c r="AS133" s="9">
        <f t="shared" ref="AS133:AS196" si="247">IF(AR133&lt;&gt;0,ROUND(AR133*YEARFRAC($F133,AT$4,0),2),0)</f>
        <v>0</v>
      </c>
      <c r="AT133" s="9">
        <f t="shared" si="209"/>
        <v>35759.22</v>
      </c>
      <c r="AU133" s="9">
        <f t="shared" si="191"/>
        <v>35759.22</v>
      </c>
      <c r="AV133" s="9">
        <f t="shared" ref="AV133:AV196" si="248">IF(AND(YEAR($F133)=YEAR(AW$4),$E133&lt;1000,$E133&gt;-1000,$F133&gt;0,$K133=1),$E133-$I133,IF(AND(YEAR($F133)=YEAR(AW$4),$F133&gt;0,$K133&gt;0),ROUND(($L133/12)*(13-MONTH($F133)),2),IF(AND(YEAR($F133)&lt;YEAR(AW$4),$E133&gt;0,$F133&gt;0,$K133&gt;0,AN133&gt;$L133+$I133),$L133,IF(AND(YEAR($F133)&lt;YEAR(AW$4),$E133&gt;0,$F133&gt;0,$K133&gt;0,AN133&gt;0,AN133&lt;=$L133+$I133),AN133-$I133,IF(AND(YEAR($F133)&lt;YEAR(AW$4),$E133&lt;0,$F133&gt;0,$K133&gt;0,AN133&lt;0,AN133&lt;=$L133),$L133,IF(AND(YEAR($F133)&lt;YEAR(AW$4),$E133&lt;0,$F133&gt;0,$K133&gt;0,AN133&lt;0,AN133&gt;$L133),AN133,0))))))</f>
        <v>893.98</v>
      </c>
      <c r="AW133" s="9">
        <f t="shared" ref="AW133:AW196" si="249">IF(AND(YEAR(AW$4)=YEAR($F133),$E133&gt;0,$F133&gt;0,$E133-AV133&gt;=0),$E133-AV133,IF(AND(YEAR(AW$4)&gt;YEAR($F133),$E133&gt;0,$F133&gt;0,AN133-AV133&gt;=0),AN133-AV133,IF(AND(YEAR(AW$4)=YEAR($F133),$E133&lt;0,$F133&gt;0,$E133-AV133&lt;0),$E133-AV133,IF(AND(YEAR(AW$4)&gt;YEAR($F133),$E133&lt;0,$F133&gt;0,AN133-AV133&lt;=0),AN133-AV133,0))))</f>
        <v>13856.710000000003</v>
      </c>
      <c r="AX133" s="9">
        <f t="shared" ref="AX133:AX196" si="250">AO133+AV133</f>
        <v>21902.51</v>
      </c>
      <c r="AY133" s="9">
        <f t="shared" ref="AY133:AY196" si="251">IF(AND(AS133&lt;&gt;0,$J133="H",$L133=0),AS133,IF(AND(YEAR(AW$4)&gt;=YEAR($F133),$J133="H",$F133&gt;0,$L133=0),$E133,0))</f>
        <v>0</v>
      </c>
      <c r="AZ133" s="9">
        <f t="shared" ref="AZ133:AZ196" si="252">IF(AND(YEAR(AW$4)&gt;=YEAR($F133),$E133&gt;0,$F133&gt;0,AV133&gt;0,$J133="H"),ROUND(AV133/$L133*$E133,2),IF(AND(YEAR(AW$4)&gt;=YEAR($F133),$E133&lt;0,$F133&gt;0,AV133&lt;0,$J133="H"),ROUND(AV133/$L133*$E133,2),0))</f>
        <v>35759.22</v>
      </c>
      <c r="BA133" s="4">
        <f t="shared" si="218"/>
        <v>0</v>
      </c>
      <c r="BB133" s="9">
        <f t="shared" ref="BB133:BB196" si="253">IF(BA133&lt;&gt;0,ROUND(BA133*YEARFRAC($F133,BC$4,0),2),0)</f>
        <v>0</v>
      </c>
      <c r="BC133" s="9">
        <f t="shared" si="210"/>
        <v>35759.22</v>
      </c>
      <c r="BD133" s="9">
        <f t="shared" si="192"/>
        <v>35759.22</v>
      </c>
      <c r="BE133" s="9">
        <f t="shared" ref="BE133:BE196" si="254">IF(AND(YEAR($F133)=YEAR(BF$4),$E133&lt;1000,$E133&gt;-1000,$F133&gt;0,$K133=1),$E133-$I133,IF(AND(YEAR($F133)=YEAR(BF$4),$F133&gt;0,$K133&gt;0),ROUND(($L133/12)*(13-MONTH($F133)),2),IF(AND(YEAR($F133)&lt;YEAR(BF$4),$E133&gt;0,$F133&gt;0,$K133&gt;0,AW133&gt;$L133+$I133),$L133,IF(AND(YEAR($F133)&lt;YEAR(BF$4),$E133&gt;0,$F133&gt;0,$K133&gt;0,AW133&gt;0,AW133&lt;=$L133+$I133),AW133-$I133,IF(AND(YEAR($F133)&lt;YEAR(BF$4),$E133&lt;0,$F133&gt;0,$K133&gt;0,AW133&lt;0,AW133&lt;=$L133),$L133,IF(AND(YEAR($F133)&lt;YEAR(BF$4),$E133&lt;0,$F133&gt;0,$K133&gt;0,AW133&lt;0,AW133&gt;$L133),AW133,0))))))</f>
        <v>893.98</v>
      </c>
      <c r="BF133" s="9">
        <f t="shared" ref="BF133:BF196" si="255">IF(AND(YEAR(BF$4)=YEAR($F133),$E133&gt;0,$F133&gt;0,$E133-BE133&gt;=0),$E133-BE133,IF(AND(YEAR(BF$4)&gt;YEAR($F133),$E133&gt;0,$F133&gt;0,AW133-BE133&gt;=0),AW133-BE133,IF(AND(YEAR(BF$4)=YEAR($F133),$E133&lt;0,$F133&gt;0,$E133-BE133&lt;0),$E133-BE133,IF(AND(YEAR(BF$4)&gt;YEAR($F133),$E133&lt;0,$F133&gt;0,AW133-BE133&lt;=0),AW133-BE133,0))))</f>
        <v>12962.730000000003</v>
      </c>
      <c r="BG133" s="9">
        <f t="shared" ref="BG133:BG196" si="256">AX133+BE133</f>
        <v>22796.489999999998</v>
      </c>
      <c r="BH133" s="9">
        <f t="shared" ref="BH133:BH196" si="257">IF(AND(BB133&lt;&gt;0,$J133="H",$L133=0),BB133,IF(AND(YEAR(BF$4)&gt;=YEAR($F133),$J133="H",$F133&gt;0,$L133=0),$E133,0))</f>
        <v>0</v>
      </c>
      <c r="BI133" s="9">
        <f t="shared" ref="BI133:BI196" si="258">IF(AND(YEAR(BF$4)&gt;=YEAR($F133),$E133&gt;0,$F133&gt;0,BE133&gt;0,$J133="H"),ROUND(BE133/$L133*$E133,2),IF(AND(YEAR(BF$4)&gt;=YEAR($F133),$E133&lt;0,$F133&gt;0,BE133&lt;0,$J133="H"),ROUND(BE133/$L133*$E133,2),0))</f>
        <v>35759.22</v>
      </c>
      <c r="BJ133" s="4">
        <f t="shared" si="219"/>
        <v>0</v>
      </c>
      <c r="BK133" s="9">
        <f t="shared" ref="BK133:BK196" si="259">IF(BJ133&lt;&gt;0,ROUND(BJ133*YEARFRAC($F133,BL$4,0),2),0)</f>
        <v>0</v>
      </c>
      <c r="BL133" s="9">
        <f t="shared" si="211"/>
        <v>35759.22</v>
      </c>
      <c r="BM133" s="9">
        <f t="shared" si="193"/>
        <v>35759.22</v>
      </c>
      <c r="BN133" s="9">
        <f t="shared" ref="BN133:BN196" si="260">IF(AND(YEAR($F133)=YEAR(BO$4),$E133&lt;1000,$E133&gt;-1000,$F133&gt;0,$K133=1),$E133-$I133,IF(AND(YEAR($F133)=YEAR(BO$4),$F133&gt;0,$K133&gt;0),ROUND(($L133/12)*(13-MONTH($F133)),2),IF(AND(YEAR($F133)&lt;YEAR(BO$4),$E133&gt;0,$F133&gt;0,$K133&gt;0,BF133&gt;$L133+$I133),$L133,IF(AND(YEAR($F133)&lt;YEAR(BO$4),$E133&gt;0,$F133&gt;0,$K133&gt;0,BF133&gt;0,BF133&lt;=$L133+$I133),BF133-$I133,IF(AND(YEAR($F133)&lt;YEAR(BO$4),$E133&lt;0,$F133&gt;0,$K133&gt;0,BF133&lt;0,BF133&lt;=$L133),$L133,IF(AND(YEAR($F133)&lt;YEAR(BO$4),$E133&lt;0,$F133&gt;0,$K133&gt;0,BF133&lt;0,BF133&gt;$L133),BF133,0))))))</f>
        <v>893.98</v>
      </c>
      <c r="BO133" s="9">
        <f t="shared" ref="BO133:BO196" si="261">IF(AND(YEAR(BO$4)=YEAR($F133),$E133&gt;0,$F133&gt;0,$E133-BN133&gt;=0),$E133-BN133,IF(AND(YEAR(BO$4)&gt;YEAR($F133),$E133&gt;0,$F133&gt;0,BF133-BN133&gt;=0),BF133-BN133,IF(AND(YEAR(BO$4)=YEAR($F133),$E133&lt;0,$F133&gt;0,$E133-BN133&lt;0),$E133-BN133,IF(AND(YEAR(BO$4)&gt;YEAR($F133),$E133&lt;0,$F133&gt;0,BF133-BN133&lt;=0),BF133-BN133,0))))</f>
        <v>12068.750000000004</v>
      </c>
      <c r="BP133" s="9">
        <f t="shared" ref="BP133:BP196" si="262">BG133+BN133</f>
        <v>23690.469999999998</v>
      </c>
      <c r="BQ133" s="9">
        <f t="shared" ref="BQ133:BQ196" si="263">IF(AND(BK133&lt;&gt;0,$J133="H",$L133=0),BK133,IF(AND(YEAR(BO$4)&gt;=YEAR($F133),$J133="H",$F133&gt;0,$L133=0),$E133,0))</f>
        <v>0</v>
      </c>
      <c r="BR133" s="9">
        <f t="shared" ref="BR133:BR196" si="264">IF(AND(YEAR(BO$4)&gt;=YEAR($F133),$E133&gt;0,$F133&gt;0,BN133&gt;0,$J133="H"),ROUND(BN133/$L133*$E133,2),IF(AND(YEAR(BO$4)&gt;=YEAR($F133),$E133&lt;0,$F133&gt;0,BN133&lt;0,$J133="H"),ROUND(BN133/$L133*$E133,2),0))</f>
        <v>35759.22</v>
      </c>
      <c r="BS133" s="4">
        <f t="shared" si="220"/>
        <v>0</v>
      </c>
      <c r="BT133" s="9">
        <f t="shared" ref="BT133:BT196" si="265">IF(BS133&lt;&gt;0,ROUND(BS133*YEARFRAC($F133,BU$4,0),2),0)</f>
        <v>0</v>
      </c>
      <c r="BU133" s="9">
        <f t="shared" si="212"/>
        <v>35759.22</v>
      </c>
      <c r="BV133" s="9">
        <f t="shared" si="194"/>
        <v>35759.22</v>
      </c>
      <c r="BW133" s="9">
        <f t="shared" ref="BW133:BW196" si="266">IF(AND(YEAR($F133)=YEAR(BX$4),$E133&lt;1000,$E133&gt;-1000,$F133&gt;0,$K133=1),$E133-$I133,IF(AND(YEAR($F133)=YEAR(BX$4),$F133&gt;0,$K133&gt;0),ROUND(($L133/12)*(13-MONTH($F133)),2),IF(AND(YEAR($F133)&lt;YEAR(BX$4),$E133&gt;0,$F133&gt;0,$K133&gt;0,BO133&gt;$L133+$I133),$L133,IF(AND(YEAR($F133)&lt;YEAR(BX$4),$E133&gt;0,$F133&gt;0,$K133&gt;0,BO133&gt;0,BO133&lt;=$L133+$I133),BO133-$I133,IF(AND(YEAR($F133)&lt;YEAR(BX$4),$E133&lt;0,$F133&gt;0,$K133&gt;0,BO133&lt;0,BO133&lt;=$L133),$L133,IF(AND(YEAR($F133)&lt;YEAR(BX$4),$E133&lt;0,$F133&gt;0,$K133&gt;0,BO133&lt;0,BO133&gt;$L133),BO133,0))))))</f>
        <v>893.98</v>
      </c>
      <c r="BX133" s="9">
        <f t="shared" ref="BX133:BX196" si="267">IF(AND(YEAR(BX$4)=YEAR($F133),$E133&gt;0,$F133&gt;0,$E133-BW133&gt;=0),$E133-BW133,IF(AND(YEAR(BX$4)&gt;YEAR($F133),$E133&gt;0,$F133&gt;0,BO133-BW133&gt;=0),BO133-BW133,IF(AND(YEAR(BX$4)=YEAR($F133),$E133&lt;0,$F133&gt;0,$E133-BW133&lt;0),$E133-BW133,IF(AND(YEAR(BX$4)&gt;YEAR($F133),$E133&lt;0,$F133&gt;0,BO133-BW133&lt;=0),BO133-BW133,0))))</f>
        <v>11174.770000000004</v>
      </c>
      <c r="BY133" s="9">
        <f t="shared" ref="BY133:BY196" si="268">BP133+BW133</f>
        <v>24584.449999999997</v>
      </c>
      <c r="BZ133" s="9">
        <f t="shared" ref="BZ133:BZ196" si="269">IF(AND(BT133&lt;&gt;0,$J133="H",$L133=0),BT133,IF(AND(YEAR(BX$4)&gt;=YEAR($F133),$J133="H",$F133&gt;0,$L133=0),$E133,0))</f>
        <v>0</v>
      </c>
      <c r="CA133" s="9">
        <f t="shared" ref="CA133:CA196" si="270">IF(AND(YEAR(BX$4)&gt;=YEAR($F133),$E133&gt;0,$F133&gt;0,BW133&gt;0,$J133="H"),ROUND(BW133/$L133*$E133,2),IF(AND(YEAR(BX$4)&gt;=YEAR($F133),$E133&lt;0,$F133&gt;0,BW133&lt;0,$J133="H"),ROUND(BW133/$L133*$E133,2),0))</f>
        <v>35759.22</v>
      </c>
      <c r="CB133" s="4">
        <f t="shared" si="221"/>
        <v>0</v>
      </c>
      <c r="CC133" s="9">
        <f t="shared" ref="CC133:CC196" si="271">IF(CB133&lt;&gt;0,ROUND(CB133*YEARFRAC($F133,CD$4,0),2),0)</f>
        <v>0</v>
      </c>
      <c r="CD133" s="9">
        <f t="shared" si="213"/>
        <v>35759.22</v>
      </c>
      <c r="CE133" s="9">
        <f t="shared" si="195"/>
        <v>35759.22</v>
      </c>
      <c r="CF133" s="9">
        <f t="shared" ref="CF133:CF196" si="272">IF(AND(YEAR($F133)=YEAR(CG$4),$E133&lt;1000,$E133&gt;-1000,$F133&gt;0,$K133=1),$E133-$I133,IF(AND(YEAR($F133)=YEAR(CG$4),$F133&gt;0,$K133&gt;0),ROUND(($L133/12)*(13-MONTH($F133)),2),IF(AND(YEAR($F133)&lt;YEAR(CG$4),$E133&gt;0,$F133&gt;0,$K133&gt;0,BX133&gt;$L133+$I133),$L133,IF(AND(YEAR($F133)&lt;YEAR(CG$4),$E133&gt;0,$F133&gt;0,$K133&gt;0,BX133&gt;0,BX133&lt;=$L133+$I133),BX133-$I133,IF(AND(YEAR($F133)&lt;YEAR(CG$4),$E133&lt;0,$F133&gt;0,$K133&gt;0,BX133&lt;0,BX133&lt;=$L133),$L133,IF(AND(YEAR($F133)&lt;YEAR(CG$4),$E133&lt;0,$F133&gt;0,$K133&gt;0,BX133&lt;0,BX133&gt;$L133),BX133,0))))))</f>
        <v>893.98</v>
      </c>
      <c r="CG133" s="9">
        <f t="shared" ref="CG133:CG196" si="273">IF(AND(YEAR(CG$4)=YEAR($F133),$E133&gt;0,$F133&gt;0,$E133-CF133&gt;=0),$E133-CF133,IF(AND(YEAR(CG$4)&gt;YEAR($F133),$E133&gt;0,$F133&gt;0,BX133-CF133&gt;=0),BX133-CF133,IF(AND(YEAR(CG$4)=YEAR($F133),$E133&lt;0,$F133&gt;0,$E133-CF133&lt;0),$E133-CF133,IF(AND(YEAR(CG$4)&gt;YEAR($F133),$E133&lt;0,$F133&gt;0,BX133-CF133&lt;=0),BX133-CF133,0))))</f>
        <v>10280.790000000005</v>
      </c>
      <c r="CH133" s="9">
        <f t="shared" ref="CH133:CH196" si="274">BY133+CF133</f>
        <v>25478.429999999997</v>
      </c>
      <c r="CI133" s="9">
        <f t="shared" ref="CI133:CI196" si="275">IF(AND(CC133&lt;&gt;0,$J133="H",$L133=0),CC133,IF(AND(YEAR(CG$4)&gt;=YEAR($F133),$J133="H",$F133&gt;0,$L133=0),$E133,0))</f>
        <v>0</v>
      </c>
      <c r="CJ133" s="9">
        <f t="shared" ref="CJ133:CJ196" si="276">IF(AND(YEAR(CG$4)&gt;=YEAR($F133),$E133&gt;0,$F133&gt;0,CF133&gt;0,$J133="H"),ROUND(CF133/$L133*$E133,2),IF(AND(YEAR(CG$4)&gt;=YEAR($F133),$E133&lt;0,$F133&gt;0,CF133&lt;0,$J133="H"),ROUND(CF133/$L133*$E133,2),0))</f>
        <v>35759.22</v>
      </c>
      <c r="CK133" s="4">
        <f t="shared" si="222"/>
        <v>0</v>
      </c>
      <c r="CL133" s="9">
        <f t="shared" ref="CL133:CL196" si="277">IF(CK133&lt;&gt;0,ROUND(CK133*YEARFRAC($F133,CM$4,0),2),0)</f>
        <v>0</v>
      </c>
      <c r="CM133" s="9">
        <f t="shared" si="214"/>
        <v>35759.22</v>
      </c>
      <c r="CN133" s="9">
        <f t="shared" si="196"/>
        <v>35759.22</v>
      </c>
      <c r="CO133" s="9">
        <f t="shared" ref="CO133:CO196" si="278">IF(AND(YEAR($F133)=YEAR(CP$4),$E133&lt;1000,$E133&gt;-1000,$F133&gt;0,$K133=1),$E133-$I133,IF(AND(YEAR($F133)=YEAR(CP$4),$F133&gt;0,$K133&gt;0),ROUND(($L133/12)*(13-MONTH($F133)),2),IF(AND(YEAR($F133)&lt;YEAR(CP$4),$E133&gt;0,$F133&gt;0,$K133&gt;0,CG133&gt;$L133+$I133),$L133,IF(AND(YEAR($F133)&lt;YEAR(CP$4),$E133&gt;0,$F133&gt;0,$K133&gt;0,CG133&gt;0,CG133&lt;=$L133+$I133),CG133-$I133,IF(AND(YEAR($F133)&lt;YEAR(CP$4),$E133&lt;0,$F133&gt;0,$K133&gt;0,CG133&lt;0,CG133&lt;=$L133),$L133,IF(AND(YEAR($F133)&lt;YEAR(CP$4),$E133&lt;0,$F133&gt;0,$K133&gt;0,CG133&lt;0,CG133&gt;$L133),CG133,0))))))</f>
        <v>893.98</v>
      </c>
      <c r="CP133" s="9">
        <f t="shared" ref="CP133:CP196" si="279">IF(AND(YEAR(CP$4)=YEAR($F133),$E133&gt;0,$F133&gt;0,$E133-CO133&gt;=0),$E133-CO133,IF(AND(YEAR(CP$4)&gt;YEAR($F133),$E133&gt;0,$F133&gt;0,CG133-CO133&gt;=0),CG133-CO133,IF(AND(YEAR(CP$4)=YEAR($F133),$E133&lt;0,$F133&gt;0,$E133-CO133&lt;0),$E133-CO133,IF(AND(YEAR(CP$4)&gt;YEAR($F133),$E133&lt;0,$F133&gt;0,CG133-CO133&lt;=0),CG133-CO133,0))))</f>
        <v>9386.8100000000049</v>
      </c>
      <c r="CQ133" s="9">
        <f t="shared" ref="CQ133:CQ196" si="280">CH133+CO133</f>
        <v>26372.409999999996</v>
      </c>
      <c r="CR133" s="9">
        <f t="shared" ref="CR133:CR196" si="281">IF(AND(CL133&lt;&gt;0,$J133="H",$L133=0),CL133,IF(AND(YEAR(CP$4)&gt;=YEAR($F133),$J133="H",$F133&gt;0,$L133=0),$E133,0))</f>
        <v>0</v>
      </c>
      <c r="CS133" s="9">
        <f t="shared" ref="CS133:CS196" si="282">IF(AND(YEAR(CP$4)&gt;=YEAR($F133),$E133&gt;0,$F133&gt;0,CO133&gt;0,$J133="H"),ROUND(CO133/$L133*$E133,2),IF(AND(YEAR(CP$4)&gt;=YEAR($F133),$E133&lt;0,$F133&gt;0,CO133&lt;0,$J133="H"),ROUND(CO133/$L133*$E133,2),0))</f>
        <v>35759.22</v>
      </c>
    </row>
    <row r="134" spans="1:97" ht="12.9" customHeight="1" x14ac:dyDescent="0.25">
      <c r="A134" s="193">
        <v>511</v>
      </c>
      <c r="B134" s="186" t="s">
        <v>224</v>
      </c>
      <c r="C134" s="179"/>
      <c r="D134" s="194"/>
      <c r="E134" s="217">
        <v>204585.76</v>
      </c>
      <c r="F134" s="276">
        <v>33786</v>
      </c>
      <c r="G134" s="189">
        <v>40</v>
      </c>
      <c r="H134" s="177"/>
      <c r="I134" s="190"/>
      <c r="J134" s="200" t="s">
        <v>463</v>
      </c>
      <c r="K134" s="93">
        <f t="shared" si="225"/>
        <v>2.5000000000000001E-2</v>
      </c>
      <c r="L134" s="94">
        <f t="shared" si="226"/>
        <v>5114.6400000000003</v>
      </c>
      <c r="M134" s="91">
        <f t="shared" si="227"/>
        <v>104850.28</v>
      </c>
      <c r="N134" s="9">
        <f t="shared" si="228"/>
        <v>99735.48000000001</v>
      </c>
      <c r="O134" s="548">
        <f t="shared" si="229"/>
        <v>204585.76</v>
      </c>
      <c r="P134" s="543"/>
      <c r="Q134" s="4">
        <f t="shared" si="205"/>
        <v>0</v>
      </c>
      <c r="R134" s="9">
        <f t="shared" si="223"/>
        <v>0</v>
      </c>
      <c r="S134" s="9">
        <f t="shared" si="206"/>
        <v>204585.76</v>
      </c>
      <c r="T134" s="9">
        <f t="shared" si="224"/>
        <v>204585.76</v>
      </c>
      <c r="U134" s="9">
        <f t="shared" si="230"/>
        <v>5114.6400000000003</v>
      </c>
      <c r="V134" s="9">
        <f t="shared" si="231"/>
        <v>99735.64</v>
      </c>
      <c r="W134" s="9">
        <f t="shared" si="232"/>
        <v>104850.12000000001</v>
      </c>
      <c r="X134" s="9">
        <f t="shared" si="233"/>
        <v>0</v>
      </c>
      <c r="Y134" s="9">
        <f t="shared" si="234"/>
        <v>204585.76</v>
      </c>
      <c r="Z134" s="4">
        <f t="shared" si="215"/>
        <v>0</v>
      </c>
      <c r="AA134" s="9">
        <f t="shared" si="235"/>
        <v>0</v>
      </c>
      <c r="AB134" s="9">
        <f t="shared" si="207"/>
        <v>204585.76</v>
      </c>
      <c r="AC134" s="9">
        <f t="shared" ref="AC134:AC197" si="283">IF(AD134&lt;&gt;0,ROUND(AD134/$L134*AB134,2),0)</f>
        <v>204585.76</v>
      </c>
      <c r="AD134" s="9">
        <f t="shared" si="236"/>
        <v>5114.6400000000003</v>
      </c>
      <c r="AE134" s="9">
        <f t="shared" si="237"/>
        <v>94621</v>
      </c>
      <c r="AF134" s="9">
        <f t="shared" si="238"/>
        <v>109964.76000000001</v>
      </c>
      <c r="AG134" s="9">
        <f t="shared" si="239"/>
        <v>0</v>
      </c>
      <c r="AH134" s="9">
        <f t="shared" si="240"/>
        <v>204585.76</v>
      </c>
      <c r="AI134" s="4">
        <f t="shared" si="216"/>
        <v>0</v>
      </c>
      <c r="AJ134" s="9">
        <f t="shared" si="241"/>
        <v>0</v>
      </c>
      <c r="AK134" s="9">
        <f t="shared" si="208"/>
        <v>204585.76</v>
      </c>
      <c r="AL134" s="9">
        <f t="shared" ref="AL134:AL197" si="284">IF(AM134&lt;&gt;0,ROUND(AM134/$L134*AK134,2),0)</f>
        <v>204585.76</v>
      </c>
      <c r="AM134" s="9">
        <f t="shared" si="242"/>
        <v>5114.6400000000003</v>
      </c>
      <c r="AN134" s="9">
        <f t="shared" si="243"/>
        <v>89506.36</v>
      </c>
      <c r="AO134" s="9">
        <f t="shared" si="244"/>
        <v>115079.40000000001</v>
      </c>
      <c r="AP134" s="9">
        <f t="shared" si="245"/>
        <v>0</v>
      </c>
      <c r="AQ134" s="9">
        <f t="shared" si="246"/>
        <v>204585.76</v>
      </c>
      <c r="AR134" s="4">
        <f t="shared" si="217"/>
        <v>0</v>
      </c>
      <c r="AS134" s="9">
        <f t="shared" si="247"/>
        <v>0</v>
      </c>
      <c r="AT134" s="9">
        <f t="shared" si="209"/>
        <v>204585.76</v>
      </c>
      <c r="AU134" s="9">
        <f t="shared" ref="AU134:AU197" si="285">IF(AV134&lt;&gt;0,ROUND(AV134/$L134*AT134,2),0)</f>
        <v>204585.76</v>
      </c>
      <c r="AV134" s="9">
        <f t="shared" si="248"/>
        <v>5114.6400000000003</v>
      </c>
      <c r="AW134" s="9">
        <f t="shared" si="249"/>
        <v>84391.72</v>
      </c>
      <c r="AX134" s="9">
        <f t="shared" si="250"/>
        <v>120194.04000000001</v>
      </c>
      <c r="AY134" s="9">
        <f t="shared" si="251"/>
        <v>0</v>
      </c>
      <c r="AZ134" s="9">
        <f t="shared" si="252"/>
        <v>204585.76</v>
      </c>
      <c r="BA134" s="4">
        <f t="shared" si="218"/>
        <v>0</v>
      </c>
      <c r="BB134" s="9">
        <f t="shared" si="253"/>
        <v>0</v>
      </c>
      <c r="BC134" s="9">
        <f t="shared" si="210"/>
        <v>204585.76</v>
      </c>
      <c r="BD134" s="9">
        <f t="shared" ref="BD134:BD197" si="286">IF(BE134&lt;&gt;0,ROUND(BE134/$L134*BC134,2),0)</f>
        <v>204585.76</v>
      </c>
      <c r="BE134" s="9">
        <f t="shared" si="254"/>
        <v>5114.6400000000003</v>
      </c>
      <c r="BF134" s="9">
        <f t="shared" si="255"/>
        <v>79277.08</v>
      </c>
      <c r="BG134" s="9">
        <f t="shared" si="256"/>
        <v>125308.68000000001</v>
      </c>
      <c r="BH134" s="9">
        <f t="shared" si="257"/>
        <v>0</v>
      </c>
      <c r="BI134" s="9">
        <f t="shared" si="258"/>
        <v>204585.76</v>
      </c>
      <c r="BJ134" s="4">
        <f t="shared" si="219"/>
        <v>0</v>
      </c>
      <c r="BK134" s="9">
        <f t="shared" si="259"/>
        <v>0</v>
      </c>
      <c r="BL134" s="9">
        <f t="shared" si="211"/>
        <v>204585.76</v>
      </c>
      <c r="BM134" s="9">
        <f t="shared" ref="BM134:BM197" si="287">IF(BN134&lt;&gt;0,ROUND(BN134/$L134*BL134,2),0)</f>
        <v>204585.76</v>
      </c>
      <c r="BN134" s="9">
        <f t="shared" si="260"/>
        <v>5114.6400000000003</v>
      </c>
      <c r="BO134" s="9">
        <f t="shared" si="261"/>
        <v>74162.44</v>
      </c>
      <c r="BP134" s="9">
        <f t="shared" si="262"/>
        <v>130423.32</v>
      </c>
      <c r="BQ134" s="9">
        <f t="shared" si="263"/>
        <v>0</v>
      </c>
      <c r="BR134" s="9">
        <f t="shared" si="264"/>
        <v>204585.76</v>
      </c>
      <c r="BS134" s="4">
        <f t="shared" si="220"/>
        <v>0</v>
      </c>
      <c r="BT134" s="9">
        <f t="shared" si="265"/>
        <v>0</v>
      </c>
      <c r="BU134" s="9">
        <f t="shared" si="212"/>
        <v>204585.76</v>
      </c>
      <c r="BV134" s="9">
        <f t="shared" ref="BV134:BV197" si="288">IF(BW134&lt;&gt;0,ROUND(BW134/$L134*BU134,2),0)</f>
        <v>204585.76</v>
      </c>
      <c r="BW134" s="9">
        <f t="shared" si="266"/>
        <v>5114.6400000000003</v>
      </c>
      <c r="BX134" s="9">
        <f t="shared" si="267"/>
        <v>69047.8</v>
      </c>
      <c r="BY134" s="9">
        <f t="shared" si="268"/>
        <v>135537.96000000002</v>
      </c>
      <c r="BZ134" s="9">
        <f t="shared" si="269"/>
        <v>0</v>
      </c>
      <c r="CA134" s="9">
        <f t="shared" si="270"/>
        <v>204585.76</v>
      </c>
      <c r="CB134" s="4">
        <f t="shared" si="221"/>
        <v>0</v>
      </c>
      <c r="CC134" s="9">
        <f t="shared" si="271"/>
        <v>0</v>
      </c>
      <c r="CD134" s="9">
        <f t="shared" si="213"/>
        <v>204585.76</v>
      </c>
      <c r="CE134" s="9">
        <f t="shared" ref="CE134:CE197" si="289">IF(CF134&lt;&gt;0,ROUND(CF134/$L134*CD134,2),0)</f>
        <v>204585.76</v>
      </c>
      <c r="CF134" s="9">
        <f t="shared" si="272"/>
        <v>5114.6400000000003</v>
      </c>
      <c r="CG134" s="9">
        <f t="shared" si="273"/>
        <v>63933.16</v>
      </c>
      <c r="CH134" s="9">
        <f t="shared" si="274"/>
        <v>140652.60000000003</v>
      </c>
      <c r="CI134" s="9">
        <f t="shared" si="275"/>
        <v>0</v>
      </c>
      <c r="CJ134" s="9">
        <f t="shared" si="276"/>
        <v>204585.76</v>
      </c>
      <c r="CK134" s="4">
        <f t="shared" si="222"/>
        <v>0</v>
      </c>
      <c r="CL134" s="9">
        <f t="shared" si="277"/>
        <v>0</v>
      </c>
      <c r="CM134" s="9">
        <f t="shared" si="214"/>
        <v>204585.76</v>
      </c>
      <c r="CN134" s="9">
        <f t="shared" ref="CN134:CN197" si="290">IF(CO134&lt;&gt;0,ROUND(CO134/$L134*CM134,2),0)</f>
        <v>204585.76</v>
      </c>
      <c r="CO134" s="9">
        <f t="shared" si="278"/>
        <v>5114.6400000000003</v>
      </c>
      <c r="CP134" s="9">
        <f t="shared" si="279"/>
        <v>58818.520000000004</v>
      </c>
      <c r="CQ134" s="9">
        <f t="shared" si="280"/>
        <v>145767.24000000005</v>
      </c>
      <c r="CR134" s="9">
        <f t="shared" si="281"/>
        <v>0</v>
      </c>
      <c r="CS134" s="9">
        <f t="shared" si="282"/>
        <v>204585.76</v>
      </c>
    </row>
    <row r="135" spans="1:97" ht="12.9" customHeight="1" x14ac:dyDescent="0.25">
      <c r="A135" s="193">
        <v>512</v>
      </c>
      <c r="B135" s="186" t="s">
        <v>224</v>
      </c>
      <c r="C135" s="179"/>
      <c r="D135" s="194"/>
      <c r="E135" s="217">
        <v>177664.31</v>
      </c>
      <c r="F135" s="276">
        <v>34151</v>
      </c>
      <c r="G135" s="189">
        <v>40</v>
      </c>
      <c r="H135" s="177"/>
      <c r="I135" s="190"/>
      <c r="J135" s="200" t="s">
        <v>463</v>
      </c>
      <c r="K135" s="93">
        <f t="shared" si="225"/>
        <v>2.5000000000000001E-2</v>
      </c>
      <c r="L135" s="94">
        <f t="shared" si="226"/>
        <v>4441.6099999999997</v>
      </c>
      <c r="M135" s="91">
        <f t="shared" si="227"/>
        <v>95494.52</v>
      </c>
      <c r="N135" s="9">
        <f t="shared" si="228"/>
        <v>82169.789999999994</v>
      </c>
      <c r="O135" s="548">
        <f t="shared" si="229"/>
        <v>177664.31</v>
      </c>
      <c r="P135" s="543"/>
      <c r="Q135" s="4">
        <f t="shared" si="205"/>
        <v>0</v>
      </c>
      <c r="R135" s="9">
        <f t="shared" si="223"/>
        <v>0</v>
      </c>
      <c r="S135" s="9">
        <f t="shared" si="206"/>
        <v>177664.31</v>
      </c>
      <c r="T135" s="9">
        <f t="shared" si="224"/>
        <v>177664.31</v>
      </c>
      <c r="U135" s="9">
        <f t="shared" si="230"/>
        <v>4441.6099999999997</v>
      </c>
      <c r="V135" s="9">
        <f t="shared" si="231"/>
        <v>91052.91</v>
      </c>
      <c r="W135" s="9">
        <f t="shared" si="232"/>
        <v>86611.4</v>
      </c>
      <c r="X135" s="9">
        <f t="shared" si="233"/>
        <v>0</v>
      </c>
      <c r="Y135" s="9">
        <f t="shared" si="234"/>
        <v>177664.31</v>
      </c>
      <c r="Z135" s="4">
        <f t="shared" si="215"/>
        <v>0</v>
      </c>
      <c r="AA135" s="9">
        <f t="shared" si="235"/>
        <v>0</v>
      </c>
      <c r="AB135" s="9">
        <f t="shared" si="207"/>
        <v>177664.31</v>
      </c>
      <c r="AC135" s="9">
        <f t="shared" si="283"/>
        <v>177664.31</v>
      </c>
      <c r="AD135" s="9">
        <f t="shared" si="236"/>
        <v>4441.6099999999997</v>
      </c>
      <c r="AE135" s="9">
        <f t="shared" si="237"/>
        <v>86611.3</v>
      </c>
      <c r="AF135" s="9">
        <f t="shared" si="238"/>
        <v>91053.01</v>
      </c>
      <c r="AG135" s="9">
        <f t="shared" si="239"/>
        <v>0</v>
      </c>
      <c r="AH135" s="9">
        <f t="shared" si="240"/>
        <v>177664.31</v>
      </c>
      <c r="AI135" s="4">
        <f t="shared" si="216"/>
        <v>0</v>
      </c>
      <c r="AJ135" s="9">
        <f t="shared" si="241"/>
        <v>0</v>
      </c>
      <c r="AK135" s="9">
        <f t="shared" si="208"/>
        <v>177664.31</v>
      </c>
      <c r="AL135" s="9">
        <f t="shared" si="284"/>
        <v>177664.31</v>
      </c>
      <c r="AM135" s="9">
        <f t="shared" si="242"/>
        <v>4441.6099999999997</v>
      </c>
      <c r="AN135" s="9">
        <f t="shared" si="243"/>
        <v>82169.69</v>
      </c>
      <c r="AO135" s="9">
        <f t="shared" si="244"/>
        <v>95494.62</v>
      </c>
      <c r="AP135" s="9">
        <f t="shared" si="245"/>
        <v>0</v>
      </c>
      <c r="AQ135" s="9">
        <f t="shared" si="246"/>
        <v>177664.31</v>
      </c>
      <c r="AR135" s="4">
        <f t="shared" si="217"/>
        <v>0</v>
      </c>
      <c r="AS135" s="9">
        <f t="shared" si="247"/>
        <v>0</v>
      </c>
      <c r="AT135" s="9">
        <f t="shared" si="209"/>
        <v>177664.31</v>
      </c>
      <c r="AU135" s="9">
        <f t="shared" si="285"/>
        <v>177664.31</v>
      </c>
      <c r="AV135" s="9">
        <f t="shared" si="248"/>
        <v>4441.6099999999997</v>
      </c>
      <c r="AW135" s="9">
        <f t="shared" si="249"/>
        <v>77728.08</v>
      </c>
      <c r="AX135" s="9">
        <f t="shared" si="250"/>
        <v>99936.23</v>
      </c>
      <c r="AY135" s="9">
        <f t="shared" si="251"/>
        <v>0</v>
      </c>
      <c r="AZ135" s="9">
        <f t="shared" si="252"/>
        <v>177664.31</v>
      </c>
      <c r="BA135" s="4">
        <f t="shared" si="218"/>
        <v>0</v>
      </c>
      <c r="BB135" s="9">
        <f t="shared" si="253"/>
        <v>0</v>
      </c>
      <c r="BC135" s="9">
        <f t="shared" si="210"/>
        <v>177664.31</v>
      </c>
      <c r="BD135" s="9">
        <f t="shared" si="286"/>
        <v>177664.31</v>
      </c>
      <c r="BE135" s="9">
        <f t="shared" si="254"/>
        <v>4441.6099999999997</v>
      </c>
      <c r="BF135" s="9">
        <f t="shared" si="255"/>
        <v>73286.47</v>
      </c>
      <c r="BG135" s="9">
        <f t="shared" si="256"/>
        <v>104377.84</v>
      </c>
      <c r="BH135" s="9">
        <f t="shared" si="257"/>
        <v>0</v>
      </c>
      <c r="BI135" s="9">
        <f t="shared" si="258"/>
        <v>177664.31</v>
      </c>
      <c r="BJ135" s="4">
        <f t="shared" si="219"/>
        <v>0</v>
      </c>
      <c r="BK135" s="9">
        <f t="shared" si="259"/>
        <v>0</v>
      </c>
      <c r="BL135" s="9">
        <f t="shared" si="211"/>
        <v>177664.31</v>
      </c>
      <c r="BM135" s="9">
        <f t="shared" si="287"/>
        <v>177664.31</v>
      </c>
      <c r="BN135" s="9">
        <f t="shared" si="260"/>
        <v>4441.6099999999997</v>
      </c>
      <c r="BO135" s="9">
        <f t="shared" si="261"/>
        <v>68844.86</v>
      </c>
      <c r="BP135" s="9">
        <f t="shared" si="262"/>
        <v>108819.45</v>
      </c>
      <c r="BQ135" s="9">
        <f t="shared" si="263"/>
        <v>0</v>
      </c>
      <c r="BR135" s="9">
        <f t="shared" si="264"/>
        <v>177664.31</v>
      </c>
      <c r="BS135" s="4">
        <f t="shared" si="220"/>
        <v>0</v>
      </c>
      <c r="BT135" s="9">
        <f t="shared" si="265"/>
        <v>0</v>
      </c>
      <c r="BU135" s="9">
        <f t="shared" si="212"/>
        <v>177664.31</v>
      </c>
      <c r="BV135" s="9">
        <f t="shared" si="288"/>
        <v>177664.31</v>
      </c>
      <c r="BW135" s="9">
        <f t="shared" si="266"/>
        <v>4441.6099999999997</v>
      </c>
      <c r="BX135" s="9">
        <f t="shared" si="267"/>
        <v>64403.25</v>
      </c>
      <c r="BY135" s="9">
        <f t="shared" si="268"/>
        <v>113261.06</v>
      </c>
      <c r="BZ135" s="9">
        <f t="shared" si="269"/>
        <v>0</v>
      </c>
      <c r="CA135" s="9">
        <f t="shared" si="270"/>
        <v>177664.31</v>
      </c>
      <c r="CB135" s="4">
        <f t="shared" si="221"/>
        <v>0</v>
      </c>
      <c r="CC135" s="9">
        <f t="shared" si="271"/>
        <v>0</v>
      </c>
      <c r="CD135" s="9">
        <f t="shared" si="213"/>
        <v>177664.31</v>
      </c>
      <c r="CE135" s="9">
        <f t="shared" si="289"/>
        <v>177664.31</v>
      </c>
      <c r="CF135" s="9">
        <f t="shared" si="272"/>
        <v>4441.6099999999997</v>
      </c>
      <c r="CG135" s="9">
        <f t="shared" si="273"/>
        <v>59961.64</v>
      </c>
      <c r="CH135" s="9">
        <f t="shared" si="274"/>
        <v>117702.67</v>
      </c>
      <c r="CI135" s="9">
        <f t="shared" si="275"/>
        <v>0</v>
      </c>
      <c r="CJ135" s="9">
        <f t="shared" si="276"/>
        <v>177664.31</v>
      </c>
      <c r="CK135" s="4">
        <f t="shared" si="222"/>
        <v>0</v>
      </c>
      <c r="CL135" s="9">
        <f t="shared" si="277"/>
        <v>0</v>
      </c>
      <c r="CM135" s="9">
        <f t="shared" si="214"/>
        <v>177664.31</v>
      </c>
      <c r="CN135" s="9">
        <f t="shared" si="290"/>
        <v>177664.31</v>
      </c>
      <c r="CO135" s="9">
        <f t="shared" si="278"/>
        <v>4441.6099999999997</v>
      </c>
      <c r="CP135" s="9">
        <f t="shared" si="279"/>
        <v>55520.03</v>
      </c>
      <c r="CQ135" s="9">
        <f t="shared" si="280"/>
        <v>122144.28</v>
      </c>
      <c r="CR135" s="9">
        <f t="shared" si="281"/>
        <v>0</v>
      </c>
      <c r="CS135" s="9">
        <f t="shared" si="282"/>
        <v>177664.31</v>
      </c>
    </row>
    <row r="136" spans="1:97" ht="12.9" customHeight="1" x14ac:dyDescent="0.25">
      <c r="A136" s="193">
        <v>513</v>
      </c>
      <c r="B136" s="186" t="s">
        <v>224</v>
      </c>
      <c r="C136" s="179"/>
      <c r="D136" s="194"/>
      <c r="E136" s="217">
        <v>233606.78</v>
      </c>
      <c r="F136" s="276">
        <v>34516</v>
      </c>
      <c r="G136" s="189">
        <v>40</v>
      </c>
      <c r="H136" s="177"/>
      <c r="I136" s="190"/>
      <c r="J136" s="200" t="s">
        <v>463</v>
      </c>
      <c r="K136" s="93">
        <f t="shared" si="225"/>
        <v>2.5000000000000001E-2</v>
      </c>
      <c r="L136" s="94">
        <f t="shared" si="226"/>
        <v>5840.17</v>
      </c>
      <c r="M136" s="91">
        <f t="shared" si="227"/>
        <v>131403.79999999999</v>
      </c>
      <c r="N136" s="9">
        <f t="shared" si="228"/>
        <v>102202.98</v>
      </c>
      <c r="O136" s="548">
        <f t="shared" si="229"/>
        <v>233606.78</v>
      </c>
      <c r="P136" s="543"/>
      <c r="Q136" s="4">
        <f t="shared" si="205"/>
        <v>0</v>
      </c>
      <c r="R136" s="9">
        <f t="shared" si="223"/>
        <v>0</v>
      </c>
      <c r="S136" s="9">
        <f t="shared" si="206"/>
        <v>233606.78</v>
      </c>
      <c r="T136" s="9">
        <f t="shared" si="224"/>
        <v>233606.78</v>
      </c>
      <c r="U136" s="9">
        <f t="shared" si="230"/>
        <v>5840.17</v>
      </c>
      <c r="V136" s="9">
        <f t="shared" si="231"/>
        <v>125563.62999999999</v>
      </c>
      <c r="W136" s="9">
        <f t="shared" si="232"/>
        <v>108043.15</v>
      </c>
      <c r="X136" s="9">
        <f t="shared" si="233"/>
        <v>0</v>
      </c>
      <c r="Y136" s="9">
        <f t="shared" si="234"/>
        <v>233606.78</v>
      </c>
      <c r="Z136" s="4">
        <f t="shared" si="215"/>
        <v>0</v>
      </c>
      <c r="AA136" s="9">
        <f t="shared" si="235"/>
        <v>0</v>
      </c>
      <c r="AB136" s="9">
        <f t="shared" si="207"/>
        <v>233606.78</v>
      </c>
      <c r="AC136" s="9">
        <f t="shared" si="283"/>
        <v>233606.78</v>
      </c>
      <c r="AD136" s="9">
        <f t="shared" si="236"/>
        <v>5840.17</v>
      </c>
      <c r="AE136" s="9">
        <f t="shared" si="237"/>
        <v>119723.45999999999</v>
      </c>
      <c r="AF136" s="9">
        <f t="shared" si="238"/>
        <v>113883.31999999999</v>
      </c>
      <c r="AG136" s="9">
        <f t="shared" si="239"/>
        <v>0</v>
      </c>
      <c r="AH136" s="9">
        <f t="shared" si="240"/>
        <v>233606.78</v>
      </c>
      <c r="AI136" s="4">
        <f t="shared" si="216"/>
        <v>0</v>
      </c>
      <c r="AJ136" s="9">
        <f t="shared" si="241"/>
        <v>0</v>
      </c>
      <c r="AK136" s="9">
        <f t="shared" si="208"/>
        <v>233606.78</v>
      </c>
      <c r="AL136" s="9">
        <f t="shared" si="284"/>
        <v>233606.78</v>
      </c>
      <c r="AM136" s="9">
        <f t="shared" si="242"/>
        <v>5840.17</v>
      </c>
      <c r="AN136" s="9">
        <f t="shared" si="243"/>
        <v>113883.29</v>
      </c>
      <c r="AO136" s="9">
        <f t="shared" si="244"/>
        <v>119723.48999999999</v>
      </c>
      <c r="AP136" s="9">
        <f t="shared" si="245"/>
        <v>0</v>
      </c>
      <c r="AQ136" s="9">
        <f t="shared" si="246"/>
        <v>233606.78</v>
      </c>
      <c r="AR136" s="4">
        <f t="shared" si="217"/>
        <v>0</v>
      </c>
      <c r="AS136" s="9">
        <f t="shared" si="247"/>
        <v>0</v>
      </c>
      <c r="AT136" s="9">
        <f t="shared" si="209"/>
        <v>233606.78</v>
      </c>
      <c r="AU136" s="9">
        <f t="shared" si="285"/>
        <v>233606.78</v>
      </c>
      <c r="AV136" s="9">
        <f t="shared" si="248"/>
        <v>5840.17</v>
      </c>
      <c r="AW136" s="9">
        <f t="shared" si="249"/>
        <v>108043.12</v>
      </c>
      <c r="AX136" s="9">
        <f t="shared" si="250"/>
        <v>125563.65999999999</v>
      </c>
      <c r="AY136" s="9">
        <f t="shared" si="251"/>
        <v>0</v>
      </c>
      <c r="AZ136" s="9">
        <f t="shared" si="252"/>
        <v>233606.78</v>
      </c>
      <c r="BA136" s="4">
        <f t="shared" si="218"/>
        <v>0</v>
      </c>
      <c r="BB136" s="9">
        <f t="shared" si="253"/>
        <v>0</v>
      </c>
      <c r="BC136" s="9">
        <f t="shared" si="210"/>
        <v>233606.78</v>
      </c>
      <c r="BD136" s="9">
        <f t="shared" si="286"/>
        <v>233606.78</v>
      </c>
      <c r="BE136" s="9">
        <f t="shared" si="254"/>
        <v>5840.17</v>
      </c>
      <c r="BF136" s="9">
        <f t="shared" si="255"/>
        <v>102202.95</v>
      </c>
      <c r="BG136" s="9">
        <f t="shared" si="256"/>
        <v>131403.82999999999</v>
      </c>
      <c r="BH136" s="9">
        <f t="shared" si="257"/>
        <v>0</v>
      </c>
      <c r="BI136" s="9">
        <f t="shared" si="258"/>
        <v>233606.78</v>
      </c>
      <c r="BJ136" s="4">
        <f t="shared" si="219"/>
        <v>0</v>
      </c>
      <c r="BK136" s="9">
        <f t="shared" si="259"/>
        <v>0</v>
      </c>
      <c r="BL136" s="9">
        <f t="shared" si="211"/>
        <v>233606.78</v>
      </c>
      <c r="BM136" s="9">
        <f t="shared" si="287"/>
        <v>233606.78</v>
      </c>
      <c r="BN136" s="9">
        <f t="shared" si="260"/>
        <v>5840.17</v>
      </c>
      <c r="BO136" s="9">
        <f t="shared" si="261"/>
        <v>96362.78</v>
      </c>
      <c r="BP136" s="9">
        <f t="shared" si="262"/>
        <v>137244</v>
      </c>
      <c r="BQ136" s="9">
        <f t="shared" si="263"/>
        <v>0</v>
      </c>
      <c r="BR136" s="9">
        <f t="shared" si="264"/>
        <v>233606.78</v>
      </c>
      <c r="BS136" s="4">
        <f t="shared" si="220"/>
        <v>0</v>
      </c>
      <c r="BT136" s="9">
        <f t="shared" si="265"/>
        <v>0</v>
      </c>
      <c r="BU136" s="9">
        <f t="shared" si="212"/>
        <v>233606.78</v>
      </c>
      <c r="BV136" s="9">
        <f t="shared" si="288"/>
        <v>233606.78</v>
      </c>
      <c r="BW136" s="9">
        <f t="shared" si="266"/>
        <v>5840.17</v>
      </c>
      <c r="BX136" s="9">
        <f t="shared" si="267"/>
        <v>90522.61</v>
      </c>
      <c r="BY136" s="9">
        <f t="shared" si="268"/>
        <v>143084.17000000001</v>
      </c>
      <c r="BZ136" s="9">
        <f t="shared" si="269"/>
        <v>0</v>
      </c>
      <c r="CA136" s="9">
        <f t="shared" si="270"/>
        <v>233606.78</v>
      </c>
      <c r="CB136" s="4">
        <f t="shared" si="221"/>
        <v>0</v>
      </c>
      <c r="CC136" s="9">
        <f t="shared" si="271"/>
        <v>0</v>
      </c>
      <c r="CD136" s="9">
        <f t="shared" si="213"/>
        <v>233606.78</v>
      </c>
      <c r="CE136" s="9">
        <f t="shared" si="289"/>
        <v>233606.78</v>
      </c>
      <c r="CF136" s="9">
        <f t="shared" si="272"/>
        <v>5840.17</v>
      </c>
      <c r="CG136" s="9">
        <f t="shared" si="273"/>
        <v>84682.44</v>
      </c>
      <c r="CH136" s="9">
        <f t="shared" si="274"/>
        <v>148924.34000000003</v>
      </c>
      <c r="CI136" s="9">
        <f t="shared" si="275"/>
        <v>0</v>
      </c>
      <c r="CJ136" s="9">
        <f t="shared" si="276"/>
        <v>233606.78</v>
      </c>
      <c r="CK136" s="4">
        <f t="shared" si="222"/>
        <v>0</v>
      </c>
      <c r="CL136" s="9">
        <f t="shared" si="277"/>
        <v>0</v>
      </c>
      <c r="CM136" s="9">
        <f t="shared" si="214"/>
        <v>233606.78</v>
      </c>
      <c r="CN136" s="9">
        <f t="shared" si="290"/>
        <v>233606.78</v>
      </c>
      <c r="CO136" s="9">
        <f t="shared" si="278"/>
        <v>5840.17</v>
      </c>
      <c r="CP136" s="9">
        <f t="shared" si="279"/>
        <v>78842.27</v>
      </c>
      <c r="CQ136" s="9">
        <f t="shared" si="280"/>
        <v>154764.51000000004</v>
      </c>
      <c r="CR136" s="9">
        <f t="shared" si="281"/>
        <v>0</v>
      </c>
      <c r="CS136" s="9">
        <f t="shared" si="282"/>
        <v>233606.78</v>
      </c>
    </row>
    <row r="137" spans="1:97" ht="12.9" customHeight="1" x14ac:dyDescent="0.25">
      <c r="A137" s="193">
        <v>514</v>
      </c>
      <c r="B137" s="186" t="s">
        <v>224</v>
      </c>
      <c r="C137" s="179"/>
      <c r="D137" s="194"/>
      <c r="E137" s="217">
        <v>81873.16</v>
      </c>
      <c r="F137" s="276">
        <v>34881</v>
      </c>
      <c r="G137" s="189">
        <v>40</v>
      </c>
      <c r="H137" s="177"/>
      <c r="I137" s="190"/>
      <c r="J137" s="200" t="s">
        <v>463</v>
      </c>
      <c r="K137" s="93">
        <f t="shared" si="225"/>
        <v>2.5000000000000001E-2</v>
      </c>
      <c r="L137" s="94">
        <f t="shared" si="226"/>
        <v>2046.83</v>
      </c>
      <c r="M137" s="91">
        <f t="shared" si="227"/>
        <v>48100.460000000006</v>
      </c>
      <c r="N137" s="9">
        <f t="shared" si="228"/>
        <v>33772.699999999997</v>
      </c>
      <c r="O137" s="548">
        <f t="shared" si="229"/>
        <v>81873.16</v>
      </c>
      <c r="P137" s="543"/>
      <c r="Q137" s="4">
        <f t="shared" si="205"/>
        <v>0</v>
      </c>
      <c r="R137" s="9">
        <f t="shared" si="223"/>
        <v>0</v>
      </c>
      <c r="S137" s="9">
        <f t="shared" si="206"/>
        <v>81873.16</v>
      </c>
      <c r="T137" s="9">
        <f t="shared" si="224"/>
        <v>81873.16</v>
      </c>
      <c r="U137" s="9">
        <f t="shared" si="230"/>
        <v>2046.83</v>
      </c>
      <c r="V137" s="9">
        <f t="shared" si="231"/>
        <v>46053.630000000005</v>
      </c>
      <c r="W137" s="9">
        <f t="shared" si="232"/>
        <v>35819.53</v>
      </c>
      <c r="X137" s="9">
        <f t="shared" si="233"/>
        <v>0</v>
      </c>
      <c r="Y137" s="9">
        <f t="shared" si="234"/>
        <v>81873.16</v>
      </c>
      <c r="Z137" s="4">
        <f t="shared" si="215"/>
        <v>0</v>
      </c>
      <c r="AA137" s="9">
        <f t="shared" si="235"/>
        <v>0</v>
      </c>
      <c r="AB137" s="9">
        <f t="shared" si="207"/>
        <v>81873.16</v>
      </c>
      <c r="AC137" s="9">
        <f t="shared" si="283"/>
        <v>81873.16</v>
      </c>
      <c r="AD137" s="9">
        <f t="shared" si="236"/>
        <v>2046.83</v>
      </c>
      <c r="AE137" s="9">
        <f t="shared" si="237"/>
        <v>44006.8</v>
      </c>
      <c r="AF137" s="9">
        <f t="shared" si="238"/>
        <v>37866.36</v>
      </c>
      <c r="AG137" s="9">
        <f t="shared" si="239"/>
        <v>0</v>
      </c>
      <c r="AH137" s="9">
        <f t="shared" si="240"/>
        <v>81873.16</v>
      </c>
      <c r="AI137" s="4">
        <f t="shared" si="216"/>
        <v>0</v>
      </c>
      <c r="AJ137" s="9">
        <f t="shared" si="241"/>
        <v>0</v>
      </c>
      <c r="AK137" s="9">
        <f t="shared" si="208"/>
        <v>81873.16</v>
      </c>
      <c r="AL137" s="9">
        <f t="shared" si="284"/>
        <v>81873.16</v>
      </c>
      <c r="AM137" s="9">
        <f t="shared" si="242"/>
        <v>2046.83</v>
      </c>
      <c r="AN137" s="9">
        <f t="shared" si="243"/>
        <v>41959.97</v>
      </c>
      <c r="AO137" s="9">
        <f t="shared" si="244"/>
        <v>39913.19</v>
      </c>
      <c r="AP137" s="9">
        <f t="shared" si="245"/>
        <v>0</v>
      </c>
      <c r="AQ137" s="9">
        <f t="shared" si="246"/>
        <v>81873.16</v>
      </c>
      <c r="AR137" s="4">
        <f t="shared" si="217"/>
        <v>0</v>
      </c>
      <c r="AS137" s="9">
        <f t="shared" si="247"/>
        <v>0</v>
      </c>
      <c r="AT137" s="9">
        <f t="shared" si="209"/>
        <v>81873.16</v>
      </c>
      <c r="AU137" s="9">
        <f t="shared" si="285"/>
        <v>81873.16</v>
      </c>
      <c r="AV137" s="9">
        <f t="shared" si="248"/>
        <v>2046.83</v>
      </c>
      <c r="AW137" s="9">
        <f t="shared" si="249"/>
        <v>39913.14</v>
      </c>
      <c r="AX137" s="9">
        <f t="shared" si="250"/>
        <v>41960.020000000004</v>
      </c>
      <c r="AY137" s="9">
        <f t="shared" si="251"/>
        <v>0</v>
      </c>
      <c r="AZ137" s="9">
        <f t="shared" si="252"/>
        <v>81873.16</v>
      </c>
      <c r="BA137" s="4">
        <f t="shared" si="218"/>
        <v>0</v>
      </c>
      <c r="BB137" s="9">
        <f t="shared" si="253"/>
        <v>0</v>
      </c>
      <c r="BC137" s="9">
        <f t="shared" si="210"/>
        <v>81873.16</v>
      </c>
      <c r="BD137" s="9">
        <f t="shared" si="286"/>
        <v>81873.16</v>
      </c>
      <c r="BE137" s="9">
        <f t="shared" si="254"/>
        <v>2046.83</v>
      </c>
      <c r="BF137" s="9">
        <f t="shared" si="255"/>
        <v>37866.31</v>
      </c>
      <c r="BG137" s="9">
        <f t="shared" si="256"/>
        <v>44006.850000000006</v>
      </c>
      <c r="BH137" s="9">
        <f t="shared" si="257"/>
        <v>0</v>
      </c>
      <c r="BI137" s="9">
        <f t="shared" si="258"/>
        <v>81873.16</v>
      </c>
      <c r="BJ137" s="4">
        <f t="shared" si="219"/>
        <v>0</v>
      </c>
      <c r="BK137" s="9">
        <f t="shared" si="259"/>
        <v>0</v>
      </c>
      <c r="BL137" s="9">
        <f t="shared" si="211"/>
        <v>81873.16</v>
      </c>
      <c r="BM137" s="9">
        <f t="shared" si="287"/>
        <v>81873.16</v>
      </c>
      <c r="BN137" s="9">
        <f t="shared" si="260"/>
        <v>2046.83</v>
      </c>
      <c r="BO137" s="9">
        <f t="shared" si="261"/>
        <v>35819.479999999996</v>
      </c>
      <c r="BP137" s="9">
        <f t="shared" si="262"/>
        <v>46053.680000000008</v>
      </c>
      <c r="BQ137" s="9">
        <f t="shared" si="263"/>
        <v>0</v>
      </c>
      <c r="BR137" s="9">
        <f t="shared" si="264"/>
        <v>81873.16</v>
      </c>
      <c r="BS137" s="4">
        <f t="shared" si="220"/>
        <v>0</v>
      </c>
      <c r="BT137" s="9">
        <f t="shared" si="265"/>
        <v>0</v>
      </c>
      <c r="BU137" s="9">
        <f t="shared" si="212"/>
        <v>81873.16</v>
      </c>
      <c r="BV137" s="9">
        <f t="shared" si="288"/>
        <v>81873.16</v>
      </c>
      <c r="BW137" s="9">
        <f t="shared" si="266"/>
        <v>2046.83</v>
      </c>
      <c r="BX137" s="9">
        <f t="shared" si="267"/>
        <v>33772.649999999994</v>
      </c>
      <c r="BY137" s="9">
        <f t="shared" si="268"/>
        <v>48100.510000000009</v>
      </c>
      <c r="BZ137" s="9">
        <f t="shared" si="269"/>
        <v>0</v>
      </c>
      <c r="CA137" s="9">
        <f t="shared" si="270"/>
        <v>81873.16</v>
      </c>
      <c r="CB137" s="4">
        <f t="shared" si="221"/>
        <v>0</v>
      </c>
      <c r="CC137" s="9">
        <f t="shared" si="271"/>
        <v>0</v>
      </c>
      <c r="CD137" s="9">
        <f t="shared" si="213"/>
        <v>81873.16</v>
      </c>
      <c r="CE137" s="9">
        <f t="shared" si="289"/>
        <v>81873.16</v>
      </c>
      <c r="CF137" s="9">
        <f t="shared" si="272"/>
        <v>2046.83</v>
      </c>
      <c r="CG137" s="9">
        <f t="shared" si="273"/>
        <v>31725.819999999992</v>
      </c>
      <c r="CH137" s="9">
        <f t="shared" si="274"/>
        <v>50147.340000000011</v>
      </c>
      <c r="CI137" s="9">
        <f t="shared" si="275"/>
        <v>0</v>
      </c>
      <c r="CJ137" s="9">
        <f t="shared" si="276"/>
        <v>81873.16</v>
      </c>
      <c r="CK137" s="4">
        <f t="shared" si="222"/>
        <v>0</v>
      </c>
      <c r="CL137" s="9">
        <f t="shared" si="277"/>
        <v>0</v>
      </c>
      <c r="CM137" s="9">
        <f t="shared" si="214"/>
        <v>81873.16</v>
      </c>
      <c r="CN137" s="9">
        <f t="shared" si="290"/>
        <v>81873.16</v>
      </c>
      <c r="CO137" s="9">
        <f t="shared" si="278"/>
        <v>2046.83</v>
      </c>
      <c r="CP137" s="9">
        <f t="shared" si="279"/>
        <v>29678.989999999991</v>
      </c>
      <c r="CQ137" s="9">
        <f t="shared" si="280"/>
        <v>52194.170000000013</v>
      </c>
      <c r="CR137" s="9">
        <f t="shared" si="281"/>
        <v>0</v>
      </c>
      <c r="CS137" s="9">
        <f t="shared" si="282"/>
        <v>81873.16</v>
      </c>
    </row>
    <row r="138" spans="1:97" ht="12.9" customHeight="1" x14ac:dyDescent="0.25">
      <c r="A138" s="193">
        <v>515</v>
      </c>
      <c r="B138" s="186" t="s">
        <v>224</v>
      </c>
      <c r="C138" s="179"/>
      <c r="D138" s="194"/>
      <c r="E138" s="217">
        <v>116311.51</v>
      </c>
      <c r="F138" s="276">
        <v>35247</v>
      </c>
      <c r="G138" s="189">
        <v>40</v>
      </c>
      <c r="H138" s="177"/>
      <c r="I138" s="190"/>
      <c r="J138" s="200" t="s">
        <v>463</v>
      </c>
      <c r="K138" s="93">
        <f t="shared" si="225"/>
        <v>2.5000000000000001E-2</v>
      </c>
      <c r="L138" s="94">
        <f t="shared" si="226"/>
        <v>2907.79</v>
      </c>
      <c r="M138" s="91">
        <f t="shared" si="227"/>
        <v>71240.759999999995</v>
      </c>
      <c r="N138" s="9">
        <f t="shared" si="228"/>
        <v>45070.75</v>
      </c>
      <c r="O138" s="548">
        <f t="shared" si="229"/>
        <v>116311.51</v>
      </c>
      <c r="P138" s="543"/>
      <c r="Q138" s="4">
        <f t="shared" si="205"/>
        <v>0</v>
      </c>
      <c r="R138" s="9">
        <f t="shared" si="223"/>
        <v>0</v>
      </c>
      <c r="S138" s="9">
        <f t="shared" si="206"/>
        <v>116311.51</v>
      </c>
      <c r="T138" s="9">
        <f t="shared" si="224"/>
        <v>116311.51</v>
      </c>
      <c r="U138" s="9">
        <f t="shared" si="230"/>
        <v>2907.79</v>
      </c>
      <c r="V138" s="9">
        <f t="shared" si="231"/>
        <v>68332.97</v>
      </c>
      <c r="W138" s="9">
        <f t="shared" si="232"/>
        <v>47978.54</v>
      </c>
      <c r="X138" s="9">
        <f t="shared" si="233"/>
        <v>0</v>
      </c>
      <c r="Y138" s="9">
        <f t="shared" si="234"/>
        <v>116311.51</v>
      </c>
      <c r="Z138" s="4">
        <f t="shared" si="215"/>
        <v>0</v>
      </c>
      <c r="AA138" s="9">
        <f t="shared" si="235"/>
        <v>0</v>
      </c>
      <c r="AB138" s="9">
        <f t="shared" si="207"/>
        <v>116311.51</v>
      </c>
      <c r="AC138" s="9">
        <f t="shared" si="283"/>
        <v>116311.51</v>
      </c>
      <c r="AD138" s="9">
        <f t="shared" si="236"/>
        <v>2907.79</v>
      </c>
      <c r="AE138" s="9">
        <f t="shared" si="237"/>
        <v>65425.18</v>
      </c>
      <c r="AF138" s="9">
        <f t="shared" si="238"/>
        <v>50886.33</v>
      </c>
      <c r="AG138" s="9">
        <f t="shared" si="239"/>
        <v>0</v>
      </c>
      <c r="AH138" s="9">
        <f t="shared" si="240"/>
        <v>116311.51</v>
      </c>
      <c r="AI138" s="4">
        <f t="shared" si="216"/>
        <v>0</v>
      </c>
      <c r="AJ138" s="9">
        <f t="shared" si="241"/>
        <v>0</v>
      </c>
      <c r="AK138" s="9">
        <f t="shared" si="208"/>
        <v>116311.51</v>
      </c>
      <c r="AL138" s="9">
        <f t="shared" si="284"/>
        <v>116311.51</v>
      </c>
      <c r="AM138" s="9">
        <f t="shared" si="242"/>
        <v>2907.79</v>
      </c>
      <c r="AN138" s="9">
        <f t="shared" si="243"/>
        <v>62517.39</v>
      </c>
      <c r="AO138" s="9">
        <f t="shared" si="244"/>
        <v>53794.12</v>
      </c>
      <c r="AP138" s="9">
        <f t="shared" si="245"/>
        <v>0</v>
      </c>
      <c r="AQ138" s="9">
        <f t="shared" si="246"/>
        <v>116311.51</v>
      </c>
      <c r="AR138" s="4">
        <f t="shared" si="217"/>
        <v>0</v>
      </c>
      <c r="AS138" s="9">
        <f t="shared" si="247"/>
        <v>0</v>
      </c>
      <c r="AT138" s="9">
        <f t="shared" si="209"/>
        <v>116311.51</v>
      </c>
      <c r="AU138" s="9">
        <f t="shared" si="285"/>
        <v>116311.51</v>
      </c>
      <c r="AV138" s="9">
        <f t="shared" si="248"/>
        <v>2907.79</v>
      </c>
      <c r="AW138" s="9">
        <f t="shared" si="249"/>
        <v>59609.599999999999</v>
      </c>
      <c r="AX138" s="9">
        <f t="shared" si="250"/>
        <v>56701.91</v>
      </c>
      <c r="AY138" s="9">
        <f t="shared" si="251"/>
        <v>0</v>
      </c>
      <c r="AZ138" s="9">
        <f t="shared" si="252"/>
        <v>116311.51</v>
      </c>
      <c r="BA138" s="4">
        <f t="shared" si="218"/>
        <v>0</v>
      </c>
      <c r="BB138" s="9">
        <f t="shared" si="253"/>
        <v>0</v>
      </c>
      <c r="BC138" s="9">
        <f t="shared" si="210"/>
        <v>116311.51</v>
      </c>
      <c r="BD138" s="9">
        <f t="shared" si="286"/>
        <v>116311.51</v>
      </c>
      <c r="BE138" s="9">
        <f t="shared" si="254"/>
        <v>2907.79</v>
      </c>
      <c r="BF138" s="9">
        <f t="shared" si="255"/>
        <v>56701.81</v>
      </c>
      <c r="BG138" s="9">
        <f t="shared" si="256"/>
        <v>59609.700000000004</v>
      </c>
      <c r="BH138" s="9">
        <f t="shared" si="257"/>
        <v>0</v>
      </c>
      <c r="BI138" s="9">
        <f t="shared" si="258"/>
        <v>116311.51</v>
      </c>
      <c r="BJ138" s="4">
        <f t="shared" si="219"/>
        <v>0</v>
      </c>
      <c r="BK138" s="9">
        <f t="shared" si="259"/>
        <v>0</v>
      </c>
      <c r="BL138" s="9">
        <f t="shared" si="211"/>
        <v>116311.51</v>
      </c>
      <c r="BM138" s="9">
        <f t="shared" si="287"/>
        <v>116311.51</v>
      </c>
      <c r="BN138" s="9">
        <f t="shared" si="260"/>
        <v>2907.79</v>
      </c>
      <c r="BO138" s="9">
        <f t="shared" si="261"/>
        <v>53794.02</v>
      </c>
      <c r="BP138" s="9">
        <f t="shared" si="262"/>
        <v>62517.490000000005</v>
      </c>
      <c r="BQ138" s="9">
        <f t="shared" si="263"/>
        <v>0</v>
      </c>
      <c r="BR138" s="9">
        <f t="shared" si="264"/>
        <v>116311.51</v>
      </c>
      <c r="BS138" s="4">
        <f t="shared" si="220"/>
        <v>0</v>
      </c>
      <c r="BT138" s="9">
        <f t="shared" si="265"/>
        <v>0</v>
      </c>
      <c r="BU138" s="9">
        <f t="shared" si="212"/>
        <v>116311.51</v>
      </c>
      <c r="BV138" s="9">
        <f t="shared" si="288"/>
        <v>116311.51</v>
      </c>
      <c r="BW138" s="9">
        <f t="shared" si="266"/>
        <v>2907.79</v>
      </c>
      <c r="BX138" s="9">
        <f t="shared" si="267"/>
        <v>50886.229999999996</v>
      </c>
      <c r="BY138" s="9">
        <f t="shared" si="268"/>
        <v>65425.280000000006</v>
      </c>
      <c r="BZ138" s="9">
        <f t="shared" si="269"/>
        <v>0</v>
      </c>
      <c r="CA138" s="9">
        <f t="shared" si="270"/>
        <v>116311.51</v>
      </c>
      <c r="CB138" s="4">
        <f t="shared" si="221"/>
        <v>0</v>
      </c>
      <c r="CC138" s="9">
        <f t="shared" si="271"/>
        <v>0</v>
      </c>
      <c r="CD138" s="9">
        <f t="shared" si="213"/>
        <v>116311.51</v>
      </c>
      <c r="CE138" s="9">
        <f t="shared" si="289"/>
        <v>116311.51</v>
      </c>
      <c r="CF138" s="9">
        <f t="shared" si="272"/>
        <v>2907.79</v>
      </c>
      <c r="CG138" s="9">
        <f t="shared" si="273"/>
        <v>47978.439999999995</v>
      </c>
      <c r="CH138" s="9">
        <f t="shared" si="274"/>
        <v>68333.070000000007</v>
      </c>
      <c r="CI138" s="9">
        <f t="shared" si="275"/>
        <v>0</v>
      </c>
      <c r="CJ138" s="9">
        <f t="shared" si="276"/>
        <v>116311.51</v>
      </c>
      <c r="CK138" s="4">
        <f t="shared" si="222"/>
        <v>0</v>
      </c>
      <c r="CL138" s="9">
        <f t="shared" si="277"/>
        <v>0</v>
      </c>
      <c r="CM138" s="9">
        <f t="shared" si="214"/>
        <v>116311.51</v>
      </c>
      <c r="CN138" s="9">
        <f t="shared" si="290"/>
        <v>116311.51</v>
      </c>
      <c r="CO138" s="9">
        <f t="shared" si="278"/>
        <v>2907.79</v>
      </c>
      <c r="CP138" s="9">
        <f t="shared" si="279"/>
        <v>45070.649999999994</v>
      </c>
      <c r="CQ138" s="9">
        <f t="shared" si="280"/>
        <v>71240.86</v>
      </c>
      <c r="CR138" s="9">
        <f t="shared" si="281"/>
        <v>0</v>
      </c>
      <c r="CS138" s="9">
        <f t="shared" si="282"/>
        <v>116311.51</v>
      </c>
    </row>
    <row r="139" spans="1:97" ht="12.9" customHeight="1" x14ac:dyDescent="0.25">
      <c r="A139" s="193">
        <v>516</v>
      </c>
      <c r="B139" s="186" t="s">
        <v>224</v>
      </c>
      <c r="C139" s="179"/>
      <c r="D139" s="194"/>
      <c r="E139" s="217">
        <v>740392.79</v>
      </c>
      <c r="F139" s="276">
        <v>35247</v>
      </c>
      <c r="G139" s="189">
        <v>40</v>
      </c>
      <c r="H139" s="177"/>
      <c r="I139" s="190"/>
      <c r="J139" s="200" t="s">
        <v>463</v>
      </c>
      <c r="K139" s="93">
        <f t="shared" si="225"/>
        <v>2.5000000000000001E-2</v>
      </c>
      <c r="L139" s="94">
        <f t="shared" si="226"/>
        <v>18509.82</v>
      </c>
      <c r="M139" s="91">
        <f t="shared" si="227"/>
        <v>453490.58000000007</v>
      </c>
      <c r="N139" s="9">
        <f t="shared" si="228"/>
        <v>286902.20999999996</v>
      </c>
      <c r="O139" s="548">
        <f t="shared" si="229"/>
        <v>740392.79</v>
      </c>
      <c r="P139" s="543"/>
      <c r="Q139" s="4">
        <f t="shared" si="205"/>
        <v>0</v>
      </c>
      <c r="R139" s="9">
        <f t="shared" si="223"/>
        <v>0</v>
      </c>
      <c r="S139" s="9">
        <f t="shared" si="206"/>
        <v>740392.79</v>
      </c>
      <c r="T139" s="9">
        <f t="shared" si="224"/>
        <v>740392.79</v>
      </c>
      <c r="U139" s="9">
        <f t="shared" si="230"/>
        <v>18509.82</v>
      </c>
      <c r="V139" s="9">
        <f t="shared" si="231"/>
        <v>434980.76000000007</v>
      </c>
      <c r="W139" s="9">
        <f t="shared" si="232"/>
        <v>305412.02999999997</v>
      </c>
      <c r="X139" s="9">
        <f t="shared" si="233"/>
        <v>0</v>
      </c>
      <c r="Y139" s="9">
        <f t="shared" si="234"/>
        <v>740392.79</v>
      </c>
      <c r="Z139" s="4">
        <f t="shared" si="215"/>
        <v>0</v>
      </c>
      <c r="AA139" s="9">
        <f t="shared" si="235"/>
        <v>0</v>
      </c>
      <c r="AB139" s="9">
        <f t="shared" si="207"/>
        <v>740392.79</v>
      </c>
      <c r="AC139" s="9">
        <f t="shared" si="283"/>
        <v>740392.79</v>
      </c>
      <c r="AD139" s="9">
        <f t="shared" si="236"/>
        <v>18509.82</v>
      </c>
      <c r="AE139" s="9">
        <f t="shared" si="237"/>
        <v>416470.94000000006</v>
      </c>
      <c r="AF139" s="9">
        <f t="shared" si="238"/>
        <v>323921.84999999998</v>
      </c>
      <c r="AG139" s="9">
        <f t="shared" si="239"/>
        <v>0</v>
      </c>
      <c r="AH139" s="9">
        <f t="shared" si="240"/>
        <v>740392.79</v>
      </c>
      <c r="AI139" s="4">
        <f t="shared" si="216"/>
        <v>0</v>
      </c>
      <c r="AJ139" s="9">
        <f t="shared" si="241"/>
        <v>0</v>
      </c>
      <c r="AK139" s="9">
        <f t="shared" si="208"/>
        <v>740392.79</v>
      </c>
      <c r="AL139" s="9">
        <f t="shared" si="284"/>
        <v>740392.79</v>
      </c>
      <c r="AM139" s="9">
        <f t="shared" si="242"/>
        <v>18509.82</v>
      </c>
      <c r="AN139" s="9">
        <f t="shared" si="243"/>
        <v>397961.12000000005</v>
      </c>
      <c r="AO139" s="9">
        <f t="shared" si="244"/>
        <v>342431.67</v>
      </c>
      <c r="AP139" s="9">
        <f t="shared" si="245"/>
        <v>0</v>
      </c>
      <c r="AQ139" s="9">
        <f t="shared" si="246"/>
        <v>740392.79</v>
      </c>
      <c r="AR139" s="4">
        <f t="shared" si="217"/>
        <v>0</v>
      </c>
      <c r="AS139" s="9">
        <f t="shared" si="247"/>
        <v>0</v>
      </c>
      <c r="AT139" s="9">
        <f t="shared" si="209"/>
        <v>740392.79</v>
      </c>
      <c r="AU139" s="9">
        <f t="shared" si="285"/>
        <v>740392.79</v>
      </c>
      <c r="AV139" s="9">
        <f t="shared" si="248"/>
        <v>18509.82</v>
      </c>
      <c r="AW139" s="9">
        <f t="shared" si="249"/>
        <v>379451.30000000005</v>
      </c>
      <c r="AX139" s="9">
        <f t="shared" si="250"/>
        <v>360941.49</v>
      </c>
      <c r="AY139" s="9">
        <f t="shared" si="251"/>
        <v>0</v>
      </c>
      <c r="AZ139" s="9">
        <f t="shared" si="252"/>
        <v>740392.79</v>
      </c>
      <c r="BA139" s="4">
        <f t="shared" si="218"/>
        <v>0</v>
      </c>
      <c r="BB139" s="9">
        <f t="shared" si="253"/>
        <v>0</v>
      </c>
      <c r="BC139" s="9">
        <f t="shared" si="210"/>
        <v>740392.79</v>
      </c>
      <c r="BD139" s="9">
        <f t="shared" si="286"/>
        <v>740392.79</v>
      </c>
      <c r="BE139" s="9">
        <f t="shared" si="254"/>
        <v>18509.82</v>
      </c>
      <c r="BF139" s="9">
        <f t="shared" si="255"/>
        <v>360941.48000000004</v>
      </c>
      <c r="BG139" s="9">
        <f t="shared" si="256"/>
        <v>379451.31</v>
      </c>
      <c r="BH139" s="9">
        <f t="shared" si="257"/>
        <v>0</v>
      </c>
      <c r="BI139" s="9">
        <f t="shared" si="258"/>
        <v>740392.79</v>
      </c>
      <c r="BJ139" s="4">
        <f t="shared" si="219"/>
        <v>0</v>
      </c>
      <c r="BK139" s="9">
        <f t="shared" si="259"/>
        <v>0</v>
      </c>
      <c r="BL139" s="9">
        <f t="shared" si="211"/>
        <v>740392.79</v>
      </c>
      <c r="BM139" s="9">
        <f t="shared" si="287"/>
        <v>740392.79</v>
      </c>
      <c r="BN139" s="9">
        <f t="shared" si="260"/>
        <v>18509.82</v>
      </c>
      <c r="BO139" s="9">
        <f t="shared" si="261"/>
        <v>342431.66000000003</v>
      </c>
      <c r="BP139" s="9">
        <f t="shared" si="262"/>
        <v>397961.13</v>
      </c>
      <c r="BQ139" s="9">
        <f t="shared" si="263"/>
        <v>0</v>
      </c>
      <c r="BR139" s="9">
        <f t="shared" si="264"/>
        <v>740392.79</v>
      </c>
      <c r="BS139" s="4">
        <f t="shared" si="220"/>
        <v>0</v>
      </c>
      <c r="BT139" s="9">
        <f t="shared" si="265"/>
        <v>0</v>
      </c>
      <c r="BU139" s="9">
        <f t="shared" si="212"/>
        <v>740392.79</v>
      </c>
      <c r="BV139" s="9">
        <f t="shared" si="288"/>
        <v>740392.79</v>
      </c>
      <c r="BW139" s="9">
        <f t="shared" si="266"/>
        <v>18509.82</v>
      </c>
      <c r="BX139" s="9">
        <f t="shared" si="267"/>
        <v>323921.84000000003</v>
      </c>
      <c r="BY139" s="9">
        <f t="shared" si="268"/>
        <v>416470.95</v>
      </c>
      <c r="BZ139" s="9">
        <f t="shared" si="269"/>
        <v>0</v>
      </c>
      <c r="CA139" s="9">
        <f t="shared" si="270"/>
        <v>740392.79</v>
      </c>
      <c r="CB139" s="4">
        <f t="shared" si="221"/>
        <v>0</v>
      </c>
      <c r="CC139" s="9">
        <f t="shared" si="271"/>
        <v>0</v>
      </c>
      <c r="CD139" s="9">
        <f t="shared" si="213"/>
        <v>740392.79</v>
      </c>
      <c r="CE139" s="9">
        <f t="shared" si="289"/>
        <v>740392.79</v>
      </c>
      <c r="CF139" s="9">
        <f t="shared" si="272"/>
        <v>18509.82</v>
      </c>
      <c r="CG139" s="9">
        <f t="shared" si="273"/>
        <v>305412.02</v>
      </c>
      <c r="CH139" s="9">
        <f t="shared" si="274"/>
        <v>434980.77</v>
      </c>
      <c r="CI139" s="9">
        <f t="shared" si="275"/>
        <v>0</v>
      </c>
      <c r="CJ139" s="9">
        <f t="shared" si="276"/>
        <v>740392.79</v>
      </c>
      <c r="CK139" s="4">
        <f t="shared" si="222"/>
        <v>0</v>
      </c>
      <c r="CL139" s="9">
        <f t="shared" si="277"/>
        <v>0</v>
      </c>
      <c r="CM139" s="9">
        <f t="shared" si="214"/>
        <v>740392.79</v>
      </c>
      <c r="CN139" s="9">
        <f t="shared" si="290"/>
        <v>740392.79</v>
      </c>
      <c r="CO139" s="9">
        <f t="shared" si="278"/>
        <v>18509.82</v>
      </c>
      <c r="CP139" s="9">
        <f t="shared" si="279"/>
        <v>286902.2</v>
      </c>
      <c r="CQ139" s="9">
        <f t="shared" si="280"/>
        <v>453490.59</v>
      </c>
      <c r="CR139" s="9">
        <f t="shared" si="281"/>
        <v>0</v>
      </c>
      <c r="CS139" s="9">
        <f t="shared" si="282"/>
        <v>740392.79</v>
      </c>
    </row>
    <row r="140" spans="1:97" ht="12.9" customHeight="1" x14ac:dyDescent="0.25">
      <c r="A140" s="193">
        <v>517</v>
      </c>
      <c r="B140" s="186" t="s">
        <v>224</v>
      </c>
      <c r="C140" s="179"/>
      <c r="D140" s="194"/>
      <c r="E140" s="217">
        <v>223619.29</v>
      </c>
      <c r="F140" s="276">
        <v>35612</v>
      </c>
      <c r="G140" s="189">
        <v>40</v>
      </c>
      <c r="H140" s="177"/>
      <c r="I140" s="190"/>
      <c r="J140" s="200" t="s">
        <v>463</v>
      </c>
      <c r="K140" s="93">
        <f t="shared" si="225"/>
        <v>2.5000000000000001E-2</v>
      </c>
      <c r="L140" s="94">
        <f t="shared" si="226"/>
        <v>5590.48</v>
      </c>
      <c r="M140" s="91">
        <f t="shared" si="227"/>
        <v>142557.33000000002</v>
      </c>
      <c r="N140" s="9">
        <f t="shared" si="228"/>
        <v>81061.960000000006</v>
      </c>
      <c r="O140" s="548">
        <f t="shared" si="229"/>
        <v>223619.29</v>
      </c>
      <c r="P140" s="543"/>
      <c r="Q140" s="4">
        <f t="shared" si="205"/>
        <v>0</v>
      </c>
      <c r="R140" s="9">
        <f t="shared" si="223"/>
        <v>0</v>
      </c>
      <c r="S140" s="9">
        <f t="shared" si="206"/>
        <v>223619.29</v>
      </c>
      <c r="T140" s="9">
        <f t="shared" si="224"/>
        <v>223619.29</v>
      </c>
      <c r="U140" s="9">
        <f t="shared" si="230"/>
        <v>5590.48</v>
      </c>
      <c r="V140" s="9">
        <f t="shared" si="231"/>
        <v>136966.85</v>
      </c>
      <c r="W140" s="9">
        <f t="shared" si="232"/>
        <v>86652.44</v>
      </c>
      <c r="X140" s="9">
        <f t="shared" si="233"/>
        <v>0</v>
      </c>
      <c r="Y140" s="9">
        <f t="shared" si="234"/>
        <v>223619.29</v>
      </c>
      <c r="Z140" s="4">
        <f t="shared" si="215"/>
        <v>0</v>
      </c>
      <c r="AA140" s="9">
        <f t="shared" si="235"/>
        <v>0</v>
      </c>
      <c r="AB140" s="9">
        <f t="shared" si="207"/>
        <v>223619.29</v>
      </c>
      <c r="AC140" s="9">
        <f t="shared" si="283"/>
        <v>223619.29</v>
      </c>
      <c r="AD140" s="9">
        <f t="shared" si="236"/>
        <v>5590.48</v>
      </c>
      <c r="AE140" s="9">
        <f t="shared" si="237"/>
        <v>131376.37</v>
      </c>
      <c r="AF140" s="9">
        <f t="shared" si="238"/>
        <v>92242.92</v>
      </c>
      <c r="AG140" s="9">
        <f t="shared" si="239"/>
        <v>0</v>
      </c>
      <c r="AH140" s="9">
        <f t="shared" si="240"/>
        <v>223619.29</v>
      </c>
      <c r="AI140" s="4">
        <f t="shared" si="216"/>
        <v>0</v>
      </c>
      <c r="AJ140" s="9">
        <f t="shared" si="241"/>
        <v>0</v>
      </c>
      <c r="AK140" s="9">
        <f t="shared" si="208"/>
        <v>223619.29</v>
      </c>
      <c r="AL140" s="9">
        <f t="shared" si="284"/>
        <v>223619.29</v>
      </c>
      <c r="AM140" s="9">
        <f t="shared" si="242"/>
        <v>5590.48</v>
      </c>
      <c r="AN140" s="9">
        <f t="shared" si="243"/>
        <v>125785.89</v>
      </c>
      <c r="AO140" s="9">
        <f t="shared" si="244"/>
        <v>97833.4</v>
      </c>
      <c r="AP140" s="9">
        <f t="shared" si="245"/>
        <v>0</v>
      </c>
      <c r="AQ140" s="9">
        <f t="shared" si="246"/>
        <v>223619.29</v>
      </c>
      <c r="AR140" s="4">
        <f t="shared" si="217"/>
        <v>0</v>
      </c>
      <c r="AS140" s="9">
        <f t="shared" si="247"/>
        <v>0</v>
      </c>
      <c r="AT140" s="9">
        <f t="shared" si="209"/>
        <v>223619.29</v>
      </c>
      <c r="AU140" s="9">
        <f t="shared" si="285"/>
        <v>223619.29</v>
      </c>
      <c r="AV140" s="9">
        <f t="shared" si="248"/>
        <v>5590.48</v>
      </c>
      <c r="AW140" s="9">
        <f t="shared" si="249"/>
        <v>120195.41</v>
      </c>
      <c r="AX140" s="9">
        <f t="shared" si="250"/>
        <v>103423.87999999999</v>
      </c>
      <c r="AY140" s="9">
        <f t="shared" si="251"/>
        <v>0</v>
      </c>
      <c r="AZ140" s="9">
        <f t="shared" si="252"/>
        <v>223619.29</v>
      </c>
      <c r="BA140" s="4">
        <f t="shared" si="218"/>
        <v>0</v>
      </c>
      <c r="BB140" s="9">
        <f t="shared" si="253"/>
        <v>0</v>
      </c>
      <c r="BC140" s="9">
        <f t="shared" si="210"/>
        <v>223619.29</v>
      </c>
      <c r="BD140" s="9">
        <f t="shared" si="286"/>
        <v>223619.29</v>
      </c>
      <c r="BE140" s="9">
        <f t="shared" si="254"/>
        <v>5590.48</v>
      </c>
      <c r="BF140" s="9">
        <f t="shared" si="255"/>
        <v>114604.93000000001</v>
      </c>
      <c r="BG140" s="9">
        <f t="shared" si="256"/>
        <v>109014.35999999999</v>
      </c>
      <c r="BH140" s="9">
        <f t="shared" si="257"/>
        <v>0</v>
      </c>
      <c r="BI140" s="9">
        <f t="shared" si="258"/>
        <v>223619.29</v>
      </c>
      <c r="BJ140" s="4">
        <f t="shared" si="219"/>
        <v>0</v>
      </c>
      <c r="BK140" s="9">
        <f t="shared" si="259"/>
        <v>0</v>
      </c>
      <c r="BL140" s="9">
        <f t="shared" si="211"/>
        <v>223619.29</v>
      </c>
      <c r="BM140" s="9">
        <f t="shared" si="287"/>
        <v>223619.29</v>
      </c>
      <c r="BN140" s="9">
        <f t="shared" si="260"/>
        <v>5590.48</v>
      </c>
      <c r="BO140" s="9">
        <f t="shared" si="261"/>
        <v>109014.45000000001</v>
      </c>
      <c r="BP140" s="9">
        <f t="shared" si="262"/>
        <v>114604.83999999998</v>
      </c>
      <c r="BQ140" s="9">
        <f t="shared" si="263"/>
        <v>0</v>
      </c>
      <c r="BR140" s="9">
        <f t="shared" si="264"/>
        <v>223619.29</v>
      </c>
      <c r="BS140" s="4">
        <f t="shared" si="220"/>
        <v>0</v>
      </c>
      <c r="BT140" s="9">
        <f t="shared" si="265"/>
        <v>0</v>
      </c>
      <c r="BU140" s="9">
        <f t="shared" si="212"/>
        <v>223619.29</v>
      </c>
      <c r="BV140" s="9">
        <f t="shared" si="288"/>
        <v>223619.29</v>
      </c>
      <c r="BW140" s="9">
        <f t="shared" si="266"/>
        <v>5590.48</v>
      </c>
      <c r="BX140" s="9">
        <f t="shared" si="267"/>
        <v>103423.97000000002</v>
      </c>
      <c r="BY140" s="9">
        <f t="shared" si="268"/>
        <v>120195.31999999998</v>
      </c>
      <c r="BZ140" s="9">
        <f t="shared" si="269"/>
        <v>0</v>
      </c>
      <c r="CA140" s="9">
        <f t="shared" si="270"/>
        <v>223619.29</v>
      </c>
      <c r="CB140" s="4">
        <f t="shared" si="221"/>
        <v>0</v>
      </c>
      <c r="CC140" s="9">
        <f t="shared" si="271"/>
        <v>0</v>
      </c>
      <c r="CD140" s="9">
        <f t="shared" si="213"/>
        <v>223619.29</v>
      </c>
      <c r="CE140" s="9">
        <f t="shared" si="289"/>
        <v>223619.29</v>
      </c>
      <c r="CF140" s="9">
        <f t="shared" si="272"/>
        <v>5590.48</v>
      </c>
      <c r="CG140" s="9">
        <f t="shared" si="273"/>
        <v>97833.49000000002</v>
      </c>
      <c r="CH140" s="9">
        <f t="shared" si="274"/>
        <v>125785.79999999997</v>
      </c>
      <c r="CI140" s="9">
        <f t="shared" si="275"/>
        <v>0</v>
      </c>
      <c r="CJ140" s="9">
        <f t="shared" si="276"/>
        <v>223619.29</v>
      </c>
      <c r="CK140" s="4">
        <f t="shared" si="222"/>
        <v>0</v>
      </c>
      <c r="CL140" s="9">
        <f t="shared" si="277"/>
        <v>0</v>
      </c>
      <c r="CM140" s="9">
        <f t="shared" si="214"/>
        <v>223619.29</v>
      </c>
      <c r="CN140" s="9">
        <f t="shared" si="290"/>
        <v>223619.29</v>
      </c>
      <c r="CO140" s="9">
        <f t="shared" si="278"/>
        <v>5590.48</v>
      </c>
      <c r="CP140" s="9">
        <f t="shared" si="279"/>
        <v>92243.010000000024</v>
      </c>
      <c r="CQ140" s="9">
        <f t="shared" si="280"/>
        <v>131376.27999999997</v>
      </c>
      <c r="CR140" s="9">
        <f t="shared" si="281"/>
        <v>0</v>
      </c>
      <c r="CS140" s="9">
        <f t="shared" si="282"/>
        <v>223619.29</v>
      </c>
    </row>
    <row r="141" spans="1:97" ht="12.9" customHeight="1" x14ac:dyDescent="0.25">
      <c r="A141" s="193">
        <v>518</v>
      </c>
      <c r="B141" s="186" t="s">
        <v>224</v>
      </c>
      <c r="C141" s="179"/>
      <c r="D141" s="194"/>
      <c r="E141" s="217">
        <v>78467.3</v>
      </c>
      <c r="F141" s="276">
        <v>35431</v>
      </c>
      <c r="G141" s="189">
        <v>40</v>
      </c>
      <c r="H141" s="177"/>
      <c r="I141" s="190"/>
      <c r="J141" s="200" t="s">
        <v>463</v>
      </c>
      <c r="K141" s="93">
        <f t="shared" si="225"/>
        <v>2.5000000000000001E-2</v>
      </c>
      <c r="L141" s="94">
        <f t="shared" si="226"/>
        <v>1961.68</v>
      </c>
      <c r="M141" s="91">
        <f t="shared" si="227"/>
        <v>49042.100000000006</v>
      </c>
      <c r="N141" s="9">
        <f t="shared" si="228"/>
        <v>29425.200000000001</v>
      </c>
      <c r="O141" s="548">
        <f t="shared" si="229"/>
        <v>78467.3</v>
      </c>
      <c r="P141" s="543"/>
      <c r="Q141" s="4">
        <f t="shared" si="205"/>
        <v>0</v>
      </c>
      <c r="R141" s="9">
        <f t="shared" si="223"/>
        <v>0</v>
      </c>
      <c r="S141" s="9">
        <f t="shared" si="206"/>
        <v>78467.3</v>
      </c>
      <c r="T141" s="9">
        <f t="shared" si="224"/>
        <v>78467.3</v>
      </c>
      <c r="U141" s="9">
        <f t="shared" si="230"/>
        <v>1961.68</v>
      </c>
      <c r="V141" s="9">
        <f t="shared" si="231"/>
        <v>47080.420000000006</v>
      </c>
      <c r="W141" s="9">
        <f t="shared" si="232"/>
        <v>31386.880000000001</v>
      </c>
      <c r="X141" s="9">
        <f t="shared" si="233"/>
        <v>0</v>
      </c>
      <c r="Y141" s="9">
        <f t="shared" si="234"/>
        <v>78467.3</v>
      </c>
      <c r="Z141" s="4">
        <f t="shared" si="215"/>
        <v>0</v>
      </c>
      <c r="AA141" s="9">
        <f t="shared" si="235"/>
        <v>0</v>
      </c>
      <c r="AB141" s="9">
        <f t="shared" si="207"/>
        <v>78467.3</v>
      </c>
      <c r="AC141" s="9">
        <f t="shared" si="283"/>
        <v>78467.3</v>
      </c>
      <c r="AD141" s="9">
        <f t="shared" si="236"/>
        <v>1961.68</v>
      </c>
      <c r="AE141" s="9">
        <f t="shared" si="237"/>
        <v>45118.740000000005</v>
      </c>
      <c r="AF141" s="9">
        <f t="shared" si="238"/>
        <v>33348.559999999998</v>
      </c>
      <c r="AG141" s="9">
        <f t="shared" si="239"/>
        <v>0</v>
      </c>
      <c r="AH141" s="9">
        <f t="shared" si="240"/>
        <v>78467.3</v>
      </c>
      <c r="AI141" s="4">
        <f t="shared" si="216"/>
        <v>0</v>
      </c>
      <c r="AJ141" s="9">
        <f t="shared" si="241"/>
        <v>0</v>
      </c>
      <c r="AK141" s="9">
        <f t="shared" si="208"/>
        <v>78467.3</v>
      </c>
      <c r="AL141" s="9">
        <f t="shared" si="284"/>
        <v>78467.3</v>
      </c>
      <c r="AM141" s="9">
        <f t="shared" si="242"/>
        <v>1961.68</v>
      </c>
      <c r="AN141" s="9">
        <f t="shared" si="243"/>
        <v>43157.060000000005</v>
      </c>
      <c r="AO141" s="9">
        <f t="shared" si="244"/>
        <v>35310.239999999998</v>
      </c>
      <c r="AP141" s="9">
        <f t="shared" si="245"/>
        <v>0</v>
      </c>
      <c r="AQ141" s="9">
        <f t="shared" si="246"/>
        <v>78467.3</v>
      </c>
      <c r="AR141" s="4">
        <f t="shared" si="217"/>
        <v>0</v>
      </c>
      <c r="AS141" s="9">
        <f t="shared" si="247"/>
        <v>0</v>
      </c>
      <c r="AT141" s="9">
        <f t="shared" si="209"/>
        <v>78467.3</v>
      </c>
      <c r="AU141" s="9">
        <f t="shared" si="285"/>
        <v>78467.3</v>
      </c>
      <c r="AV141" s="9">
        <f t="shared" si="248"/>
        <v>1961.68</v>
      </c>
      <c r="AW141" s="9">
        <f t="shared" si="249"/>
        <v>41195.380000000005</v>
      </c>
      <c r="AX141" s="9">
        <f t="shared" si="250"/>
        <v>37271.919999999998</v>
      </c>
      <c r="AY141" s="9">
        <f t="shared" si="251"/>
        <v>0</v>
      </c>
      <c r="AZ141" s="9">
        <f t="shared" si="252"/>
        <v>78467.3</v>
      </c>
      <c r="BA141" s="4">
        <f t="shared" si="218"/>
        <v>0</v>
      </c>
      <c r="BB141" s="9">
        <f t="shared" si="253"/>
        <v>0</v>
      </c>
      <c r="BC141" s="9">
        <f t="shared" si="210"/>
        <v>78467.3</v>
      </c>
      <c r="BD141" s="9">
        <f t="shared" si="286"/>
        <v>78467.3</v>
      </c>
      <c r="BE141" s="9">
        <f t="shared" si="254"/>
        <v>1961.68</v>
      </c>
      <c r="BF141" s="9">
        <f t="shared" si="255"/>
        <v>39233.700000000004</v>
      </c>
      <c r="BG141" s="9">
        <f t="shared" si="256"/>
        <v>39233.599999999999</v>
      </c>
      <c r="BH141" s="9">
        <f t="shared" si="257"/>
        <v>0</v>
      </c>
      <c r="BI141" s="9">
        <f t="shared" si="258"/>
        <v>78467.3</v>
      </c>
      <c r="BJ141" s="4">
        <f t="shared" si="219"/>
        <v>0</v>
      </c>
      <c r="BK141" s="9">
        <f t="shared" si="259"/>
        <v>0</v>
      </c>
      <c r="BL141" s="9">
        <f t="shared" si="211"/>
        <v>78467.3</v>
      </c>
      <c r="BM141" s="9">
        <f t="shared" si="287"/>
        <v>78467.3</v>
      </c>
      <c r="BN141" s="9">
        <f t="shared" si="260"/>
        <v>1961.68</v>
      </c>
      <c r="BO141" s="9">
        <f t="shared" si="261"/>
        <v>37272.020000000004</v>
      </c>
      <c r="BP141" s="9">
        <f t="shared" si="262"/>
        <v>41195.279999999999</v>
      </c>
      <c r="BQ141" s="9">
        <f t="shared" si="263"/>
        <v>0</v>
      </c>
      <c r="BR141" s="9">
        <f t="shared" si="264"/>
        <v>78467.3</v>
      </c>
      <c r="BS141" s="4">
        <f t="shared" si="220"/>
        <v>0</v>
      </c>
      <c r="BT141" s="9">
        <f t="shared" si="265"/>
        <v>0</v>
      </c>
      <c r="BU141" s="9">
        <f t="shared" si="212"/>
        <v>78467.3</v>
      </c>
      <c r="BV141" s="9">
        <f t="shared" si="288"/>
        <v>78467.3</v>
      </c>
      <c r="BW141" s="9">
        <f t="shared" si="266"/>
        <v>1961.68</v>
      </c>
      <c r="BX141" s="9">
        <f t="shared" si="267"/>
        <v>35310.340000000004</v>
      </c>
      <c r="BY141" s="9">
        <f t="shared" si="268"/>
        <v>43156.959999999999</v>
      </c>
      <c r="BZ141" s="9">
        <f t="shared" si="269"/>
        <v>0</v>
      </c>
      <c r="CA141" s="9">
        <f t="shared" si="270"/>
        <v>78467.3</v>
      </c>
      <c r="CB141" s="4">
        <f t="shared" si="221"/>
        <v>0</v>
      </c>
      <c r="CC141" s="9">
        <f t="shared" si="271"/>
        <v>0</v>
      </c>
      <c r="CD141" s="9">
        <f t="shared" si="213"/>
        <v>78467.3</v>
      </c>
      <c r="CE141" s="9">
        <f t="shared" si="289"/>
        <v>78467.3</v>
      </c>
      <c r="CF141" s="9">
        <f t="shared" si="272"/>
        <v>1961.68</v>
      </c>
      <c r="CG141" s="9">
        <f t="shared" si="273"/>
        <v>33348.660000000003</v>
      </c>
      <c r="CH141" s="9">
        <f t="shared" si="274"/>
        <v>45118.64</v>
      </c>
      <c r="CI141" s="9">
        <f t="shared" si="275"/>
        <v>0</v>
      </c>
      <c r="CJ141" s="9">
        <f t="shared" si="276"/>
        <v>78467.3</v>
      </c>
      <c r="CK141" s="4">
        <f t="shared" si="222"/>
        <v>0</v>
      </c>
      <c r="CL141" s="9">
        <f t="shared" si="277"/>
        <v>0</v>
      </c>
      <c r="CM141" s="9">
        <f t="shared" si="214"/>
        <v>78467.3</v>
      </c>
      <c r="CN141" s="9">
        <f t="shared" si="290"/>
        <v>78467.3</v>
      </c>
      <c r="CO141" s="9">
        <f t="shared" si="278"/>
        <v>1961.68</v>
      </c>
      <c r="CP141" s="9">
        <f t="shared" si="279"/>
        <v>31386.980000000003</v>
      </c>
      <c r="CQ141" s="9">
        <f t="shared" si="280"/>
        <v>47080.32</v>
      </c>
      <c r="CR141" s="9">
        <f t="shared" si="281"/>
        <v>0</v>
      </c>
      <c r="CS141" s="9">
        <f t="shared" si="282"/>
        <v>78467.3</v>
      </c>
    </row>
    <row r="142" spans="1:97" ht="12.9" customHeight="1" x14ac:dyDescent="0.25">
      <c r="A142" s="193">
        <v>519</v>
      </c>
      <c r="B142" s="186" t="s">
        <v>224</v>
      </c>
      <c r="C142" s="179"/>
      <c r="D142" s="194"/>
      <c r="E142" s="217">
        <v>16657.89</v>
      </c>
      <c r="F142" s="276">
        <v>35065</v>
      </c>
      <c r="G142" s="189">
        <v>40</v>
      </c>
      <c r="H142" s="177"/>
      <c r="I142" s="190"/>
      <c r="J142" s="200" t="s">
        <v>463</v>
      </c>
      <c r="K142" s="93">
        <f t="shared" si="225"/>
        <v>2.5000000000000001E-2</v>
      </c>
      <c r="L142" s="94">
        <f t="shared" si="226"/>
        <v>416.45</v>
      </c>
      <c r="M142" s="91">
        <f t="shared" si="227"/>
        <v>9994.6899999999987</v>
      </c>
      <c r="N142" s="9">
        <f t="shared" si="228"/>
        <v>6663.2</v>
      </c>
      <c r="O142" s="548">
        <f t="shared" si="229"/>
        <v>16657.89</v>
      </c>
      <c r="P142" s="543"/>
      <c r="Q142" s="4">
        <f t="shared" si="205"/>
        <v>0</v>
      </c>
      <c r="R142" s="9">
        <f t="shared" si="223"/>
        <v>0</v>
      </c>
      <c r="S142" s="9">
        <f t="shared" si="206"/>
        <v>16657.89</v>
      </c>
      <c r="T142" s="9">
        <f t="shared" si="224"/>
        <v>16657.89</v>
      </c>
      <c r="U142" s="9">
        <f t="shared" si="230"/>
        <v>416.45</v>
      </c>
      <c r="V142" s="9">
        <f t="shared" si="231"/>
        <v>9578.239999999998</v>
      </c>
      <c r="W142" s="9">
        <f t="shared" si="232"/>
        <v>7079.65</v>
      </c>
      <c r="X142" s="9">
        <f t="shared" si="233"/>
        <v>0</v>
      </c>
      <c r="Y142" s="9">
        <f t="shared" si="234"/>
        <v>16657.89</v>
      </c>
      <c r="Z142" s="4">
        <f t="shared" si="215"/>
        <v>0</v>
      </c>
      <c r="AA142" s="9">
        <f t="shared" si="235"/>
        <v>0</v>
      </c>
      <c r="AB142" s="9">
        <f t="shared" si="207"/>
        <v>16657.89</v>
      </c>
      <c r="AC142" s="9">
        <f t="shared" si="283"/>
        <v>16657.89</v>
      </c>
      <c r="AD142" s="9">
        <f t="shared" si="236"/>
        <v>416.45</v>
      </c>
      <c r="AE142" s="9">
        <f t="shared" si="237"/>
        <v>9161.7899999999972</v>
      </c>
      <c r="AF142" s="9">
        <f t="shared" si="238"/>
        <v>7496.0999999999995</v>
      </c>
      <c r="AG142" s="9">
        <f t="shared" si="239"/>
        <v>0</v>
      </c>
      <c r="AH142" s="9">
        <f t="shared" si="240"/>
        <v>16657.89</v>
      </c>
      <c r="AI142" s="4">
        <f t="shared" si="216"/>
        <v>0</v>
      </c>
      <c r="AJ142" s="9">
        <f t="shared" si="241"/>
        <v>0</v>
      </c>
      <c r="AK142" s="9">
        <f t="shared" si="208"/>
        <v>16657.89</v>
      </c>
      <c r="AL142" s="9">
        <f t="shared" si="284"/>
        <v>16657.89</v>
      </c>
      <c r="AM142" s="9">
        <f t="shared" si="242"/>
        <v>416.45</v>
      </c>
      <c r="AN142" s="9">
        <f t="shared" si="243"/>
        <v>8745.3399999999965</v>
      </c>
      <c r="AO142" s="9">
        <f t="shared" si="244"/>
        <v>7912.5499999999993</v>
      </c>
      <c r="AP142" s="9">
        <f t="shared" si="245"/>
        <v>0</v>
      </c>
      <c r="AQ142" s="9">
        <f t="shared" si="246"/>
        <v>16657.89</v>
      </c>
      <c r="AR142" s="4">
        <f t="shared" si="217"/>
        <v>0</v>
      </c>
      <c r="AS142" s="9">
        <f t="shared" si="247"/>
        <v>0</v>
      </c>
      <c r="AT142" s="9">
        <f t="shared" si="209"/>
        <v>16657.89</v>
      </c>
      <c r="AU142" s="9">
        <f t="shared" si="285"/>
        <v>16657.89</v>
      </c>
      <c r="AV142" s="9">
        <f t="shared" si="248"/>
        <v>416.45</v>
      </c>
      <c r="AW142" s="9">
        <f t="shared" si="249"/>
        <v>8328.8899999999958</v>
      </c>
      <c r="AX142" s="9">
        <f t="shared" si="250"/>
        <v>8329</v>
      </c>
      <c r="AY142" s="9">
        <f t="shared" si="251"/>
        <v>0</v>
      </c>
      <c r="AZ142" s="9">
        <f t="shared" si="252"/>
        <v>16657.89</v>
      </c>
      <c r="BA142" s="4">
        <f t="shared" si="218"/>
        <v>0</v>
      </c>
      <c r="BB142" s="9">
        <f t="shared" si="253"/>
        <v>0</v>
      </c>
      <c r="BC142" s="9">
        <f t="shared" si="210"/>
        <v>16657.89</v>
      </c>
      <c r="BD142" s="9">
        <f t="shared" si="286"/>
        <v>16657.89</v>
      </c>
      <c r="BE142" s="9">
        <f t="shared" si="254"/>
        <v>416.45</v>
      </c>
      <c r="BF142" s="9">
        <f t="shared" si="255"/>
        <v>7912.439999999996</v>
      </c>
      <c r="BG142" s="9">
        <f t="shared" si="256"/>
        <v>8745.4500000000007</v>
      </c>
      <c r="BH142" s="9">
        <f t="shared" si="257"/>
        <v>0</v>
      </c>
      <c r="BI142" s="9">
        <f t="shared" si="258"/>
        <v>16657.89</v>
      </c>
      <c r="BJ142" s="4">
        <f t="shared" si="219"/>
        <v>0</v>
      </c>
      <c r="BK142" s="9">
        <f t="shared" si="259"/>
        <v>0</v>
      </c>
      <c r="BL142" s="9">
        <f t="shared" si="211"/>
        <v>16657.89</v>
      </c>
      <c r="BM142" s="9">
        <f t="shared" si="287"/>
        <v>16657.89</v>
      </c>
      <c r="BN142" s="9">
        <f t="shared" si="260"/>
        <v>416.45</v>
      </c>
      <c r="BO142" s="9">
        <f t="shared" si="261"/>
        <v>7495.9899999999961</v>
      </c>
      <c r="BP142" s="9">
        <f t="shared" si="262"/>
        <v>9161.9000000000015</v>
      </c>
      <c r="BQ142" s="9">
        <f t="shared" si="263"/>
        <v>0</v>
      </c>
      <c r="BR142" s="9">
        <f t="shared" si="264"/>
        <v>16657.89</v>
      </c>
      <c r="BS142" s="4">
        <f t="shared" si="220"/>
        <v>0</v>
      </c>
      <c r="BT142" s="9">
        <f t="shared" si="265"/>
        <v>0</v>
      </c>
      <c r="BU142" s="9">
        <f t="shared" si="212"/>
        <v>16657.89</v>
      </c>
      <c r="BV142" s="9">
        <f t="shared" si="288"/>
        <v>16657.89</v>
      </c>
      <c r="BW142" s="9">
        <f t="shared" si="266"/>
        <v>416.45</v>
      </c>
      <c r="BX142" s="9">
        <f t="shared" si="267"/>
        <v>7079.5399999999963</v>
      </c>
      <c r="BY142" s="9">
        <f t="shared" si="268"/>
        <v>9578.3500000000022</v>
      </c>
      <c r="BZ142" s="9">
        <f t="shared" si="269"/>
        <v>0</v>
      </c>
      <c r="CA142" s="9">
        <f t="shared" si="270"/>
        <v>16657.89</v>
      </c>
      <c r="CB142" s="4">
        <f t="shared" si="221"/>
        <v>0</v>
      </c>
      <c r="CC142" s="9">
        <f t="shared" si="271"/>
        <v>0</v>
      </c>
      <c r="CD142" s="9">
        <f t="shared" si="213"/>
        <v>16657.89</v>
      </c>
      <c r="CE142" s="9">
        <f t="shared" si="289"/>
        <v>16657.89</v>
      </c>
      <c r="CF142" s="9">
        <f t="shared" si="272"/>
        <v>416.45</v>
      </c>
      <c r="CG142" s="9">
        <f t="shared" si="273"/>
        <v>6663.0899999999965</v>
      </c>
      <c r="CH142" s="9">
        <f t="shared" si="274"/>
        <v>9994.8000000000029</v>
      </c>
      <c r="CI142" s="9">
        <f t="shared" si="275"/>
        <v>0</v>
      </c>
      <c r="CJ142" s="9">
        <f t="shared" si="276"/>
        <v>16657.89</v>
      </c>
      <c r="CK142" s="4">
        <f t="shared" si="222"/>
        <v>0</v>
      </c>
      <c r="CL142" s="9">
        <f t="shared" si="277"/>
        <v>0</v>
      </c>
      <c r="CM142" s="9">
        <f t="shared" si="214"/>
        <v>16657.89</v>
      </c>
      <c r="CN142" s="9">
        <f t="shared" si="290"/>
        <v>16657.89</v>
      </c>
      <c r="CO142" s="9">
        <f t="shared" si="278"/>
        <v>416.45</v>
      </c>
      <c r="CP142" s="9">
        <f t="shared" si="279"/>
        <v>6246.6399999999967</v>
      </c>
      <c r="CQ142" s="9">
        <f t="shared" si="280"/>
        <v>10411.250000000004</v>
      </c>
      <c r="CR142" s="9">
        <f t="shared" si="281"/>
        <v>0</v>
      </c>
      <c r="CS142" s="9">
        <f t="shared" si="282"/>
        <v>16657.89</v>
      </c>
    </row>
    <row r="143" spans="1:97" ht="12.9" customHeight="1" x14ac:dyDescent="0.25">
      <c r="A143" s="193">
        <v>520</v>
      </c>
      <c r="B143" s="186" t="s">
        <v>224</v>
      </c>
      <c r="C143" s="179"/>
      <c r="D143" s="194"/>
      <c r="E143" s="217">
        <v>257103.49</v>
      </c>
      <c r="F143" s="276">
        <v>35431</v>
      </c>
      <c r="G143" s="189">
        <v>40</v>
      </c>
      <c r="H143" s="177"/>
      <c r="I143" s="190"/>
      <c r="J143" s="200" t="s">
        <v>463</v>
      </c>
      <c r="K143" s="93">
        <f t="shared" si="225"/>
        <v>2.5000000000000001E-2</v>
      </c>
      <c r="L143" s="94">
        <f t="shared" si="226"/>
        <v>6427.59</v>
      </c>
      <c r="M143" s="91">
        <f t="shared" si="227"/>
        <v>160689.63999999998</v>
      </c>
      <c r="N143" s="9">
        <f t="shared" si="228"/>
        <v>96413.85</v>
      </c>
      <c r="O143" s="548">
        <f t="shared" si="229"/>
        <v>257103.49</v>
      </c>
      <c r="P143" s="543"/>
      <c r="Q143" s="4">
        <f t="shared" si="205"/>
        <v>0</v>
      </c>
      <c r="R143" s="9">
        <f t="shared" si="223"/>
        <v>0</v>
      </c>
      <c r="S143" s="9">
        <f t="shared" si="206"/>
        <v>257103.49</v>
      </c>
      <c r="T143" s="9">
        <f t="shared" si="224"/>
        <v>257103.49</v>
      </c>
      <c r="U143" s="9">
        <f t="shared" si="230"/>
        <v>6427.59</v>
      </c>
      <c r="V143" s="9">
        <f t="shared" si="231"/>
        <v>154262.04999999999</v>
      </c>
      <c r="W143" s="9">
        <f t="shared" si="232"/>
        <v>102841.44</v>
      </c>
      <c r="X143" s="9">
        <f t="shared" si="233"/>
        <v>0</v>
      </c>
      <c r="Y143" s="9">
        <f t="shared" si="234"/>
        <v>257103.49</v>
      </c>
      <c r="Z143" s="4">
        <f t="shared" si="215"/>
        <v>0</v>
      </c>
      <c r="AA143" s="9">
        <f t="shared" si="235"/>
        <v>0</v>
      </c>
      <c r="AB143" s="9">
        <f t="shared" si="207"/>
        <v>257103.49</v>
      </c>
      <c r="AC143" s="9">
        <f t="shared" si="283"/>
        <v>257103.49</v>
      </c>
      <c r="AD143" s="9">
        <f t="shared" si="236"/>
        <v>6427.59</v>
      </c>
      <c r="AE143" s="9">
        <f t="shared" si="237"/>
        <v>147834.46</v>
      </c>
      <c r="AF143" s="9">
        <f t="shared" si="238"/>
        <v>109269.03</v>
      </c>
      <c r="AG143" s="9">
        <f t="shared" si="239"/>
        <v>0</v>
      </c>
      <c r="AH143" s="9">
        <f t="shared" si="240"/>
        <v>257103.49</v>
      </c>
      <c r="AI143" s="4">
        <f t="shared" si="216"/>
        <v>0</v>
      </c>
      <c r="AJ143" s="9">
        <f t="shared" si="241"/>
        <v>0</v>
      </c>
      <c r="AK143" s="9">
        <f t="shared" si="208"/>
        <v>257103.49</v>
      </c>
      <c r="AL143" s="9">
        <f t="shared" si="284"/>
        <v>257103.49</v>
      </c>
      <c r="AM143" s="9">
        <f t="shared" si="242"/>
        <v>6427.59</v>
      </c>
      <c r="AN143" s="9">
        <f t="shared" si="243"/>
        <v>141406.87</v>
      </c>
      <c r="AO143" s="9">
        <f t="shared" si="244"/>
        <v>115696.62</v>
      </c>
      <c r="AP143" s="9">
        <f t="shared" si="245"/>
        <v>0</v>
      </c>
      <c r="AQ143" s="9">
        <f t="shared" si="246"/>
        <v>257103.49</v>
      </c>
      <c r="AR143" s="4">
        <f t="shared" si="217"/>
        <v>0</v>
      </c>
      <c r="AS143" s="9">
        <f t="shared" si="247"/>
        <v>0</v>
      </c>
      <c r="AT143" s="9">
        <f t="shared" si="209"/>
        <v>257103.49</v>
      </c>
      <c r="AU143" s="9">
        <f t="shared" si="285"/>
        <v>257103.49</v>
      </c>
      <c r="AV143" s="9">
        <f t="shared" si="248"/>
        <v>6427.59</v>
      </c>
      <c r="AW143" s="9">
        <f t="shared" si="249"/>
        <v>134979.28</v>
      </c>
      <c r="AX143" s="9">
        <f t="shared" si="250"/>
        <v>122124.20999999999</v>
      </c>
      <c r="AY143" s="9">
        <f t="shared" si="251"/>
        <v>0</v>
      </c>
      <c r="AZ143" s="9">
        <f t="shared" si="252"/>
        <v>257103.49</v>
      </c>
      <c r="BA143" s="4">
        <f t="shared" si="218"/>
        <v>0</v>
      </c>
      <c r="BB143" s="9">
        <f t="shared" si="253"/>
        <v>0</v>
      </c>
      <c r="BC143" s="9">
        <f t="shared" si="210"/>
        <v>257103.49</v>
      </c>
      <c r="BD143" s="9">
        <f t="shared" si="286"/>
        <v>257103.49</v>
      </c>
      <c r="BE143" s="9">
        <f t="shared" si="254"/>
        <v>6427.59</v>
      </c>
      <c r="BF143" s="9">
        <f t="shared" si="255"/>
        <v>128551.69</v>
      </c>
      <c r="BG143" s="9">
        <f t="shared" si="256"/>
        <v>128551.79999999999</v>
      </c>
      <c r="BH143" s="9">
        <f t="shared" si="257"/>
        <v>0</v>
      </c>
      <c r="BI143" s="9">
        <f t="shared" si="258"/>
        <v>257103.49</v>
      </c>
      <c r="BJ143" s="4">
        <f t="shared" si="219"/>
        <v>0</v>
      </c>
      <c r="BK143" s="9">
        <f t="shared" si="259"/>
        <v>0</v>
      </c>
      <c r="BL143" s="9">
        <f t="shared" si="211"/>
        <v>257103.49</v>
      </c>
      <c r="BM143" s="9">
        <f t="shared" si="287"/>
        <v>257103.49</v>
      </c>
      <c r="BN143" s="9">
        <f t="shared" si="260"/>
        <v>6427.59</v>
      </c>
      <c r="BO143" s="9">
        <f t="shared" si="261"/>
        <v>122124.1</v>
      </c>
      <c r="BP143" s="9">
        <f t="shared" si="262"/>
        <v>134979.38999999998</v>
      </c>
      <c r="BQ143" s="9">
        <f t="shared" si="263"/>
        <v>0</v>
      </c>
      <c r="BR143" s="9">
        <f t="shared" si="264"/>
        <v>257103.49</v>
      </c>
      <c r="BS143" s="4">
        <f t="shared" si="220"/>
        <v>0</v>
      </c>
      <c r="BT143" s="9">
        <f t="shared" si="265"/>
        <v>0</v>
      </c>
      <c r="BU143" s="9">
        <f t="shared" si="212"/>
        <v>257103.49</v>
      </c>
      <c r="BV143" s="9">
        <f t="shared" si="288"/>
        <v>257103.49</v>
      </c>
      <c r="BW143" s="9">
        <f t="shared" si="266"/>
        <v>6427.59</v>
      </c>
      <c r="BX143" s="9">
        <f t="shared" si="267"/>
        <v>115696.51000000001</v>
      </c>
      <c r="BY143" s="9">
        <f t="shared" si="268"/>
        <v>141406.97999999998</v>
      </c>
      <c r="BZ143" s="9">
        <f t="shared" si="269"/>
        <v>0</v>
      </c>
      <c r="CA143" s="9">
        <f t="shared" si="270"/>
        <v>257103.49</v>
      </c>
      <c r="CB143" s="4">
        <f t="shared" si="221"/>
        <v>0</v>
      </c>
      <c r="CC143" s="9">
        <f t="shared" si="271"/>
        <v>0</v>
      </c>
      <c r="CD143" s="9">
        <f t="shared" si="213"/>
        <v>257103.49</v>
      </c>
      <c r="CE143" s="9">
        <f t="shared" si="289"/>
        <v>257103.49</v>
      </c>
      <c r="CF143" s="9">
        <f t="shared" si="272"/>
        <v>6427.59</v>
      </c>
      <c r="CG143" s="9">
        <f t="shared" si="273"/>
        <v>109268.92000000001</v>
      </c>
      <c r="CH143" s="9">
        <f t="shared" si="274"/>
        <v>147834.56999999998</v>
      </c>
      <c r="CI143" s="9">
        <f t="shared" si="275"/>
        <v>0</v>
      </c>
      <c r="CJ143" s="9">
        <f t="shared" si="276"/>
        <v>257103.49</v>
      </c>
      <c r="CK143" s="4">
        <f t="shared" si="222"/>
        <v>0</v>
      </c>
      <c r="CL143" s="9">
        <f t="shared" si="277"/>
        <v>0</v>
      </c>
      <c r="CM143" s="9">
        <f t="shared" si="214"/>
        <v>257103.49</v>
      </c>
      <c r="CN143" s="9">
        <f t="shared" si="290"/>
        <v>257103.49</v>
      </c>
      <c r="CO143" s="9">
        <f t="shared" si="278"/>
        <v>6427.59</v>
      </c>
      <c r="CP143" s="9">
        <f t="shared" si="279"/>
        <v>102841.33000000002</v>
      </c>
      <c r="CQ143" s="9">
        <f t="shared" si="280"/>
        <v>154262.15999999997</v>
      </c>
      <c r="CR143" s="9">
        <f t="shared" si="281"/>
        <v>0</v>
      </c>
      <c r="CS143" s="9">
        <f t="shared" si="282"/>
        <v>257103.49</v>
      </c>
    </row>
    <row r="144" spans="1:97" ht="12.9" customHeight="1" x14ac:dyDescent="0.25">
      <c r="A144" s="193">
        <v>521</v>
      </c>
      <c r="B144" s="186" t="s">
        <v>224</v>
      </c>
      <c r="C144" s="179"/>
      <c r="D144" s="194"/>
      <c r="E144" s="217">
        <v>107751.25</v>
      </c>
      <c r="F144" s="276">
        <v>35977</v>
      </c>
      <c r="G144" s="189">
        <v>40</v>
      </c>
      <c r="H144" s="177"/>
      <c r="I144" s="190"/>
      <c r="J144" s="200" t="s">
        <v>463</v>
      </c>
      <c r="K144" s="93">
        <f t="shared" si="225"/>
        <v>2.5000000000000001E-2</v>
      </c>
      <c r="L144" s="94">
        <f t="shared" si="226"/>
        <v>2693.78</v>
      </c>
      <c r="M144" s="91">
        <f t="shared" si="227"/>
        <v>71385.22</v>
      </c>
      <c r="N144" s="9">
        <f t="shared" si="228"/>
        <v>36366.03</v>
      </c>
      <c r="O144" s="548">
        <f t="shared" si="229"/>
        <v>107751.25</v>
      </c>
      <c r="P144" s="543"/>
      <c r="Q144" s="4">
        <f t="shared" si="205"/>
        <v>0</v>
      </c>
      <c r="R144" s="9">
        <f t="shared" si="223"/>
        <v>0</v>
      </c>
      <c r="S144" s="9">
        <f t="shared" si="206"/>
        <v>107751.25</v>
      </c>
      <c r="T144" s="9">
        <f t="shared" si="224"/>
        <v>107751.25</v>
      </c>
      <c r="U144" s="9">
        <f t="shared" si="230"/>
        <v>2693.78</v>
      </c>
      <c r="V144" s="9">
        <f t="shared" si="231"/>
        <v>68691.44</v>
      </c>
      <c r="W144" s="9">
        <f t="shared" si="232"/>
        <v>39059.81</v>
      </c>
      <c r="X144" s="9">
        <f t="shared" si="233"/>
        <v>0</v>
      </c>
      <c r="Y144" s="9">
        <f t="shared" si="234"/>
        <v>107751.25</v>
      </c>
      <c r="Z144" s="4">
        <f t="shared" si="215"/>
        <v>0</v>
      </c>
      <c r="AA144" s="9">
        <f t="shared" si="235"/>
        <v>0</v>
      </c>
      <c r="AB144" s="9">
        <f t="shared" si="207"/>
        <v>107751.25</v>
      </c>
      <c r="AC144" s="9">
        <f t="shared" si="283"/>
        <v>107751.25</v>
      </c>
      <c r="AD144" s="9">
        <f t="shared" si="236"/>
        <v>2693.78</v>
      </c>
      <c r="AE144" s="9">
        <f t="shared" si="237"/>
        <v>65997.66</v>
      </c>
      <c r="AF144" s="9">
        <f t="shared" si="238"/>
        <v>41753.589999999997</v>
      </c>
      <c r="AG144" s="9">
        <f t="shared" si="239"/>
        <v>0</v>
      </c>
      <c r="AH144" s="9">
        <f t="shared" si="240"/>
        <v>107751.25</v>
      </c>
      <c r="AI144" s="4">
        <f t="shared" si="216"/>
        <v>0</v>
      </c>
      <c r="AJ144" s="9">
        <f t="shared" si="241"/>
        <v>0</v>
      </c>
      <c r="AK144" s="9">
        <f t="shared" si="208"/>
        <v>107751.25</v>
      </c>
      <c r="AL144" s="9">
        <f t="shared" si="284"/>
        <v>107751.25</v>
      </c>
      <c r="AM144" s="9">
        <f t="shared" si="242"/>
        <v>2693.78</v>
      </c>
      <c r="AN144" s="9">
        <f t="shared" si="243"/>
        <v>63303.880000000005</v>
      </c>
      <c r="AO144" s="9">
        <f t="shared" si="244"/>
        <v>44447.369999999995</v>
      </c>
      <c r="AP144" s="9">
        <f t="shared" si="245"/>
        <v>0</v>
      </c>
      <c r="AQ144" s="9">
        <f t="shared" si="246"/>
        <v>107751.25</v>
      </c>
      <c r="AR144" s="4">
        <f t="shared" si="217"/>
        <v>0</v>
      </c>
      <c r="AS144" s="9">
        <f t="shared" si="247"/>
        <v>0</v>
      </c>
      <c r="AT144" s="9">
        <f t="shared" si="209"/>
        <v>107751.25</v>
      </c>
      <c r="AU144" s="9">
        <f t="shared" si="285"/>
        <v>107751.25</v>
      </c>
      <c r="AV144" s="9">
        <f t="shared" si="248"/>
        <v>2693.78</v>
      </c>
      <c r="AW144" s="9">
        <f t="shared" si="249"/>
        <v>60610.100000000006</v>
      </c>
      <c r="AX144" s="9">
        <f t="shared" si="250"/>
        <v>47141.149999999994</v>
      </c>
      <c r="AY144" s="9">
        <f t="shared" si="251"/>
        <v>0</v>
      </c>
      <c r="AZ144" s="9">
        <f t="shared" si="252"/>
        <v>107751.25</v>
      </c>
      <c r="BA144" s="4">
        <f t="shared" si="218"/>
        <v>0</v>
      </c>
      <c r="BB144" s="9">
        <f t="shared" si="253"/>
        <v>0</v>
      </c>
      <c r="BC144" s="9">
        <f t="shared" si="210"/>
        <v>107751.25</v>
      </c>
      <c r="BD144" s="9">
        <f t="shared" si="286"/>
        <v>107751.25</v>
      </c>
      <c r="BE144" s="9">
        <f t="shared" si="254"/>
        <v>2693.78</v>
      </c>
      <c r="BF144" s="9">
        <f t="shared" si="255"/>
        <v>57916.320000000007</v>
      </c>
      <c r="BG144" s="9">
        <f t="shared" si="256"/>
        <v>49834.929999999993</v>
      </c>
      <c r="BH144" s="9">
        <f t="shared" si="257"/>
        <v>0</v>
      </c>
      <c r="BI144" s="9">
        <f t="shared" si="258"/>
        <v>107751.25</v>
      </c>
      <c r="BJ144" s="4">
        <f t="shared" si="219"/>
        <v>0</v>
      </c>
      <c r="BK144" s="9">
        <f t="shared" si="259"/>
        <v>0</v>
      </c>
      <c r="BL144" s="9">
        <f t="shared" si="211"/>
        <v>107751.25</v>
      </c>
      <c r="BM144" s="9">
        <f t="shared" si="287"/>
        <v>107751.25</v>
      </c>
      <c r="BN144" s="9">
        <f t="shared" si="260"/>
        <v>2693.78</v>
      </c>
      <c r="BO144" s="9">
        <f t="shared" si="261"/>
        <v>55222.540000000008</v>
      </c>
      <c r="BP144" s="9">
        <f t="shared" si="262"/>
        <v>52528.709999999992</v>
      </c>
      <c r="BQ144" s="9">
        <f t="shared" si="263"/>
        <v>0</v>
      </c>
      <c r="BR144" s="9">
        <f t="shared" si="264"/>
        <v>107751.25</v>
      </c>
      <c r="BS144" s="4">
        <f t="shared" si="220"/>
        <v>0</v>
      </c>
      <c r="BT144" s="9">
        <f t="shared" si="265"/>
        <v>0</v>
      </c>
      <c r="BU144" s="9">
        <f t="shared" si="212"/>
        <v>107751.25</v>
      </c>
      <c r="BV144" s="9">
        <f t="shared" si="288"/>
        <v>107751.25</v>
      </c>
      <c r="BW144" s="9">
        <f t="shared" si="266"/>
        <v>2693.78</v>
      </c>
      <c r="BX144" s="9">
        <f t="shared" si="267"/>
        <v>52528.760000000009</v>
      </c>
      <c r="BY144" s="9">
        <f t="shared" si="268"/>
        <v>55222.489999999991</v>
      </c>
      <c r="BZ144" s="9">
        <f t="shared" si="269"/>
        <v>0</v>
      </c>
      <c r="CA144" s="9">
        <f t="shared" si="270"/>
        <v>107751.25</v>
      </c>
      <c r="CB144" s="4">
        <f t="shared" si="221"/>
        <v>0</v>
      </c>
      <c r="CC144" s="9">
        <f t="shared" si="271"/>
        <v>0</v>
      </c>
      <c r="CD144" s="9">
        <f t="shared" si="213"/>
        <v>107751.25</v>
      </c>
      <c r="CE144" s="9">
        <f t="shared" si="289"/>
        <v>107751.25</v>
      </c>
      <c r="CF144" s="9">
        <f t="shared" si="272"/>
        <v>2693.78</v>
      </c>
      <c r="CG144" s="9">
        <f t="shared" si="273"/>
        <v>49834.98000000001</v>
      </c>
      <c r="CH144" s="9">
        <f t="shared" si="274"/>
        <v>57916.26999999999</v>
      </c>
      <c r="CI144" s="9">
        <f t="shared" si="275"/>
        <v>0</v>
      </c>
      <c r="CJ144" s="9">
        <f t="shared" si="276"/>
        <v>107751.25</v>
      </c>
      <c r="CK144" s="4">
        <f t="shared" si="222"/>
        <v>0</v>
      </c>
      <c r="CL144" s="9">
        <f t="shared" si="277"/>
        <v>0</v>
      </c>
      <c r="CM144" s="9">
        <f t="shared" si="214"/>
        <v>107751.25</v>
      </c>
      <c r="CN144" s="9">
        <f t="shared" si="290"/>
        <v>107751.25</v>
      </c>
      <c r="CO144" s="9">
        <f t="shared" si="278"/>
        <v>2693.78</v>
      </c>
      <c r="CP144" s="9">
        <f t="shared" si="279"/>
        <v>47141.200000000012</v>
      </c>
      <c r="CQ144" s="9">
        <f t="shared" si="280"/>
        <v>60610.049999999988</v>
      </c>
      <c r="CR144" s="9">
        <f t="shared" si="281"/>
        <v>0</v>
      </c>
      <c r="CS144" s="9">
        <f t="shared" si="282"/>
        <v>107751.25</v>
      </c>
    </row>
    <row r="145" spans="1:97" ht="12.9" customHeight="1" x14ac:dyDescent="0.25">
      <c r="A145" s="193">
        <v>522</v>
      </c>
      <c r="B145" s="186" t="s">
        <v>224</v>
      </c>
      <c r="C145" s="179"/>
      <c r="D145" s="194"/>
      <c r="E145" s="217">
        <v>27112.69</v>
      </c>
      <c r="F145" s="276">
        <v>36342</v>
      </c>
      <c r="G145" s="189">
        <v>40</v>
      </c>
      <c r="H145" s="177"/>
      <c r="I145" s="190"/>
      <c r="J145" s="200" t="s">
        <v>463</v>
      </c>
      <c r="K145" s="93">
        <f t="shared" si="225"/>
        <v>2.5000000000000001E-2</v>
      </c>
      <c r="L145" s="94">
        <f t="shared" si="226"/>
        <v>677.82</v>
      </c>
      <c r="M145" s="91">
        <f t="shared" si="227"/>
        <v>18639.939999999999</v>
      </c>
      <c r="N145" s="9">
        <f t="shared" si="228"/>
        <v>8472.75</v>
      </c>
      <c r="O145" s="548">
        <f t="shared" si="229"/>
        <v>27112.69</v>
      </c>
      <c r="P145" s="543"/>
      <c r="Q145" s="4">
        <f t="shared" si="205"/>
        <v>0</v>
      </c>
      <c r="R145" s="9">
        <f t="shared" si="223"/>
        <v>0</v>
      </c>
      <c r="S145" s="9">
        <f t="shared" si="206"/>
        <v>27112.69</v>
      </c>
      <c r="T145" s="9">
        <f t="shared" si="224"/>
        <v>27112.69</v>
      </c>
      <c r="U145" s="9">
        <f t="shared" si="230"/>
        <v>677.82</v>
      </c>
      <c r="V145" s="9">
        <f t="shared" si="231"/>
        <v>17962.12</v>
      </c>
      <c r="W145" s="9">
        <f t="shared" si="232"/>
        <v>9150.57</v>
      </c>
      <c r="X145" s="9">
        <f t="shared" si="233"/>
        <v>0</v>
      </c>
      <c r="Y145" s="9">
        <f t="shared" si="234"/>
        <v>27112.69</v>
      </c>
      <c r="Z145" s="4">
        <f t="shared" si="215"/>
        <v>0</v>
      </c>
      <c r="AA145" s="9">
        <f t="shared" si="235"/>
        <v>0</v>
      </c>
      <c r="AB145" s="9">
        <f t="shared" si="207"/>
        <v>27112.69</v>
      </c>
      <c r="AC145" s="9">
        <f t="shared" si="283"/>
        <v>27112.69</v>
      </c>
      <c r="AD145" s="9">
        <f t="shared" si="236"/>
        <v>677.82</v>
      </c>
      <c r="AE145" s="9">
        <f t="shared" si="237"/>
        <v>17284.3</v>
      </c>
      <c r="AF145" s="9">
        <f t="shared" si="238"/>
        <v>9828.39</v>
      </c>
      <c r="AG145" s="9">
        <f t="shared" si="239"/>
        <v>0</v>
      </c>
      <c r="AH145" s="9">
        <f t="shared" si="240"/>
        <v>27112.69</v>
      </c>
      <c r="AI145" s="4">
        <f t="shared" si="216"/>
        <v>0</v>
      </c>
      <c r="AJ145" s="9">
        <f t="shared" si="241"/>
        <v>0</v>
      </c>
      <c r="AK145" s="9">
        <f t="shared" si="208"/>
        <v>27112.69</v>
      </c>
      <c r="AL145" s="9">
        <f t="shared" si="284"/>
        <v>27112.69</v>
      </c>
      <c r="AM145" s="9">
        <f t="shared" si="242"/>
        <v>677.82</v>
      </c>
      <c r="AN145" s="9">
        <f t="shared" si="243"/>
        <v>16606.48</v>
      </c>
      <c r="AO145" s="9">
        <f t="shared" si="244"/>
        <v>10506.21</v>
      </c>
      <c r="AP145" s="9">
        <f t="shared" si="245"/>
        <v>0</v>
      </c>
      <c r="AQ145" s="9">
        <f t="shared" si="246"/>
        <v>27112.69</v>
      </c>
      <c r="AR145" s="4">
        <f t="shared" si="217"/>
        <v>0</v>
      </c>
      <c r="AS145" s="9">
        <f t="shared" si="247"/>
        <v>0</v>
      </c>
      <c r="AT145" s="9">
        <f t="shared" si="209"/>
        <v>27112.69</v>
      </c>
      <c r="AU145" s="9">
        <f t="shared" si="285"/>
        <v>27112.69</v>
      </c>
      <c r="AV145" s="9">
        <f t="shared" si="248"/>
        <v>677.82</v>
      </c>
      <c r="AW145" s="9">
        <f t="shared" si="249"/>
        <v>15928.66</v>
      </c>
      <c r="AX145" s="9">
        <f t="shared" si="250"/>
        <v>11184.029999999999</v>
      </c>
      <c r="AY145" s="9">
        <f t="shared" si="251"/>
        <v>0</v>
      </c>
      <c r="AZ145" s="9">
        <f t="shared" si="252"/>
        <v>27112.69</v>
      </c>
      <c r="BA145" s="4">
        <f t="shared" si="218"/>
        <v>0</v>
      </c>
      <c r="BB145" s="9">
        <f t="shared" si="253"/>
        <v>0</v>
      </c>
      <c r="BC145" s="9">
        <f t="shared" si="210"/>
        <v>27112.69</v>
      </c>
      <c r="BD145" s="9">
        <f t="shared" si="286"/>
        <v>27112.69</v>
      </c>
      <c r="BE145" s="9">
        <f t="shared" si="254"/>
        <v>677.82</v>
      </c>
      <c r="BF145" s="9">
        <f t="shared" si="255"/>
        <v>15250.84</v>
      </c>
      <c r="BG145" s="9">
        <f t="shared" si="256"/>
        <v>11861.849999999999</v>
      </c>
      <c r="BH145" s="9">
        <f t="shared" si="257"/>
        <v>0</v>
      </c>
      <c r="BI145" s="9">
        <f t="shared" si="258"/>
        <v>27112.69</v>
      </c>
      <c r="BJ145" s="4">
        <f t="shared" si="219"/>
        <v>0</v>
      </c>
      <c r="BK145" s="9">
        <f t="shared" si="259"/>
        <v>0</v>
      </c>
      <c r="BL145" s="9">
        <f t="shared" si="211"/>
        <v>27112.69</v>
      </c>
      <c r="BM145" s="9">
        <f t="shared" si="287"/>
        <v>27112.69</v>
      </c>
      <c r="BN145" s="9">
        <f t="shared" si="260"/>
        <v>677.82</v>
      </c>
      <c r="BO145" s="9">
        <f t="shared" si="261"/>
        <v>14573.02</v>
      </c>
      <c r="BP145" s="9">
        <f t="shared" si="262"/>
        <v>12539.669999999998</v>
      </c>
      <c r="BQ145" s="9">
        <f t="shared" si="263"/>
        <v>0</v>
      </c>
      <c r="BR145" s="9">
        <f t="shared" si="264"/>
        <v>27112.69</v>
      </c>
      <c r="BS145" s="4">
        <f t="shared" si="220"/>
        <v>0</v>
      </c>
      <c r="BT145" s="9">
        <f t="shared" si="265"/>
        <v>0</v>
      </c>
      <c r="BU145" s="9">
        <f t="shared" si="212"/>
        <v>27112.69</v>
      </c>
      <c r="BV145" s="9">
        <f t="shared" si="288"/>
        <v>27112.69</v>
      </c>
      <c r="BW145" s="9">
        <f t="shared" si="266"/>
        <v>677.82</v>
      </c>
      <c r="BX145" s="9">
        <f t="shared" si="267"/>
        <v>13895.2</v>
      </c>
      <c r="BY145" s="9">
        <f t="shared" si="268"/>
        <v>13217.489999999998</v>
      </c>
      <c r="BZ145" s="9">
        <f t="shared" si="269"/>
        <v>0</v>
      </c>
      <c r="CA145" s="9">
        <f t="shared" si="270"/>
        <v>27112.69</v>
      </c>
      <c r="CB145" s="4">
        <f t="shared" si="221"/>
        <v>0</v>
      </c>
      <c r="CC145" s="9">
        <f t="shared" si="271"/>
        <v>0</v>
      </c>
      <c r="CD145" s="9">
        <f t="shared" si="213"/>
        <v>27112.69</v>
      </c>
      <c r="CE145" s="9">
        <f t="shared" si="289"/>
        <v>27112.69</v>
      </c>
      <c r="CF145" s="9">
        <f t="shared" si="272"/>
        <v>677.82</v>
      </c>
      <c r="CG145" s="9">
        <f t="shared" si="273"/>
        <v>13217.380000000001</v>
      </c>
      <c r="CH145" s="9">
        <f t="shared" si="274"/>
        <v>13895.309999999998</v>
      </c>
      <c r="CI145" s="9">
        <f t="shared" si="275"/>
        <v>0</v>
      </c>
      <c r="CJ145" s="9">
        <f t="shared" si="276"/>
        <v>27112.69</v>
      </c>
      <c r="CK145" s="4">
        <f t="shared" si="222"/>
        <v>0</v>
      </c>
      <c r="CL145" s="9">
        <f t="shared" si="277"/>
        <v>0</v>
      </c>
      <c r="CM145" s="9">
        <f t="shared" si="214"/>
        <v>27112.69</v>
      </c>
      <c r="CN145" s="9">
        <f t="shared" si="290"/>
        <v>27112.69</v>
      </c>
      <c r="CO145" s="9">
        <f t="shared" si="278"/>
        <v>677.82</v>
      </c>
      <c r="CP145" s="9">
        <f t="shared" si="279"/>
        <v>12539.560000000001</v>
      </c>
      <c r="CQ145" s="9">
        <f t="shared" si="280"/>
        <v>14573.129999999997</v>
      </c>
      <c r="CR145" s="9">
        <f t="shared" si="281"/>
        <v>0</v>
      </c>
      <c r="CS145" s="9">
        <f t="shared" si="282"/>
        <v>27112.69</v>
      </c>
    </row>
    <row r="146" spans="1:97" ht="12.9" customHeight="1" x14ac:dyDescent="0.25">
      <c r="A146" s="193">
        <v>523</v>
      </c>
      <c r="B146" s="186" t="s">
        <v>224</v>
      </c>
      <c r="C146" s="179"/>
      <c r="D146" s="194"/>
      <c r="E146" s="217">
        <v>12387.87</v>
      </c>
      <c r="F146" s="276">
        <v>36342</v>
      </c>
      <c r="G146" s="189">
        <v>14</v>
      </c>
      <c r="H146" s="177"/>
      <c r="I146" s="190"/>
      <c r="J146" s="200" t="s">
        <v>463</v>
      </c>
      <c r="K146" s="93">
        <f t="shared" si="225"/>
        <v>7.1400000000000005E-2</v>
      </c>
      <c r="L146" s="94">
        <f t="shared" si="226"/>
        <v>884.49</v>
      </c>
      <c r="M146" s="91">
        <f t="shared" si="227"/>
        <v>1331.7399999999998</v>
      </c>
      <c r="N146" s="9">
        <f t="shared" si="228"/>
        <v>11056.130000000001</v>
      </c>
      <c r="O146" s="548">
        <f t="shared" si="229"/>
        <v>12387.87</v>
      </c>
      <c r="P146" s="543"/>
      <c r="Q146" s="4">
        <f t="shared" si="205"/>
        <v>0</v>
      </c>
      <c r="R146" s="9">
        <f t="shared" si="223"/>
        <v>0</v>
      </c>
      <c r="S146" s="9">
        <f t="shared" si="206"/>
        <v>12387.87</v>
      </c>
      <c r="T146" s="9">
        <f t="shared" si="224"/>
        <v>12387.87</v>
      </c>
      <c r="U146" s="9">
        <f t="shared" si="230"/>
        <v>884.49</v>
      </c>
      <c r="V146" s="9">
        <f t="shared" si="231"/>
        <v>447.24999999999977</v>
      </c>
      <c r="W146" s="9">
        <f t="shared" si="232"/>
        <v>11940.62</v>
      </c>
      <c r="X146" s="9">
        <f t="shared" si="233"/>
        <v>0</v>
      </c>
      <c r="Y146" s="9">
        <f t="shared" si="234"/>
        <v>12387.87</v>
      </c>
      <c r="Z146" s="4">
        <f t="shared" si="215"/>
        <v>0</v>
      </c>
      <c r="AA146" s="9">
        <f t="shared" si="235"/>
        <v>0</v>
      </c>
      <c r="AB146" s="9">
        <f t="shared" si="207"/>
        <v>12387.87</v>
      </c>
      <c r="AC146" s="9">
        <f t="shared" si="283"/>
        <v>6264.03</v>
      </c>
      <c r="AD146" s="9">
        <f t="shared" si="236"/>
        <v>447.24999999999977</v>
      </c>
      <c r="AE146" s="9">
        <f t="shared" si="237"/>
        <v>0</v>
      </c>
      <c r="AF146" s="9">
        <f t="shared" si="238"/>
        <v>12387.87</v>
      </c>
      <c r="AG146" s="9">
        <f t="shared" si="239"/>
        <v>0</v>
      </c>
      <c r="AH146" s="9">
        <f t="shared" si="240"/>
        <v>6264.03</v>
      </c>
      <c r="AI146" s="4">
        <f t="shared" si="216"/>
        <v>0</v>
      </c>
      <c r="AJ146" s="9">
        <f t="shared" si="241"/>
        <v>0</v>
      </c>
      <c r="AK146" s="9">
        <f t="shared" si="208"/>
        <v>12387.87</v>
      </c>
      <c r="AL146" s="9">
        <f t="shared" si="284"/>
        <v>0</v>
      </c>
      <c r="AM146" s="9">
        <f t="shared" si="242"/>
        <v>0</v>
      </c>
      <c r="AN146" s="9">
        <f t="shared" si="243"/>
        <v>0</v>
      </c>
      <c r="AO146" s="9">
        <f t="shared" si="244"/>
        <v>12387.87</v>
      </c>
      <c r="AP146" s="9">
        <f t="shared" si="245"/>
        <v>0</v>
      </c>
      <c r="AQ146" s="9">
        <f t="shared" si="246"/>
        <v>0</v>
      </c>
      <c r="AR146" s="4">
        <f t="shared" si="217"/>
        <v>0</v>
      </c>
      <c r="AS146" s="9">
        <f t="shared" si="247"/>
        <v>0</v>
      </c>
      <c r="AT146" s="9">
        <f t="shared" si="209"/>
        <v>12387.87</v>
      </c>
      <c r="AU146" s="9">
        <f t="shared" si="285"/>
        <v>0</v>
      </c>
      <c r="AV146" s="9">
        <f t="shared" si="248"/>
        <v>0</v>
      </c>
      <c r="AW146" s="9">
        <f t="shared" si="249"/>
        <v>0</v>
      </c>
      <c r="AX146" s="9">
        <f t="shared" si="250"/>
        <v>12387.87</v>
      </c>
      <c r="AY146" s="9">
        <f t="shared" si="251"/>
        <v>0</v>
      </c>
      <c r="AZ146" s="9">
        <f t="shared" si="252"/>
        <v>0</v>
      </c>
      <c r="BA146" s="4">
        <f t="shared" si="218"/>
        <v>0</v>
      </c>
      <c r="BB146" s="9">
        <f t="shared" si="253"/>
        <v>0</v>
      </c>
      <c r="BC146" s="9">
        <f t="shared" si="210"/>
        <v>12387.87</v>
      </c>
      <c r="BD146" s="9">
        <f t="shared" si="286"/>
        <v>0</v>
      </c>
      <c r="BE146" s="9">
        <f t="shared" si="254"/>
        <v>0</v>
      </c>
      <c r="BF146" s="9">
        <f t="shared" si="255"/>
        <v>0</v>
      </c>
      <c r="BG146" s="9">
        <f t="shared" si="256"/>
        <v>12387.87</v>
      </c>
      <c r="BH146" s="9">
        <f t="shared" si="257"/>
        <v>0</v>
      </c>
      <c r="BI146" s="9">
        <f t="shared" si="258"/>
        <v>0</v>
      </c>
      <c r="BJ146" s="4">
        <f t="shared" si="219"/>
        <v>0</v>
      </c>
      <c r="BK146" s="9">
        <f t="shared" si="259"/>
        <v>0</v>
      </c>
      <c r="BL146" s="9">
        <f t="shared" si="211"/>
        <v>12387.87</v>
      </c>
      <c r="BM146" s="9">
        <f t="shared" si="287"/>
        <v>0</v>
      </c>
      <c r="BN146" s="9">
        <f t="shared" si="260"/>
        <v>0</v>
      </c>
      <c r="BO146" s="9">
        <f t="shared" si="261"/>
        <v>0</v>
      </c>
      <c r="BP146" s="9">
        <f t="shared" si="262"/>
        <v>12387.87</v>
      </c>
      <c r="BQ146" s="9">
        <f t="shared" si="263"/>
        <v>0</v>
      </c>
      <c r="BR146" s="9">
        <f t="shared" si="264"/>
        <v>0</v>
      </c>
      <c r="BS146" s="4">
        <f t="shared" si="220"/>
        <v>0</v>
      </c>
      <c r="BT146" s="9">
        <f t="shared" si="265"/>
        <v>0</v>
      </c>
      <c r="BU146" s="9">
        <f t="shared" si="212"/>
        <v>12387.87</v>
      </c>
      <c r="BV146" s="9">
        <f t="shared" si="288"/>
        <v>0</v>
      </c>
      <c r="BW146" s="9">
        <f t="shared" si="266"/>
        <v>0</v>
      </c>
      <c r="BX146" s="9">
        <f t="shared" si="267"/>
        <v>0</v>
      </c>
      <c r="BY146" s="9">
        <f t="shared" si="268"/>
        <v>12387.87</v>
      </c>
      <c r="BZ146" s="9">
        <f t="shared" si="269"/>
        <v>0</v>
      </c>
      <c r="CA146" s="9">
        <f t="shared" si="270"/>
        <v>0</v>
      </c>
      <c r="CB146" s="4">
        <f t="shared" si="221"/>
        <v>0</v>
      </c>
      <c r="CC146" s="9">
        <f t="shared" si="271"/>
        <v>0</v>
      </c>
      <c r="CD146" s="9">
        <f t="shared" si="213"/>
        <v>12387.87</v>
      </c>
      <c r="CE146" s="9">
        <f t="shared" si="289"/>
        <v>0</v>
      </c>
      <c r="CF146" s="9">
        <f t="shared" si="272"/>
        <v>0</v>
      </c>
      <c r="CG146" s="9">
        <f t="shared" si="273"/>
        <v>0</v>
      </c>
      <c r="CH146" s="9">
        <f t="shared" si="274"/>
        <v>12387.87</v>
      </c>
      <c r="CI146" s="9">
        <f t="shared" si="275"/>
        <v>0</v>
      </c>
      <c r="CJ146" s="9">
        <f t="shared" si="276"/>
        <v>0</v>
      </c>
      <c r="CK146" s="4">
        <f t="shared" si="222"/>
        <v>0</v>
      </c>
      <c r="CL146" s="9">
        <f t="shared" si="277"/>
        <v>0</v>
      </c>
      <c r="CM146" s="9">
        <f t="shared" si="214"/>
        <v>12387.87</v>
      </c>
      <c r="CN146" s="9">
        <f t="shared" si="290"/>
        <v>0</v>
      </c>
      <c r="CO146" s="9">
        <f t="shared" si="278"/>
        <v>0</v>
      </c>
      <c r="CP146" s="9">
        <f t="shared" si="279"/>
        <v>0</v>
      </c>
      <c r="CQ146" s="9">
        <f t="shared" si="280"/>
        <v>12387.87</v>
      </c>
      <c r="CR146" s="9">
        <f t="shared" si="281"/>
        <v>0</v>
      </c>
      <c r="CS146" s="9">
        <f t="shared" si="282"/>
        <v>0</v>
      </c>
    </row>
    <row r="147" spans="1:97" ht="12.9" customHeight="1" x14ac:dyDescent="0.25">
      <c r="A147" s="193">
        <v>524</v>
      </c>
      <c r="B147" s="186" t="s">
        <v>224</v>
      </c>
      <c r="C147" s="179"/>
      <c r="D147" s="194"/>
      <c r="E147" s="217">
        <v>5718.29</v>
      </c>
      <c r="F147" s="276">
        <v>35247</v>
      </c>
      <c r="G147" s="189">
        <v>20</v>
      </c>
      <c r="H147" s="177"/>
      <c r="I147" s="190"/>
      <c r="J147" s="200" t="s">
        <v>463</v>
      </c>
      <c r="K147" s="93">
        <f t="shared" si="225"/>
        <v>0.05</v>
      </c>
      <c r="L147" s="94">
        <f t="shared" si="226"/>
        <v>285.91000000000003</v>
      </c>
      <c r="M147" s="91">
        <f t="shared" si="227"/>
        <v>1286.6799999999994</v>
      </c>
      <c r="N147" s="9">
        <f t="shared" si="228"/>
        <v>4431.6100000000006</v>
      </c>
      <c r="O147" s="548">
        <f t="shared" si="229"/>
        <v>5718.29</v>
      </c>
      <c r="P147" s="543"/>
      <c r="Q147" s="4">
        <f t="shared" si="205"/>
        <v>0</v>
      </c>
      <c r="R147" s="9">
        <f t="shared" si="223"/>
        <v>0</v>
      </c>
      <c r="S147" s="9">
        <f t="shared" si="206"/>
        <v>5718.29</v>
      </c>
      <c r="T147" s="9">
        <f t="shared" si="224"/>
        <v>5718.29</v>
      </c>
      <c r="U147" s="9">
        <f t="shared" si="230"/>
        <v>285.91000000000003</v>
      </c>
      <c r="V147" s="9">
        <f t="shared" si="231"/>
        <v>1000.7699999999993</v>
      </c>
      <c r="W147" s="9">
        <f t="shared" si="232"/>
        <v>4717.5200000000004</v>
      </c>
      <c r="X147" s="9">
        <f t="shared" si="233"/>
        <v>0</v>
      </c>
      <c r="Y147" s="9">
        <f t="shared" si="234"/>
        <v>5718.29</v>
      </c>
      <c r="Z147" s="4">
        <f t="shared" si="215"/>
        <v>0</v>
      </c>
      <c r="AA147" s="9">
        <f t="shared" si="235"/>
        <v>0</v>
      </c>
      <c r="AB147" s="9">
        <f t="shared" si="207"/>
        <v>5718.29</v>
      </c>
      <c r="AC147" s="9">
        <f t="shared" si="283"/>
        <v>5718.29</v>
      </c>
      <c r="AD147" s="9">
        <f t="shared" si="236"/>
        <v>285.91000000000003</v>
      </c>
      <c r="AE147" s="9">
        <f t="shared" si="237"/>
        <v>714.85999999999922</v>
      </c>
      <c r="AF147" s="9">
        <f t="shared" si="238"/>
        <v>5003.43</v>
      </c>
      <c r="AG147" s="9">
        <f t="shared" si="239"/>
        <v>0</v>
      </c>
      <c r="AH147" s="9">
        <f t="shared" si="240"/>
        <v>5718.29</v>
      </c>
      <c r="AI147" s="4">
        <f t="shared" si="216"/>
        <v>0</v>
      </c>
      <c r="AJ147" s="9">
        <f t="shared" si="241"/>
        <v>0</v>
      </c>
      <c r="AK147" s="9">
        <f t="shared" si="208"/>
        <v>5718.29</v>
      </c>
      <c r="AL147" s="9">
        <f t="shared" si="284"/>
        <v>5718.29</v>
      </c>
      <c r="AM147" s="9">
        <f t="shared" si="242"/>
        <v>285.91000000000003</v>
      </c>
      <c r="AN147" s="9">
        <f t="shared" si="243"/>
        <v>428.94999999999919</v>
      </c>
      <c r="AO147" s="9">
        <f t="shared" si="244"/>
        <v>5289.34</v>
      </c>
      <c r="AP147" s="9">
        <f t="shared" si="245"/>
        <v>0</v>
      </c>
      <c r="AQ147" s="9">
        <f t="shared" si="246"/>
        <v>5718.29</v>
      </c>
      <c r="AR147" s="4">
        <f t="shared" si="217"/>
        <v>0</v>
      </c>
      <c r="AS147" s="9">
        <f t="shared" si="247"/>
        <v>0</v>
      </c>
      <c r="AT147" s="9">
        <f t="shared" si="209"/>
        <v>5718.29</v>
      </c>
      <c r="AU147" s="9">
        <f t="shared" si="285"/>
        <v>5718.29</v>
      </c>
      <c r="AV147" s="9">
        <f t="shared" si="248"/>
        <v>285.91000000000003</v>
      </c>
      <c r="AW147" s="9">
        <f t="shared" si="249"/>
        <v>143.03999999999917</v>
      </c>
      <c r="AX147" s="9">
        <f t="shared" si="250"/>
        <v>5575.25</v>
      </c>
      <c r="AY147" s="9">
        <f t="shared" si="251"/>
        <v>0</v>
      </c>
      <c r="AZ147" s="9">
        <f t="shared" si="252"/>
        <v>5718.29</v>
      </c>
      <c r="BA147" s="4">
        <f t="shared" si="218"/>
        <v>0</v>
      </c>
      <c r="BB147" s="9">
        <f t="shared" si="253"/>
        <v>0</v>
      </c>
      <c r="BC147" s="9">
        <f t="shared" si="210"/>
        <v>5718.29</v>
      </c>
      <c r="BD147" s="9">
        <f t="shared" si="286"/>
        <v>2860.85</v>
      </c>
      <c r="BE147" s="9">
        <f t="shared" si="254"/>
        <v>143.03999999999917</v>
      </c>
      <c r="BF147" s="9">
        <f t="shared" si="255"/>
        <v>0</v>
      </c>
      <c r="BG147" s="9">
        <f t="shared" si="256"/>
        <v>5718.2899999999991</v>
      </c>
      <c r="BH147" s="9">
        <f t="shared" si="257"/>
        <v>0</v>
      </c>
      <c r="BI147" s="9">
        <f t="shared" si="258"/>
        <v>2860.85</v>
      </c>
      <c r="BJ147" s="4">
        <f t="shared" si="219"/>
        <v>0</v>
      </c>
      <c r="BK147" s="9">
        <f t="shared" si="259"/>
        <v>0</v>
      </c>
      <c r="BL147" s="9">
        <f t="shared" si="211"/>
        <v>5718.29</v>
      </c>
      <c r="BM147" s="9">
        <f t="shared" si="287"/>
        <v>0</v>
      </c>
      <c r="BN147" s="9">
        <f t="shared" si="260"/>
        <v>0</v>
      </c>
      <c r="BO147" s="9">
        <f t="shared" si="261"/>
        <v>0</v>
      </c>
      <c r="BP147" s="9">
        <f t="shared" si="262"/>
        <v>5718.2899999999991</v>
      </c>
      <c r="BQ147" s="9">
        <f t="shared" si="263"/>
        <v>0</v>
      </c>
      <c r="BR147" s="9">
        <f t="shared" si="264"/>
        <v>0</v>
      </c>
      <c r="BS147" s="4">
        <f t="shared" si="220"/>
        <v>0</v>
      </c>
      <c r="BT147" s="9">
        <f t="shared" si="265"/>
        <v>0</v>
      </c>
      <c r="BU147" s="9">
        <f t="shared" si="212"/>
        <v>5718.29</v>
      </c>
      <c r="BV147" s="9">
        <f t="shared" si="288"/>
        <v>0</v>
      </c>
      <c r="BW147" s="9">
        <f t="shared" si="266"/>
        <v>0</v>
      </c>
      <c r="BX147" s="9">
        <f t="shared" si="267"/>
        <v>0</v>
      </c>
      <c r="BY147" s="9">
        <f t="shared" si="268"/>
        <v>5718.2899999999991</v>
      </c>
      <c r="BZ147" s="9">
        <f t="shared" si="269"/>
        <v>0</v>
      </c>
      <c r="CA147" s="9">
        <f t="shared" si="270"/>
        <v>0</v>
      </c>
      <c r="CB147" s="4">
        <f t="shared" si="221"/>
        <v>0</v>
      </c>
      <c r="CC147" s="9">
        <f t="shared" si="271"/>
        <v>0</v>
      </c>
      <c r="CD147" s="9">
        <f t="shared" si="213"/>
        <v>5718.29</v>
      </c>
      <c r="CE147" s="9">
        <f t="shared" si="289"/>
        <v>0</v>
      </c>
      <c r="CF147" s="9">
        <f t="shared" si="272"/>
        <v>0</v>
      </c>
      <c r="CG147" s="9">
        <f t="shared" si="273"/>
        <v>0</v>
      </c>
      <c r="CH147" s="9">
        <f t="shared" si="274"/>
        <v>5718.2899999999991</v>
      </c>
      <c r="CI147" s="9">
        <f t="shared" si="275"/>
        <v>0</v>
      </c>
      <c r="CJ147" s="9">
        <f t="shared" si="276"/>
        <v>0</v>
      </c>
      <c r="CK147" s="4">
        <f t="shared" si="222"/>
        <v>0</v>
      </c>
      <c r="CL147" s="9">
        <f t="shared" si="277"/>
        <v>0</v>
      </c>
      <c r="CM147" s="9">
        <f t="shared" si="214"/>
        <v>5718.29</v>
      </c>
      <c r="CN147" s="9">
        <f t="shared" si="290"/>
        <v>0</v>
      </c>
      <c r="CO147" s="9">
        <f t="shared" si="278"/>
        <v>0</v>
      </c>
      <c r="CP147" s="9">
        <f t="shared" si="279"/>
        <v>0</v>
      </c>
      <c r="CQ147" s="9">
        <f t="shared" si="280"/>
        <v>5718.2899999999991</v>
      </c>
      <c r="CR147" s="9">
        <f t="shared" si="281"/>
        <v>0</v>
      </c>
      <c r="CS147" s="9">
        <f t="shared" si="282"/>
        <v>0</v>
      </c>
    </row>
    <row r="148" spans="1:97" ht="12.9" customHeight="1" x14ac:dyDescent="0.25">
      <c r="A148" s="193">
        <v>525</v>
      </c>
      <c r="B148" s="186" t="s">
        <v>224</v>
      </c>
      <c r="C148" s="179"/>
      <c r="D148" s="194"/>
      <c r="E148" s="217">
        <v>58564.53</v>
      </c>
      <c r="F148" s="276">
        <v>35247</v>
      </c>
      <c r="G148" s="189">
        <v>25</v>
      </c>
      <c r="H148" s="177"/>
      <c r="I148" s="190"/>
      <c r="J148" s="200" t="s">
        <v>463</v>
      </c>
      <c r="K148" s="93">
        <f t="shared" si="225"/>
        <v>0.04</v>
      </c>
      <c r="L148" s="94">
        <f t="shared" si="226"/>
        <v>2342.58</v>
      </c>
      <c r="M148" s="91">
        <f t="shared" si="227"/>
        <v>22254.54</v>
      </c>
      <c r="N148" s="9">
        <f t="shared" si="228"/>
        <v>36309.99</v>
      </c>
      <c r="O148" s="548">
        <f t="shared" si="229"/>
        <v>58564.53</v>
      </c>
      <c r="P148" s="543"/>
      <c r="Q148" s="4">
        <f t="shared" si="205"/>
        <v>0</v>
      </c>
      <c r="R148" s="9">
        <f t="shared" si="223"/>
        <v>0</v>
      </c>
      <c r="S148" s="9">
        <f t="shared" si="206"/>
        <v>58564.53</v>
      </c>
      <c r="T148" s="9">
        <f t="shared" si="224"/>
        <v>58564.53</v>
      </c>
      <c r="U148" s="9">
        <f t="shared" si="230"/>
        <v>2342.58</v>
      </c>
      <c r="V148" s="9">
        <f t="shared" si="231"/>
        <v>19911.96</v>
      </c>
      <c r="W148" s="9">
        <f t="shared" si="232"/>
        <v>38652.57</v>
      </c>
      <c r="X148" s="9">
        <f t="shared" si="233"/>
        <v>0</v>
      </c>
      <c r="Y148" s="9">
        <f t="shared" si="234"/>
        <v>58564.53</v>
      </c>
      <c r="Z148" s="4">
        <f t="shared" si="215"/>
        <v>0</v>
      </c>
      <c r="AA148" s="9">
        <f t="shared" si="235"/>
        <v>0</v>
      </c>
      <c r="AB148" s="9">
        <f t="shared" si="207"/>
        <v>58564.53</v>
      </c>
      <c r="AC148" s="9">
        <f t="shared" si="283"/>
        <v>58564.53</v>
      </c>
      <c r="AD148" s="9">
        <f t="shared" si="236"/>
        <v>2342.58</v>
      </c>
      <c r="AE148" s="9">
        <f t="shared" si="237"/>
        <v>17569.379999999997</v>
      </c>
      <c r="AF148" s="9">
        <f t="shared" si="238"/>
        <v>40995.15</v>
      </c>
      <c r="AG148" s="9">
        <f t="shared" si="239"/>
        <v>0</v>
      </c>
      <c r="AH148" s="9">
        <f t="shared" si="240"/>
        <v>58564.53</v>
      </c>
      <c r="AI148" s="4">
        <f t="shared" si="216"/>
        <v>0</v>
      </c>
      <c r="AJ148" s="9">
        <f t="shared" si="241"/>
        <v>0</v>
      </c>
      <c r="AK148" s="9">
        <f t="shared" si="208"/>
        <v>58564.53</v>
      </c>
      <c r="AL148" s="9">
        <f t="shared" si="284"/>
        <v>58564.53</v>
      </c>
      <c r="AM148" s="9">
        <f t="shared" si="242"/>
        <v>2342.58</v>
      </c>
      <c r="AN148" s="9">
        <f t="shared" si="243"/>
        <v>15226.799999999997</v>
      </c>
      <c r="AO148" s="9">
        <f t="shared" si="244"/>
        <v>43337.73</v>
      </c>
      <c r="AP148" s="9">
        <f t="shared" si="245"/>
        <v>0</v>
      </c>
      <c r="AQ148" s="9">
        <f t="shared" si="246"/>
        <v>58564.53</v>
      </c>
      <c r="AR148" s="4">
        <f t="shared" si="217"/>
        <v>0</v>
      </c>
      <c r="AS148" s="9">
        <f t="shared" si="247"/>
        <v>0</v>
      </c>
      <c r="AT148" s="9">
        <f t="shared" si="209"/>
        <v>58564.53</v>
      </c>
      <c r="AU148" s="9">
        <f t="shared" si="285"/>
        <v>58564.53</v>
      </c>
      <c r="AV148" s="9">
        <f t="shared" si="248"/>
        <v>2342.58</v>
      </c>
      <c r="AW148" s="9">
        <f t="shared" si="249"/>
        <v>12884.219999999998</v>
      </c>
      <c r="AX148" s="9">
        <f t="shared" si="250"/>
        <v>45680.310000000005</v>
      </c>
      <c r="AY148" s="9">
        <f t="shared" si="251"/>
        <v>0</v>
      </c>
      <c r="AZ148" s="9">
        <f t="shared" si="252"/>
        <v>58564.53</v>
      </c>
      <c r="BA148" s="4">
        <f t="shared" si="218"/>
        <v>0</v>
      </c>
      <c r="BB148" s="9">
        <f t="shared" si="253"/>
        <v>0</v>
      </c>
      <c r="BC148" s="9">
        <f t="shared" si="210"/>
        <v>58564.53</v>
      </c>
      <c r="BD148" s="9">
        <f t="shared" si="286"/>
        <v>58564.53</v>
      </c>
      <c r="BE148" s="9">
        <f t="shared" si="254"/>
        <v>2342.58</v>
      </c>
      <c r="BF148" s="9">
        <f t="shared" si="255"/>
        <v>10541.639999999998</v>
      </c>
      <c r="BG148" s="9">
        <f t="shared" si="256"/>
        <v>48022.890000000007</v>
      </c>
      <c r="BH148" s="9">
        <f t="shared" si="257"/>
        <v>0</v>
      </c>
      <c r="BI148" s="9">
        <f t="shared" si="258"/>
        <v>58564.53</v>
      </c>
      <c r="BJ148" s="4">
        <f t="shared" si="219"/>
        <v>0</v>
      </c>
      <c r="BK148" s="9">
        <f t="shared" si="259"/>
        <v>0</v>
      </c>
      <c r="BL148" s="9">
        <f t="shared" si="211"/>
        <v>58564.53</v>
      </c>
      <c r="BM148" s="9">
        <f t="shared" si="287"/>
        <v>58564.53</v>
      </c>
      <c r="BN148" s="9">
        <f t="shared" si="260"/>
        <v>2342.58</v>
      </c>
      <c r="BO148" s="9">
        <f t="shared" si="261"/>
        <v>8199.0599999999977</v>
      </c>
      <c r="BP148" s="9">
        <f t="shared" si="262"/>
        <v>50365.470000000008</v>
      </c>
      <c r="BQ148" s="9">
        <f t="shared" si="263"/>
        <v>0</v>
      </c>
      <c r="BR148" s="9">
        <f t="shared" si="264"/>
        <v>58564.53</v>
      </c>
      <c r="BS148" s="4">
        <f t="shared" si="220"/>
        <v>0</v>
      </c>
      <c r="BT148" s="9">
        <f t="shared" si="265"/>
        <v>0</v>
      </c>
      <c r="BU148" s="9">
        <f t="shared" si="212"/>
        <v>58564.53</v>
      </c>
      <c r="BV148" s="9">
        <f t="shared" si="288"/>
        <v>58564.53</v>
      </c>
      <c r="BW148" s="9">
        <f t="shared" si="266"/>
        <v>2342.58</v>
      </c>
      <c r="BX148" s="9">
        <f t="shared" si="267"/>
        <v>5856.4799999999977</v>
      </c>
      <c r="BY148" s="9">
        <f t="shared" si="268"/>
        <v>52708.05000000001</v>
      </c>
      <c r="BZ148" s="9">
        <f t="shared" si="269"/>
        <v>0</v>
      </c>
      <c r="CA148" s="9">
        <f t="shared" si="270"/>
        <v>58564.53</v>
      </c>
      <c r="CB148" s="4">
        <f t="shared" si="221"/>
        <v>0</v>
      </c>
      <c r="CC148" s="9">
        <f t="shared" si="271"/>
        <v>0</v>
      </c>
      <c r="CD148" s="9">
        <f t="shared" si="213"/>
        <v>58564.53</v>
      </c>
      <c r="CE148" s="9">
        <f t="shared" si="289"/>
        <v>58564.53</v>
      </c>
      <c r="CF148" s="9">
        <f t="shared" si="272"/>
        <v>2342.58</v>
      </c>
      <c r="CG148" s="9">
        <f t="shared" si="273"/>
        <v>3513.8999999999978</v>
      </c>
      <c r="CH148" s="9">
        <f t="shared" si="274"/>
        <v>55050.630000000012</v>
      </c>
      <c r="CI148" s="9">
        <f t="shared" si="275"/>
        <v>0</v>
      </c>
      <c r="CJ148" s="9">
        <f t="shared" si="276"/>
        <v>58564.53</v>
      </c>
      <c r="CK148" s="4">
        <f t="shared" si="222"/>
        <v>0</v>
      </c>
      <c r="CL148" s="9">
        <f t="shared" si="277"/>
        <v>0</v>
      </c>
      <c r="CM148" s="9">
        <f t="shared" si="214"/>
        <v>58564.53</v>
      </c>
      <c r="CN148" s="9">
        <f t="shared" si="290"/>
        <v>58564.53</v>
      </c>
      <c r="CO148" s="9">
        <f t="shared" si="278"/>
        <v>2342.58</v>
      </c>
      <c r="CP148" s="9">
        <f t="shared" si="279"/>
        <v>1171.3199999999979</v>
      </c>
      <c r="CQ148" s="9">
        <f t="shared" si="280"/>
        <v>57393.210000000014</v>
      </c>
      <c r="CR148" s="9">
        <f t="shared" si="281"/>
        <v>0</v>
      </c>
      <c r="CS148" s="9">
        <f t="shared" si="282"/>
        <v>58564.53</v>
      </c>
    </row>
    <row r="149" spans="1:97" ht="12.9" customHeight="1" x14ac:dyDescent="0.25">
      <c r="A149" s="193">
        <v>526</v>
      </c>
      <c r="B149" s="186" t="s">
        <v>224</v>
      </c>
      <c r="C149" s="179"/>
      <c r="D149" s="194"/>
      <c r="E149" s="217">
        <v>53812.45</v>
      </c>
      <c r="F149" s="276">
        <v>35247</v>
      </c>
      <c r="G149" s="189">
        <v>10</v>
      </c>
      <c r="H149" s="177"/>
      <c r="I149" s="190"/>
      <c r="J149" s="200" t="s">
        <v>463</v>
      </c>
      <c r="K149" s="93">
        <f t="shared" si="225"/>
        <v>0.1</v>
      </c>
      <c r="L149" s="94">
        <f t="shared" si="226"/>
        <v>5381.25</v>
      </c>
      <c r="M149" s="91">
        <f t="shared" si="227"/>
        <v>0</v>
      </c>
      <c r="N149" s="9">
        <f t="shared" si="228"/>
        <v>53812.45</v>
      </c>
      <c r="O149" s="548">
        <f t="shared" si="229"/>
        <v>53812.45</v>
      </c>
      <c r="P149" s="543"/>
      <c r="Q149" s="4">
        <f t="shared" si="205"/>
        <v>0</v>
      </c>
      <c r="R149" s="9">
        <f t="shared" si="223"/>
        <v>0</v>
      </c>
      <c r="S149" s="9">
        <f t="shared" si="206"/>
        <v>53812.45</v>
      </c>
      <c r="T149" s="9">
        <f t="shared" si="224"/>
        <v>0</v>
      </c>
      <c r="U149" s="9">
        <f t="shared" si="230"/>
        <v>0</v>
      </c>
      <c r="V149" s="9">
        <f t="shared" si="231"/>
        <v>0</v>
      </c>
      <c r="W149" s="9">
        <f t="shared" si="232"/>
        <v>53812.45</v>
      </c>
      <c r="X149" s="9">
        <f t="shared" si="233"/>
        <v>0</v>
      </c>
      <c r="Y149" s="9">
        <f t="shared" si="234"/>
        <v>0</v>
      </c>
      <c r="Z149" s="4">
        <f t="shared" si="215"/>
        <v>0</v>
      </c>
      <c r="AA149" s="9">
        <f t="shared" si="235"/>
        <v>0</v>
      </c>
      <c r="AB149" s="9">
        <f t="shared" si="207"/>
        <v>53812.45</v>
      </c>
      <c r="AC149" s="9">
        <f t="shared" si="283"/>
        <v>0</v>
      </c>
      <c r="AD149" s="9">
        <f t="shared" si="236"/>
        <v>0</v>
      </c>
      <c r="AE149" s="9">
        <f t="shared" si="237"/>
        <v>0</v>
      </c>
      <c r="AF149" s="9">
        <f t="shared" si="238"/>
        <v>53812.45</v>
      </c>
      <c r="AG149" s="9">
        <f t="shared" si="239"/>
        <v>0</v>
      </c>
      <c r="AH149" s="9">
        <f t="shared" si="240"/>
        <v>0</v>
      </c>
      <c r="AI149" s="4">
        <f t="shared" si="216"/>
        <v>0</v>
      </c>
      <c r="AJ149" s="9">
        <f t="shared" si="241"/>
        <v>0</v>
      </c>
      <c r="AK149" s="9">
        <f t="shared" si="208"/>
        <v>53812.45</v>
      </c>
      <c r="AL149" s="9">
        <f t="shared" si="284"/>
        <v>0</v>
      </c>
      <c r="AM149" s="9">
        <f t="shared" si="242"/>
        <v>0</v>
      </c>
      <c r="AN149" s="9">
        <f t="shared" si="243"/>
        <v>0</v>
      </c>
      <c r="AO149" s="9">
        <f t="shared" si="244"/>
        <v>53812.45</v>
      </c>
      <c r="AP149" s="9">
        <f t="shared" si="245"/>
        <v>0</v>
      </c>
      <c r="AQ149" s="9">
        <f t="shared" si="246"/>
        <v>0</v>
      </c>
      <c r="AR149" s="4">
        <f t="shared" si="217"/>
        <v>0</v>
      </c>
      <c r="AS149" s="9">
        <f t="shared" si="247"/>
        <v>0</v>
      </c>
      <c r="AT149" s="9">
        <f t="shared" si="209"/>
        <v>53812.45</v>
      </c>
      <c r="AU149" s="9">
        <f t="shared" si="285"/>
        <v>0</v>
      </c>
      <c r="AV149" s="9">
        <f t="shared" si="248"/>
        <v>0</v>
      </c>
      <c r="AW149" s="9">
        <f t="shared" si="249"/>
        <v>0</v>
      </c>
      <c r="AX149" s="9">
        <f t="shared" si="250"/>
        <v>53812.45</v>
      </c>
      <c r="AY149" s="9">
        <f t="shared" si="251"/>
        <v>0</v>
      </c>
      <c r="AZ149" s="9">
        <f t="shared" si="252"/>
        <v>0</v>
      </c>
      <c r="BA149" s="4">
        <f t="shared" si="218"/>
        <v>0</v>
      </c>
      <c r="BB149" s="9">
        <f t="shared" si="253"/>
        <v>0</v>
      </c>
      <c r="BC149" s="9">
        <f t="shared" si="210"/>
        <v>53812.45</v>
      </c>
      <c r="BD149" s="9">
        <f t="shared" si="286"/>
        <v>0</v>
      </c>
      <c r="BE149" s="9">
        <f t="shared" si="254"/>
        <v>0</v>
      </c>
      <c r="BF149" s="9">
        <f t="shared" si="255"/>
        <v>0</v>
      </c>
      <c r="BG149" s="9">
        <f t="shared" si="256"/>
        <v>53812.45</v>
      </c>
      <c r="BH149" s="9">
        <f t="shared" si="257"/>
        <v>0</v>
      </c>
      <c r="BI149" s="9">
        <f t="shared" si="258"/>
        <v>0</v>
      </c>
      <c r="BJ149" s="4">
        <f t="shared" si="219"/>
        <v>0</v>
      </c>
      <c r="BK149" s="9">
        <f t="shared" si="259"/>
        <v>0</v>
      </c>
      <c r="BL149" s="9">
        <f t="shared" si="211"/>
        <v>53812.45</v>
      </c>
      <c r="BM149" s="9">
        <f t="shared" si="287"/>
        <v>0</v>
      </c>
      <c r="BN149" s="9">
        <f t="shared" si="260"/>
        <v>0</v>
      </c>
      <c r="BO149" s="9">
        <f t="shared" si="261"/>
        <v>0</v>
      </c>
      <c r="BP149" s="9">
        <f t="shared" si="262"/>
        <v>53812.45</v>
      </c>
      <c r="BQ149" s="9">
        <f t="shared" si="263"/>
        <v>0</v>
      </c>
      <c r="BR149" s="9">
        <f t="shared" si="264"/>
        <v>0</v>
      </c>
      <c r="BS149" s="4">
        <f t="shared" si="220"/>
        <v>0</v>
      </c>
      <c r="BT149" s="9">
        <f t="shared" si="265"/>
        <v>0</v>
      </c>
      <c r="BU149" s="9">
        <f t="shared" si="212"/>
        <v>53812.45</v>
      </c>
      <c r="BV149" s="9">
        <f t="shared" si="288"/>
        <v>0</v>
      </c>
      <c r="BW149" s="9">
        <f t="shared" si="266"/>
        <v>0</v>
      </c>
      <c r="BX149" s="9">
        <f t="shared" si="267"/>
        <v>0</v>
      </c>
      <c r="BY149" s="9">
        <f t="shared" si="268"/>
        <v>53812.45</v>
      </c>
      <c r="BZ149" s="9">
        <f t="shared" si="269"/>
        <v>0</v>
      </c>
      <c r="CA149" s="9">
        <f t="shared" si="270"/>
        <v>0</v>
      </c>
      <c r="CB149" s="4">
        <f t="shared" si="221"/>
        <v>0</v>
      </c>
      <c r="CC149" s="9">
        <f t="shared" si="271"/>
        <v>0</v>
      </c>
      <c r="CD149" s="9">
        <f t="shared" si="213"/>
        <v>53812.45</v>
      </c>
      <c r="CE149" s="9">
        <f t="shared" si="289"/>
        <v>0</v>
      </c>
      <c r="CF149" s="9">
        <f t="shared" si="272"/>
        <v>0</v>
      </c>
      <c r="CG149" s="9">
        <f t="shared" si="273"/>
        <v>0</v>
      </c>
      <c r="CH149" s="9">
        <f t="shared" si="274"/>
        <v>53812.45</v>
      </c>
      <c r="CI149" s="9">
        <f t="shared" si="275"/>
        <v>0</v>
      </c>
      <c r="CJ149" s="9">
        <f t="shared" si="276"/>
        <v>0</v>
      </c>
      <c r="CK149" s="4">
        <f t="shared" si="222"/>
        <v>0</v>
      </c>
      <c r="CL149" s="9">
        <f t="shared" si="277"/>
        <v>0</v>
      </c>
      <c r="CM149" s="9">
        <f t="shared" si="214"/>
        <v>53812.45</v>
      </c>
      <c r="CN149" s="9">
        <f t="shared" si="290"/>
        <v>0</v>
      </c>
      <c r="CO149" s="9">
        <f t="shared" si="278"/>
        <v>0</v>
      </c>
      <c r="CP149" s="9">
        <f t="shared" si="279"/>
        <v>0</v>
      </c>
      <c r="CQ149" s="9">
        <f t="shared" si="280"/>
        <v>53812.45</v>
      </c>
      <c r="CR149" s="9">
        <f t="shared" si="281"/>
        <v>0</v>
      </c>
      <c r="CS149" s="9">
        <f t="shared" si="282"/>
        <v>0</v>
      </c>
    </row>
    <row r="150" spans="1:97" ht="12.9" customHeight="1" x14ac:dyDescent="0.25">
      <c r="A150" s="193">
        <v>538</v>
      </c>
      <c r="B150" s="186" t="s">
        <v>224</v>
      </c>
      <c r="C150" s="179"/>
      <c r="D150" s="194"/>
      <c r="E150" s="217">
        <v>3372.67</v>
      </c>
      <c r="F150" s="276">
        <v>36708</v>
      </c>
      <c r="G150" s="189">
        <v>40</v>
      </c>
      <c r="H150" s="177"/>
      <c r="I150" s="190"/>
      <c r="J150" s="200" t="s">
        <v>463</v>
      </c>
      <c r="K150" s="93">
        <f t="shared" si="225"/>
        <v>2.5000000000000001E-2</v>
      </c>
      <c r="L150" s="94">
        <f t="shared" si="226"/>
        <v>84.32</v>
      </c>
      <c r="M150" s="91">
        <f t="shared" si="227"/>
        <v>2402.9900000000002</v>
      </c>
      <c r="N150" s="9">
        <f t="shared" si="228"/>
        <v>969.68</v>
      </c>
      <c r="O150" s="548">
        <f t="shared" si="229"/>
        <v>3372.67</v>
      </c>
      <c r="P150" s="543"/>
      <c r="Q150" s="4">
        <f t="shared" si="205"/>
        <v>0</v>
      </c>
      <c r="R150" s="9">
        <f t="shared" si="223"/>
        <v>0</v>
      </c>
      <c r="S150" s="9">
        <f t="shared" si="206"/>
        <v>3372.67</v>
      </c>
      <c r="T150" s="9">
        <f t="shared" si="224"/>
        <v>3372.67</v>
      </c>
      <c r="U150" s="9">
        <f t="shared" si="230"/>
        <v>84.32</v>
      </c>
      <c r="V150" s="9">
        <f t="shared" si="231"/>
        <v>2318.67</v>
      </c>
      <c r="W150" s="9">
        <f t="shared" si="232"/>
        <v>1054</v>
      </c>
      <c r="X150" s="9">
        <f t="shared" si="233"/>
        <v>0</v>
      </c>
      <c r="Y150" s="9">
        <f t="shared" si="234"/>
        <v>3372.67</v>
      </c>
      <c r="Z150" s="4">
        <f t="shared" si="215"/>
        <v>0</v>
      </c>
      <c r="AA150" s="9">
        <f t="shared" si="235"/>
        <v>0</v>
      </c>
      <c r="AB150" s="9">
        <f t="shared" si="207"/>
        <v>3372.67</v>
      </c>
      <c r="AC150" s="9">
        <f t="shared" si="283"/>
        <v>3372.67</v>
      </c>
      <c r="AD150" s="9">
        <f t="shared" si="236"/>
        <v>84.32</v>
      </c>
      <c r="AE150" s="9">
        <f t="shared" si="237"/>
        <v>2234.35</v>
      </c>
      <c r="AF150" s="9">
        <f t="shared" si="238"/>
        <v>1138.32</v>
      </c>
      <c r="AG150" s="9">
        <f t="shared" si="239"/>
        <v>0</v>
      </c>
      <c r="AH150" s="9">
        <f t="shared" si="240"/>
        <v>3372.67</v>
      </c>
      <c r="AI150" s="4">
        <f t="shared" si="216"/>
        <v>0</v>
      </c>
      <c r="AJ150" s="9">
        <f t="shared" si="241"/>
        <v>0</v>
      </c>
      <c r="AK150" s="9">
        <f t="shared" si="208"/>
        <v>3372.67</v>
      </c>
      <c r="AL150" s="9">
        <f t="shared" si="284"/>
        <v>3372.67</v>
      </c>
      <c r="AM150" s="9">
        <f t="shared" si="242"/>
        <v>84.32</v>
      </c>
      <c r="AN150" s="9">
        <f t="shared" si="243"/>
        <v>2150.0299999999997</v>
      </c>
      <c r="AO150" s="9">
        <f t="shared" si="244"/>
        <v>1222.6399999999999</v>
      </c>
      <c r="AP150" s="9">
        <f t="shared" si="245"/>
        <v>0</v>
      </c>
      <c r="AQ150" s="9">
        <f t="shared" si="246"/>
        <v>3372.67</v>
      </c>
      <c r="AR150" s="4">
        <f t="shared" si="217"/>
        <v>0</v>
      </c>
      <c r="AS150" s="9">
        <f t="shared" si="247"/>
        <v>0</v>
      </c>
      <c r="AT150" s="9">
        <f t="shared" si="209"/>
        <v>3372.67</v>
      </c>
      <c r="AU150" s="9">
        <f t="shared" si="285"/>
        <v>3372.67</v>
      </c>
      <c r="AV150" s="9">
        <f t="shared" si="248"/>
        <v>84.32</v>
      </c>
      <c r="AW150" s="9">
        <f t="shared" si="249"/>
        <v>2065.7099999999996</v>
      </c>
      <c r="AX150" s="9">
        <f t="shared" si="250"/>
        <v>1306.9599999999998</v>
      </c>
      <c r="AY150" s="9">
        <f t="shared" si="251"/>
        <v>0</v>
      </c>
      <c r="AZ150" s="9">
        <f t="shared" si="252"/>
        <v>3372.67</v>
      </c>
      <c r="BA150" s="4">
        <f t="shared" si="218"/>
        <v>0</v>
      </c>
      <c r="BB150" s="9">
        <f t="shared" si="253"/>
        <v>0</v>
      </c>
      <c r="BC150" s="9">
        <f t="shared" si="210"/>
        <v>3372.67</v>
      </c>
      <c r="BD150" s="9">
        <f t="shared" si="286"/>
        <v>3372.67</v>
      </c>
      <c r="BE150" s="9">
        <f t="shared" si="254"/>
        <v>84.32</v>
      </c>
      <c r="BF150" s="9">
        <f t="shared" si="255"/>
        <v>1981.3899999999996</v>
      </c>
      <c r="BG150" s="9">
        <f t="shared" si="256"/>
        <v>1391.2799999999997</v>
      </c>
      <c r="BH150" s="9">
        <f t="shared" si="257"/>
        <v>0</v>
      </c>
      <c r="BI150" s="9">
        <f t="shared" si="258"/>
        <v>3372.67</v>
      </c>
      <c r="BJ150" s="4">
        <f t="shared" si="219"/>
        <v>0</v>
      </c>
      <c r="BK150" s="9">
        <f t="shared" si="259"/>
        <v>0</v>
      </c>
      <c r="BL150" s="9">
        <f t="shared" si="211"/>
        <v>3372.67</v>
      </c>
      <c r="BM150" s="9">
        <f t="shared" si="287"/>
        <v>3372.67</v>
      </c>
      <c r="BN150" s="9">
        <f t="shared" si="260"/>
        <v>84.32</v>
      </c>
      <c r="BO150" s="9">
        <f t="shared" si="261"/>
        <v>1897.0699999999997</v>
      </c>
      <c r="BP150" s="9">
        <f t="shared" si="262"/>
        <v>1475.5999999999997</v>
      </c>
      <c r="BQ150" s="9">
        <f t="shared" si="263"/>
        <v>0</v>
      </c>
      <c r="BR150" s="9">
        <f t="shared" si="264"/>
        <v>3372.67</v>
      </c>
      <c r="BS150" s="4">
        <f t="shared" si="220"/>
        <v>0</v>
      </c>
      <c r="BT150" s="9">
        <f t="shared" si="265"/>
        <v>0</v>
      </c>
      <c r="BU150" s="9">
        <f t="shared" si="212"/>
        <v>3372.67</v>
      </c>
      <c r="BV150" s="9">
        <f t="shared" si="288"/>
        <v>3372.67</v>
      </c>
      <c r="BW150" s="9">
        <f t="shared" si="266"/>
        <v>84.32</v>
      </c>
      <c r="BX150" s="9">
        <f t="shared" si="267"/>
        <v>1812.7499999999998</v>
      </c>
      <c r="BY150" s="9">
        <f t="shared" si="268"/>
        <v>1559.9199999999996</v>
      </c>
      <c r="BZ150" s="9">
        <f t="shared" si="269"/>
        <v>0</v>
      </c>
      <c r="CA150" s="9">
        <f t="shared" si="270"/>
        <v>3372.67</v>
      </c>
      <c r="CB150" s="4">
        <f t="shared" si="221"/>
        <v>0</v>
      </c>
      <c r="CC150" s="9">
        <f t="shared" si="271"/>
        <v>0</v>
      </c>
      <c r="CD150" s="9">
        <f t="shared" si="213"/>
        <v>3372.67</v>
      </c>
      <c r="CE150" s="9">
        <f t="shared" si="289"/>
        <v>3372.67</v>
      </c>
      <c r="CF150" s="9">
        <f t="shared" si="272"/>
        <v>84.32</v>
      </c>
      <c r="CG150" s="9">
        <f t="shared" si="273"/>
        <v>1728.4299999999998</v>
      </c>
      <c r="CH150" s="9">
        <f t="shared" si="274"/>
        <v>1644.2399999999996</v>
      </c>
      <c r="CI150" s="9">
        <f t="shared" si="275"/>
        <v>0</v>
      </c>
      <c r="CJ150" s="9">
        <f t="shared" si="276"/>
        <v>3372.67</v>
      </c>
      <c r="CK150" s="4">
        <f t="shared" si="222"/>
        <v>0</v>
      </c>
      <c r="CL150" s="9">
        <f t="shared" si="277"/>
        <v>0</v>
      </c>
      <c r="CM150" s="9">
        <f t="shared" si="214"/>
        <v>3372.67</v>
      </c>
      <c r="CN150" s="9">
        <f t="shared" si="290"/>
        <v>3372.67</v>
      </c>
      <c r="CO150" s="9">
        <f t="shared" si="278"/>
        <v>84.32</v>
      </c>
      <c r="CP150" s="9">
        <f t="shared" si="279"/>
        <v>1644.11</v>
      </c>
      <c r="CQ150" s="9">
        <f t="shared" si="280"/>
        <v>1728.5599999999995</v>
      </c>
      <c r="CR150" s="9">
        <f t="shared" si="281"/>
        <v>0</v>
      </c>
      <c r="CS150" s="9">
        <f t="shared" si="282"/>
        <v>3372.67</v>
      </c>
    </row>
    <row r="151" spans="1:97" ht="12.9" customHeight="1" x14ac:dyDescent="0.25">
      <c r="A151" s="193">
        <v>539</v>
      </c>
      <c r="B151" s="186" t="s">
        <v>224</v>
      </c>
      <c r="C151" s="179"/>
      <c r="D151" s="194"/>
      <c r="E151" s="217">
        <v>2559.48</v>
      </c>
      <c r="F151" s="276">
        <v>36708</v>
      </c>
      <c r="G151" s="189">
        <v>40</v>
      </c>
      <c r="H151" s="177"/>
      <c r="I151" s="190"/>
      <c r="J151" s="200" t="s">
        <v>463</v>
      </c>
      <c r="K151" s="93">
        <f t="shared" si="225"/>
        <v>2.5000000000000001E-2</v>
      </c>
      <c r="L151" s="94">
        <f t="shared" si="226"/>
        <v>63.99</v>
      </c>
      <c r="M151" s="91">
        <f t="shared" si="227"/>
        <v>1823.5900000000001</v>
      </c>
      <c r="N151" s="9">
        <f t="shared" si="228"/>
        <v>735.89</v>
      </c>
      <c r="O151" s="548">
        <f t="shared" si="229"/>
        <v>2559.48</v>
      </c>
      <c r="P151" s="543"/>
      <c r="Q151" s="4">
        <f t="shared" si="205"/>
        <v>0</v>
      </c>
      <c r="R151" s="9">
        <f t="shared" si="223"/>
        <v>0</v>
      </c>
      <c r="S151" s="9">
        <f t="shared" si="206"/>
        <v>2559.48</v>
      </c>
      <c r="T151" s="9">
        <f t="shared" si="224"/>
        <v>2559.48</v>
      </c>
      <c r="U151" s="9">
        <f t="shared" si="230"/>
        <v>63.99</v>
      </c>
      <c r="V151" s="9">
        <f t="shared" si="231"/>
        <v>1759.6000000000001</v>
      </c>
      <c r="W151" s="9">
        <f t="shared" si="232"/>
        <v>799.88</v>
      </c>
      <c r="X151" s="9">
        <f t="shared" si="233"/>
        <v>0</v>
      </c>
      <c r="Y151" s="9">
        <f t="shared" si="234"/>
        <v>2559.48</v>
      </c>
      <c r="Z151" s="4">
        <f t="shared" si="215"/>
        <v>0</v>
      </c>
      <c r="AA151" s="9">
        <f t="shared" si="235"/>
        <v>0</v>
      </c>
      <c r="AB151" s="9">
        <f t="shared" si="207"/>
        <v>2559.48</v>
      </c>
      <c r="AC151" s="9">
        <f t="shared" si="283"/>
        <v>2559.48</v>
      </c>
      <c r="AD151" s="9">
        <f t="shared" si="236"/>
        <v>63.99</v>
      </c>
      <c r="AE151" s="9">
        <f t="shared" si="237"/>
        <v>1695.6100000000001</v>
      </c>
      <c r="AF151" s="9">
        <f t="shared" si="238"/>
        <v>863.87</v>
      </c>
      <c r="AG151" s="9">
        <f t="shared" si="239"/>
        <v>0</v>
      </c>
      <c r="AH151" s="9">
        <f t="shared" si="240"/>
        <v>2559.48</v>
      </c>
      <c r="AI151" s="4">
        <f t="shared" si="216"/>
        <v>0</v>
      </c>
      <c r="AJ151" s="9">
        <f t="shared" si="241"/>
        <v>0</v>
      </c>
      <c r="AK151" s="9">
        <f t="shared" si="208"/>
        <v>2559.48</v>
      </c>
      <c r="AL151" s="9">
        <f t="shared" si="284"/>
        <v>2559.48</v>
      </c>
      <c r="AM151" s="9">
        <f t="shared" si="242"/>
        <v>63.99</v>
      </c>
      <c r="AN151" s="9">
        <f t="shared" si="243"/>
        <v>1631.6200000000001</v>
      </c>
      <c r="AO151" s="9">
        <f t="shared" si="244"/>
        <v>927.86</v>
      </c>
      <c r="AP151" s="9">
        <f t="shared" si="245"/>
        <v>0</v>
      </c>
      <c r="AQ151" s="9">
        <f t="shared" si="246"/>
        <v>2559.48</v>
      </c>
      <c r="AR151" s="4">
        <f t="shared" si="217"/>
        <v>0</v>
      </c>
      <c r="AS151" s="9">
        <f t="shared" si="247"/>
        <v>0</v>
      </c>
      <c r="AT151" s="9">
        <f t="shared" si="209"/>
        <v>2559.48</v>
      </c>
      <c r="AU151" s="9">
        <f t="shared" si="285"/>
        <v>2559.48</v>
      </c>
      <c r="AV151" s="9">
        <f t="shared" si="248"/>
        <v>63.99</v>
      </c>
      <c r="AW151" s="9">
        <f t="shared" si="249"/>
        <v>1567.63</v>
      </c>
      <c r="AX151" s="9">
        <f t="shared" si="250"/>
        <v>991.85</v>
      </c>
      <c r="AY151" s="9">
        <f t="shared" si="251"/>
        <v>0</v>
      </c>
      <c r="AZ151" s="9">
        <f t="shared" si="252"/>
        <v>2559.48</v>
      </c>
      <c r="BA151" s="4">
        <f t="shared" si="218"/>
        <v>0</v>
      </c>
      <c r="BB151" s="9">
        <f t="shared" si="253"/>
        <v>0</v>
      </c>
      <c r="BC151" s="9">
        <f t="shared" si="210"/>
        <v>2559.48</v>
      </c>
      <c r="BD151" s="9">
        <f t="shared" si="286"/>
        <v>2559.48</v>
      </c>
      <c r="BE151" s="9">
        <f t="shared" si="254"/>
        <v>63.99</v>
      </c>
      <c r="BF151" s="9">
        <f t="shared" si="255"/>
        <v>1503.64</v>
      </c>
      <c r="BG151" s="9">
        <f t="shared" si="256"/>
        <v>1055.8399999999999</v>
      </c>
      <c r="BH151" s="9">
        <f t="shared" si="257"/>
        <v>0</v>
      </c>
      <c r="BI151" s="9">
        <f t="shared" si="258"/>
        <v>2559.48</v>
      </c>
      <c r="BJ151" s="4">
        <f t="shared" si="219"/>
        <v>0</v>
      </c>
      <c r="BK151" s="9">
        <f t="shared" si="259"/>
        <v>0</v>
      </c>
      <c r="BL151" s="9">
        <f t="shared" si="211"/>
        <v>2559.48</v>
      </c>
      <c r="BM151" s="9">
        <f t="shared" si="287"/>
        <v>2559.48</v>
      </c>
      <c r="BN151" s="9">
        <f t="shared" si="260"/>
        <v>63.99</v>
      </c>
      <c r="BO151" s="9">
        <f t="shared" si="261"/>
        <v>1439.65</v>
      </c>
      <c r="BP151" s="9">
        <f t="shared" si="262"/>
        <v>1119.83</v>
      </c>
      <c r="BQ151" s="9">
        <f t="shared" si="263"/>
        <v>0</v>
      </c>
      <c r="BR151" s="9">
        <f t="shared" si="264"/>
        <v>2559.48</v>
      </c>
      <c r="BS151" s="4">
        <f t="shared" si="220"/>
        <v>0</v>
      </c>
      <c r="BT151" s="9">
        <f t="shared" si="265"/>
        <v>0</v>
      </c>
      <c r="BU151" s="9">
        <f t="shared" si="212"/>
        <v>2559.48</v>
      </c>
      <c r="BV151" s="9">
        <f t="shared" si="288"/>
        <v>2559.48</v>
      </c>
      <c r="BW151" s="9">
        <f t="shared" si="266"/>
        <v>63.99</v>
      </c>
      <c r="BX151" s="9">
        <f t="shared" si="267"/>
        <v>1375.66</v>
      </c>
      <c r="BY151" s="9">
        <f t="shared" si="268"/>
        <v>1183.82</v>
      </c>
      <c r="BZ151" s="9">
        <f t="shared" si="269"/>
        <v>0</v>
      </c>
      <c r="CA151" s="9">
        <f t="shared" si="270"/>
        <v>2559.48</v>
      </c>
      <c r="CB151" s="4">
        <f t="shared" si="221"/>
        <v>0</v>
      </c>
      <c r="CC151" s="9">
        <f t="shared" si="271"/>
        <v>0</v>
      </c>
      <c r="CD151" s="9">
        <f t="shared" si="213"/>
        <v>2559.48</v>
      </c>
      <c r="CE151" s="9">
        <f t="shared" si="289"/>
        <v>2559.48</v>
      </c>
      <c r="CF151" s="9">
        <f t="shared" si="272"/>
        <v>63.99</v>
      </c>
      <c r="CG151" s="9">
        <f t="shared" si="273"/>
        <v>1311.67</v>
      </c>
      <c r="CH151" s="9">
        <f t="shared" si="274"/>
        <v>1247.81</v>
      </c>
      <c r="CI151" s="9">
        <f t="shared" si="275"/>
        <v>0</v>
      </c>
      <c r="CJ151" s="9">
        <f t="shared" si="276"/>
        <v>2559.48</v>
      </c>
      <c r="CK151" s="4">
        <f t="shared" si="222"/>
        <v>0</v>
      </c>
      <c r="CL151" s="9">
        <f t="shared" si="277"/>
        <v>0</v>
      </c>
      <c r="CM151" s="9">
        <f t="shared" si="214"/>
        <v>2559.48</v>
      </c>
      <c r="CN151" s="9">
        <f t="shared" si="290"/>
        <v>2559.48</v>
      </c>
      <c r="CO151" s="9">
        <f t="shared" si="278"/>
        <v>63.99</v>
      </c>
      <c r="CP151" s="9">
        <f t="shared" si="279"/>
        <v>1247.68</v>
      </c>
      <c r="CQ151" s="9">
        <f t="shared" si="280"/>
        <v>1311.8</v>
      </c>
      <c r="CR151" s="9">
        <f t="shared" si="281"/>
        <v>0</v>
      </c>
      <c r="CS151" s="9">
        <f t="shared" si="282"/>
        <v>2559.48</v>
      </c>
    </row>
    <row r="152" spans="1:97" ht="12.9" customHeight="1" x14ac:dyDescent="0.25">
      <c r="A152" s="193">
        <v>540</v>
      </c>
      <c r="B152" s="186" t="s">
        <v>224</v>
      </c>
      <c r="C152" s="179"/>
      <c r="D152" s="194"/>
      <c r="E152" s="217">
        <v>16544.669999999998</v>
      </c>
      <c r="F152" s="276">
        <v>36708</v>
      </c>
      <c r="G152" s="189">
        <v>40</v>
      </c>
      <c r="H152" s="177"/>
      <c r="I152" s="190"/>
      <c r="J152" s="200" t="s">
        <v>463</v>
      </c>
      <c r="K152" s="93">
        <f t="shared" si="225"/>
        <v>2.5000000000000001E-2</v>
      </c>
      <c r="L152" s="94">
        <f t="shared" si="226"/>
        <v>413.62</v>
      </c>
      <c r="M152" s="91">
        <f t="shared" si="227"/>
        <v>11788.039999999997</v>
      </c>
      <c r="N152" s="9">
        <f t="shared" si="228"/>
        <v>4756.63</v>
      </c>
      <c r="O152" s="548">
        <f t="shared" si="229"/>
        <v>16544.669999999998</v>
      </c>
      <c r="P152" s="543"/>
      <c r="Q152" s="4">
        <f t="shared" si="205"/>
        <v>0</v>
      </c>
      <c r="R152" s="9">
        <f t="shared" si="223"/>
        <v>0</v>
      </c>
      <c r="S152" s="9">
        <f t="shared" si="206"/>
        <v>16544.669999999998</v>
      </c>
      <c r="T152" s="9">
        <f t="shared" si="224"/>
        <v>16544.669999999998</v>
      </c>
      <c r="U152" s="9">
        <f t="shared" si="230"/>
        <v>413.62</v>
      </c>
      <c r="V152" s="9">
        <f t="shared" si="231"/>
        <v>11374.419999999996</v>
      </c>
      <c r="W152" s="9">
        <f t="shared" si="232"/>
        <v>5170.25</v>
      </c>
      <c r="X152" s="9">
        <f t="shared" si="233"/>
        <v>0</v>
      </c>
      <c r="Y152" s="9">
        <f t="shared" si="234"/>
        <v>16544.669999999998</v>
      </c>
      <c r="Z152" s="4">
        <f t="shared" si="215"/>
        <v>0</v>
      </c>
      <c r="AA152" s="9">
        <f t="shared" si="235"/>
        <v>0</v>
      </c>
      <c r="AB152" s="9">
        <f t="shared" si="207"/>
        <v>16544.669999999998</v>
      </c>
      <c r="AC152" s="9">
        <f t="shared" si="283"/>
        <v>16544.669999999998</v>
      </c>
      <c r="AD152" s="9">
        <f t="shared" si="236"/>
        <v>413.62</v>
      </c>
      <c r="AE152" s="9">
        <f t="shared" si="237"/>
        <v>10960.799999999996</v>
      </c>
      <c r="AF152" s="9">
        <f t="shared" si="238"/>
        <v>5583.87</v>
      </c>
      <c r="AG152" s="9">
        <f t="shared" si="239"/>
        <v>0</v>
      </c>
      <c r="AH152" s="9">
        <f t="shared" si="240"/>
        <v>16544.669999999998</v>
      </c>
      <c r="AI152" s="4">
        <f t="shared" si="216"/>
        <v>0</v>
      </c>
      <c r="AJ152" s="9">
        <f t="shared" si="241"/>
        <v>0</v>
      </c>
      <c r="AK152" s="9">
        <f t="shared" si="208"/>
        <v>16544.669999999998</v>
      </c>
      <c r="AL152" s="9">
        <f t="shared" si="284"/>
        <v>16544.669999999998</v>
      </c>
      <c r="AM152" s="9">
        <f t="shared" si="242"/>
        <v>413.62</v>
      </c>
      <c r="AN152" s="9">
        <f t="shared" si="243"/>
        <v>10547.179999999995</v>
      </c>
      <c r="AO152" s="9">
        <f t="shared" si="244"/>
        <v>5997.49</v>
      </c>
      <c r="AP152" s="9">
        <f t="shared" si="245"/>
        <v>0</v>
      </c>
      <c r="AQ152" s="9">
        <f t="shared" si="246"/>
        <v>16544.669999999998</v>
      </c>
      <c r="AR152" s="4">
        <f t="shared" si="217"/>
        <v>0</v>
      </c>
      <c r="AS152" s="9">
        <f t="shared" si="247"/>
        <v>0</v>
      </c>
      <c r="AT152" s="9">
        <f t="shared" si="209"/>
        <v>16544.669999999998</v>
      </c>
      <c r="AU152" s="9">
        <f t="shared" si="285"/>
        <v>16544.669999999998</v>
      </c>
      <c r="AV152" s="9">
        <f t="shared" si="248"/>
        <v>413.62</v>
      </c>
      <c r="AW152" s="9">
        <f t="shared" si="249"/>
        <v>10133.559999999994</v>
      </c>
      <c r="AX152" s="9">
        <f t="shared" si="250"/>
        <v>6411.11</v>
      </c>
      <c r="AY152" s="9">
        <f t="shared" si="251"/>
        <v>0</v>
      </c>
      <c r="AZ152" s="9">
        <f t="shared" si="252"/>
        <v>16544.669999999998</v>
      </c>
      <c r="BA152" s="4">
        <f t="shared" si="218"/>
        <v>0</v>
      </c>
      <c r="BB152" s="9">
        <f t="shared" si="253"/>
        <v>0</v>
      </c>
      <c r="BC152" s="9">
        <f t="shared" si="210"/>
        <v>16544.669999999998</v>
      </c>
      <c r="BD152" s="9">
        <f t="shared" si="286"/>
        <v>16544.669999999998</v>
      </c>
      <c r="BE152" s="9">
        <f t="shared" si="254"/>
        <v>413.62</v>
      </c>
      <c r="BF152" s="9">
        <f t="shared" si="255"/>
        <v>9719.9399999999932</v>
      </c>
      <c r="BG152" s="9">
        <f t="shared" si="256"/>
        <v>6824.73</v>
      </c>
      <c r="BH152" s="9">
        <f t="shared" si="257"/>
        <v>0</v>
      </c>
      <c r="BI152" s="9">
        <f t="shared" si="258"/>
        <v>16544.669999999998</v>
      </c>
      <c r="BJ152" s="4">
        <f t="shared" si="219"/>
        <v>0</v>
      </c>
      <c r="BK152" s="9">
        <f t="shared" si="259"/>
        <v>0</v>
      </c>
      <c r="BL152" s="9">
        <f t="shared" si="211"/>
        <v>16544.669999999998</v>
      </c>
      <c r="BM152" s="9">
        <f t="shared" si="287"/>
        <v>16544.669999999998</v>
      </c>
      <c r="BN152" s="9">
        <f t="shared" si="260"/>
        <v>413.62</v>
      </c>
      <c r="BO152" s="9">
        <f t="shared" si="261"/>
        <v>9306.3199999999924</v>
      </c>
      <c r="BP152" s="9">
        <f t="shared" si="262"/>
        <v>7238.3499999999995</v>
      </c>
      <c r="BQ152" s="9">
        <f t="shared" si="263"/>
        <v>0</v>
      </c>
      <c r="BR152" s="9">
        <f t="shared" si="264"/>
        <v>16544.669999999998</v>
      </c>
      <c r="BS152" s="4">
        <f t="shared" si="220"/>
        <v>0</v>
      </c>
      <c r="BT152" s="9">
        <f t="shared" si="265"/>
        <v>0</v>
      </c>
      <c r="BU152" s="9">
        <f t="shared" si="212"/>
        <v>16544.669999999998</v>
      </c>
      <c r="BV152" s="9">
        <f t="shared" si="288"/>
        <v>16544.669999999998</v>
      </c>
      <c r="BW152" s="9">
        <f t="shared" si="266"/>
        <v>413.62</v>
      </c>
      <c r="BX152" s="9">
        <f t="shared" si="267"/>
        <v>8892.6999999999916</v>
      </c>
      <c r="BY152" s="9">
        <f t="shared" si="268"/>
        <v>7651.9699999999993</v>
      </c>
      <c r="BZ152" s="9">
        <f t="shared" si="269"/>
        <v>0</v>
      </c>
      <c r="CA152" s="9">
        <f t="shared" si="270"/>
        <v>16544.669999999998</v>
      </c>
      <c r="CB152" s="4">
        <f t="shared" si="221"/>
        <v>0</v>
      </c>
      <c r="CC152" s="9">
        <f t="shared" si="271"/>
        <v>0</v>
      </c>
      <c r="CD152" s="9">
        <f t="shared" si="213"/>
        <v>16544.669999999998</v>
      </c>
      <c r="CE152" s="9">
        <f t="shared" si="289"/>
        <v>16544.669999999998</v>
      </c>
      <c r="CF152" s="9">
        <f t="shared" si="272"/>
        <v>413.62</v>
      </c>
      <c r="CG152" s="9">
        <f t="shared" si="273"/>
        <v>8479.0799999999908</v>
      </c>
      <c r="CH152" s="9">
        <f t="shared" si="274"/>
        <v>8065.5899999999992</v>
      </c>
      <c r="CI152" s="9">
        <f t="shared" si="275"/>
        <v>0</v>
      </c>
      <c r="CJ152" s="9">
        <f t="shared" si="276"/>
        <v>16544.669999999998</v>
      </c>
      <c r="CK152" s="4">
        <f t="shared" si="222"/>
        <v>0</v>
      </c>
      <c r="CL152" s="9">
        <f t="shared" si="277"/>
        <v>0</v>
      </c>
      <c r="CM152" s="9">
        <f t="shared" si="214"/>
        <v>16544.669999999998</v>
      </c>
      <c r="CN152" s="9">
        <f t="shared" si="290"/>
        <v>16544.669999999998</v>
      </c>
      <c r="CO152" s="9">
        <f t="shared" si="278"/>
        <v>413.62</v>
      </c>
      <c r="CP152" s="9">
        <f t="shared" si="279"/>
        <v>8065.4599999999909</v>
      </c>
      <c r="CQ152" s="9">
        <f t="shared" si="280"/>
        <v>8479.2099999999991</v>
      </c>
      <c r="CR152" s="9">
        <f t="shared" si="281"/>
        <v>0</v>
      </c>
      <c r="CS152" s="9">
        <f t="shared" si="282"/>
        <v>16544.669999999998</v>
      </c>
    </row>
    <row r="153" spans="1:97" ht="12.9" customHeight="1" x14ac:dyDescent="0.25">
      <c r="A153" s="193">
        <v>541</v>
      </c>
      <c r="B153" s="186" t="s">
        <v>224</v>
      </c>
      <c r="C153" s="179"/>
      <c r="D153" s="194"/>
      <c r="E153" s="217">
        <v>4578.12</v>
      </c>
      <c r="F153" s="276">
        <v>36708</v>
      </c>
      <c r="G153" s="189">
        <v>40</v>
      </c>
      <c r="H153" s="177"/>
      <c r="I153" s="190"/>
      <c r="J153" s="200" t="s">
        <v>463</v>
      </c>
      <c r="K153" s="93">
        <f t="shared" si="225"/>
        <v>2.5000000000000001E-2</v>
      </c>
      <c r="L153" s="94">
        <f t="shared" si="226"/>
        <v>114.45</v>
      </c>
      <c r="M153" s="91">
        <f t="shared" si="227"/>
        <v>3261.9399999999996</v>
      </c>
      <c r="N153" s="9">
        <f t="shared" si="228"/>
        <v>1316.18</v>
      </c>
      <c r="O153" s="548">
        <f t="shared" si="229"/>
        <v>4578.12</v>
      </c>
      <c r="P153" s="543"/>
      <c r="Q153" s="4">
        <f t="shared" si="205"/>
        <v>0</v>
      </c>
      <c r="R153" s="9">
        <f t="shared" si="223"/>
        <v>0</v>
      </c>
      <c r="S153" s="9">
        <f t="shared" si="206"/>
        <v>4578.12</v>
      </c>
      <c r="T153" s="9">
        <f t="shared" si="224"/>
        <v>4578.12</v>
      </c>
      <c r="U153" s="9">
        <f t="shared" si="230"/>
        <v>114.45</v>
      </c>
      <c r="V153" s="9">
        <f t="shared" si="231"/>
        <v>3147.49</v>
      </c>
      <c r="W153" s="9">
        <f t="shared" si="232"/>
        <v>1430.63</v>
      </c>
      <c r="X153" s="9">
        <f t="shared" si="233"/>
        <v>0</v>
      </c>
      <c r="Y153" s="9">
        <f t="shared" si="234"/>
        <v>4578.12</v>
      </c>
      <c r="Z153" s="4">
        <f t="shared" si="215"/>
        <v>0</v>
      </c>
      <c r="AA153" s="9">
        <f t="shared" si="235"/>
        <v>0</v>
      </c>
      <c r="AB153" s="9">
        <f t="shared" si="207"/>
        <v>4578.12</v>
      </c>
      <c r="AC153" s="9">
        <f t="shared" si="283"/>
        <v>4578.12</v>
      </c>
      <c r="AD153" s="9">
        <f t="shared" si="236"/>
        <v>114.45</v>
      </c>
      <c r="AE153" s="9">
        <f t="shared" si="237"/>
        <v>3033.04</v>
      </c>
      <c r="AF153" s="9">
        <f t="shared" si="238"/>
        <v>1545.0800000000002</v>
      </c>
      <c r="AG153" s="9">
        <f t="shared" si="239"/>
        <v>0</v>
      </c>
      <c r="AH153" s="9">
        <f t="shared" si="240"/>
        <v>4578.12</v>
      </c>
      <c r="AI153" s="4">
        <f t="shared" si="216"/>
        <v>0</v>
      </c>
      <c r="AJ153" s="9">
        <f t="shared" si="241"/>
        <v>0</v>
      </c>
      <c r="AK153" s="9">
        <f t="shared" si="208"/>
        <v>4578.12</v>
      </c>
      <c r="AL153" s="9">
        <f t="shared" si="284"/>
        <v>4578.12</v>
      </c>
      <c r="AM153" s="9">
        <f t="shared" si="242"/>
        <v>114.45</v>
      </c>
      <c r="AN153" s="9">
        <f t="shared" si="243"/>
        <v>2918.59</v>
      </c>
      <c r="AO153" s="9">
        <f t="shared" si="244"/>
        <v>1659.5300000000002</v>
      </c>
      <c r="AP153" s="9">
        <f t="shared" si="245"/>
        <v>0</v>
      </c>
      <c r="AQ153" s="9">
        <f t="shared" si="246"/>
        <v>4578.12</v>
      </c>
      <c r="AR153" s="4">
        <f t="shared" si="217"/>
        <v>0</v>
      </c>
      <c r="AS153" s="9">
        <f t="shared" si="247"/>
        <v>0</v>
      </c>
      <c r="AT153" s="9">
        <f t="shared" si="209"/>
        <v>4578.12</v>
      </c>
      <c r="AU153" s="9">
        <f t="shared" si="285"/>
        <v>4578.12</v>
      </c>
      <c r="AV153" s="9">
        <f t="shared" si="248"/>
        <v>114.45</v>
      </c>
      <c r="AW153" s="9">
        <f t="shared" si="249"/>
        <v>2804.1400000000003</v>
      </c>
      <c r="AX153" s="9">
        <f t="shared" si="250"/>
        <v>1773.9800000000002</v>
      </c>
      <c r="AY153" s="9">
        <f t="shared" si="251"/>
        <v>0</v>
      </c>
      <c r="AZ153" s="9">
        <f t="shared" si="252"/>
        <v>4578.12</v>
      </c>
      <c r="BA153" s="4">
        <f t="shared" si="218"/>
        <v>0</v>
      </c>
      <c r="BB153" s="9">
        <f t="shared" si="253"/>
        <v>0</v>
      </c>
      <c r="BC153" s="9">
        <f t="shared" si="210"/>
        <v>4578.12</v>
      </c>
      <c r="BD153" s="9">
        <f t="shared" si="286"/>
        <v>4578.12</v>
      </c>
      <c r="BE153" s="9">
        <f t="shared" si="254"/>
        <v>114.45</v>
      </c>
      <c r="BF153" s="9">
        <f t="shared" si="255"/>
        <v>2689.6900000000005</v>
      </c>
      <c r="BG153" s="9">
        <f t="shared" si="256"/>
        <v>1888.4300000000003</v>
      </c>
      <c r="BH153" s="9">
        <f t="shared" si="257"/>
        <v>0</v>
      </c>
      <c r="BI153" s="9">
        <f t="shared" si="258"/>
        <v>4578.12</v>
      </c>
      <c r="BJ153" s="4">
        <f t="shared" si="219"/>
        <v>0</v>
      </c>
      <c r="BK153" s="9">
        <f t="shared" si="259"/>
        <v>0</v>
      </c>
      <c r="BL153" s="9">
        <f t="shared" si="211"/>
        <v>4578.12</v>
      </c>
      <c r="BM153" s="9">
        <f t="shared" si="287"/>
        <v>4578.12</v>
      </c>
      <c r="BN153" s="9">
        <f t="shared" si="260"/>
        <v>114.45</v>
      </c>
      <c r="BO153" s="9">
        <f t="shared" si="261"/>
        <v>2575.2400000000007</v>
      </c>
      <c r="BP153" s="9">
        <f t="shared" si="262"/>
        <v>2002.8800000000003</v>
      </c>
      <c r="BQ153" s="9">
        <f t="shared" si="263"/>
        <v>0</v>
      </c>
      <c r="BR153" s="9">
        <f t="shared" si="264"/>
        <v>4578.12</v>
      </c>
      <c r="BS153" s="4">
        <f t="shared" si="220"/>
        <v>0</v>
      </c>
      <c r="BT153" s="9">
        <f t="shared" si="265"/>
        <v>0</v>
      </c>
      <c r="BU153" s="9">
        <f t="shared" si="212"/>
        <v>4578.12</v>
      </c>
      <c r="BV153" s="9">
        <f t="shared" si="288"/>
        <v>4578.12</v>
      </c>
      <c r="BW153" s="9">
        <f t="shared" si="266"/>
        <v>114.45</v>
      </c>
      <c r="BX153" s="9">
        <f t="shared" si="267"/>
        <v>2460.7900000000009</v>
      </c>
      <c r="BY153" s="9">
        <f t="shared" si="268"/>
        <v>2117.3300000000004</v>
      </c>
      <c r="BZ153" s="9">
        <f t="shared" si="269"/>
        <v>0</v>
      </c>
      <c r="CA153" s="9">
        <f t="shared" si="270"/>
        <v>4578.12</v>
      </c>
      <c r="CB153" s="4">
        <f t="shared" si="221"/>
        <v>0</v>
      </c>
      <c r="CC153" s="9">
        <f t="shared" si="271"/>
        <v>0</v>
      </c>
      <c r="CD153" s="9">
        <f t="shared" si="213"/>
        <v>4578.12</v>
      </c>
      <c r="CE153" s="9">
        <f t="shared" si="289"/>
        <v>4578.12</v>
      </c>
      <c r="CF153" s="9">
        <f t="shared" si="272"/>
        <v>114.45</v>
      </c>
      <c r="CG153" s="9">
        <f t="shared" si="273"/>
        <v>2346.3400000000011</v>
      </c>
      <c r="CH153" s="9">
        <f t="shared" si="274"/>
        <v>2231.7800000000002</v>
      </c>
      <c r="CI153" s="9">
        <f t="shared" si="275"/>
        <v>0</v>
      </c>
      <c r="CJ153" s="9">
        <f t="shared" si="276"/>
        <v>4578.12</v>
      </c>
      <c r="CK153" s="4">
        <f t="shared" si="222"/>
        <v>0</v>
      </c>
      <c r="CL153" s="9">
        <f t="shared" si="277"/>
        <v>0</v>
      </c>
      <c r="CM153" s="9">
        <f t="shared" si="214"/>
        <v>4578.12</v>
      </c>
      <c r="CN153" s="9">
        <f t="shared" si="290"/>
        <v>4578.12</v>
      </c>
      <c r="CO153" s="9">
        <f t="shared" si="278"/>
        <v>114.45</v>
      </c>
      <c r="CP153" s="9">
        <f t="shared" si="279"/>
        <v>2231.8900000000012</v>
      </c>
      <c r="CQ153" s="9">
        <f t="shared" si="280"/>
        <v>2346.23</v>
      </c>
      <c r="CR153" s="9">
        <f t="shared" si="281"/>
        <v>0</v>
      </c>
      <c r="CS153" s="9">
        <f t="shared" si="282"/>
        <v>4578.12</v>
      </c>
    </row>
    <row r="154" spans="1:97" ht="12.9" customHeight="1" x14ac:dyDescent="0.25">
      <c r="A154" s="193">
        <v>542</v>
      </c>
      <c r="B154" s="186" t="s">
        <v>224</v>
      </c>
      <c r="C154" s="179"/>
      <c r="D154" s="194"/>
      <c r="E154" s="217">
        <v>1243.82</v>
      </c>
      <c r="F154" s="276">
        <v>36708</v>
      </c>
      <c r="G154" s="189">
        <v>40</v>
      </c>
      <c r="H154" s="177"/>
      <c r="I154" s="190"/>
      <c r="J154" s="200" t="s">
        <v>463</v>
      </c>
      <c r="K154" s="93">
        <f t="shared" si="225"/>
        <v>2.5000000000000001E-2</v>
      </c>
      <c r="L154" s="94">
        <f t="shared" si="226"/>
        <v>31.1</v>
      </c>
      <c r="M154" s="91">
        <f t="shared" si="227"/>
        <v>886.16999999999985</v>
      </c>
      <c r="N154" s="9">
        <f t="shared" si="228"/>
        <v>357.65000000000003</v>
      </c>
      <c r="O154" s="548">
        <f t="shared" si="229"/>
        <v>1243.82</v>
      </c>
      <c r="P154" s="543"/>
      <c r="Q154" s="4">
        <f t="shared" si="205"/>
        <v>0</v>
      </c>
      <c r="R154" s="9">
        <f t="shared" si="223"/>
        <v>0</v>
      </c>
      <c r="S154" s="9">
        <f t="shared" si="206"/>
        <v>1243.82</v>
      </c>
      <c r="T154" s="9">
        <f t="shared" si="224"/>
        <v>1243.82</v>
      </c>
      <c r="U154" s="9">
        <f t="shared" si="230"/>
        <v>31.1</v>
      </c>
      <c r="V154" s="9">
        <f t="shared" si="231"/>
        <v>855.06999999999982</v>
      </c>
      <c r="W154" s="9">
        <f t="shared" si="232"/>
        <v>388.75000000000006</v>
      </c>
      <c r="X154" s="9">
        <f t="shared" si="233"/>
        <v>0</v>
      </c>
      <c r="Y154" s="9">
        <f t="shared" si="234"/>
        <v>1243.82</v>
      </c>
      <c r="Z154" s="4">
        <f t="shared" si="215"/>
        <v>0</v>
      </c>
      <c r="AA154" s="9">
        <f t="shared" si="235"/>
        <v>0</v>
      </c>
      <c r="AB154" s="9">
        <f t="shared" si="207"/>
        <v>1243.82</v>
      </c>
      <c r="AC154" s="9">
        <f t="shared" si="283"/>
        <v>1243.82</v>
      </c>
      <c r="AD154" s="9">
        <f t="shared" si="236"/>
        <v>31.1</v>
      </c>
      <c r="AE154" s="9">
        <f t="shared" si="237"/>
        <v>823.9699999999998</v>
      </c>
      <c r="AF154" s="9">
        <f t="shared" si="238"/>
        <v>419.85000000000008</v>
      </c>
      <c r="AG154" s="9">
        <f t="shared" si="239"/>
        <v>0</v>
      </c>
      <c r="AH154" s="9">
        <f t="shared" si="240"/>
        <v>1243.82</v>
      </c>
      <c r="AI154" s="4">
        <f t="shared" si="216"/>
        <v>0</v>
      </c>
      <c r="AJ154" s="9">
        <f t="shared" si="241"/>
        <v>0</v>
      </c>
      <c r="AK154" s="9">
        <f t="shared" si="208"/>
        <v>1243.82</v>
      </c>
      <c r="AL154" s="9">
        <f t="shared" si="284"/>
        <v>1243.82</v>
      </c>
      <c r="AM154" s="9">
        <f t="shared" si="242"/>
        <v>31.1</v>
      </c>
      <c r="AN154" s="9">
        <f t="shared" si="243"/>
        <v>792.86999999999978</v>
      </c>
      <c r="AO154" s="9">
        <f t="shared" si="244"/>
        <v>450.9500000000001</v>
      </c>
      <c r="AP154" s="9">
        <f t="shared" si="245"/>
        <v>0</v>
      </c>
      <c r="AQ154" s="9">
        <f t="shared" si="246"/>
        <v>1243.82</v>
      </c>
      <c r="AR154" s="4">
        <f t="shared" si="217"/>
        <v>0</v>
      </c>
      <c r="AS154" s="9">
        <f t="shared" si="247"/>
        <v>0</v>
      </c>
      <c r="AT154" s="9">
        <f t="shared" si="209"/>
        <v>1243.82</v>
      </c>
      <c r="AU154" s="9">
        <f t="shared" si="285"/>
        <v>1243.82</v>
      </c>
      <c r="AV154" s="9">
        <f t="shared" si="248"/>
        <v>31.1</v>
      </c>
      <c r="AW154" s="9">
        <f t="shared" si="249"/>
        <v>761.76999999999975</v>
      </c>
      <c r="AX154" s="9">
        <f t="shared" si="250"/>
        <v>482.05000000000013</v>
      </c>
      <c r="AY154" s="9">
        <f t="shared" si="251"/>
        <v>0</v>
      </c>
      <c r="AZ154" s="9">
        <f t="shared" si="252"/>
        <v>1243.82</v>
      </c>
      <c r="BA154" s="4">
        <f t="shared" si="218"/>
        <v>0</v>
      </c>
      <c r="BB154" s="9">
        <f t="shared" si="253"/>
        <v>0</v>
      </c>
      <c r="BC154" s="9">
        <f t="shared" si="210"/>
        <v>1243.82</v>
      </c>
      <c r="BD154" s="9">
        <f t="shared" si="286"/>
        <v>1243.82</v>
      </c>
      <c r="BE154" s="9">
        <f t="shared" si="254"/>
        <v>31.1</v>
      </c>
      <c r="BF154" s="9">
        <f t="shared" si="255"/>
        <v>730.66999999999973</v>
      </c>
      <c r="BG154" s="9">
        <f t="shared" si="256"/>
        <v>513.15000000000009</v>
      </c>
      <c r="BH154" s="9">
        <f t="shared" si="257"/>
        <v>0</v>
      </c>
      <c r="BI154" s="9">
        <f t="shared" si="258"/>
        <v>1243.82</v>
      </c>
      <c r="BJ154" s="4">
        <f t="shared" si="219"/>
        <v>0</v>
      </c>
      <c r="BK154" s="9">
        <f t="shared" si="259"/>
        <v>0</v>
      </c>
      <c r="BL154" s="9">
        <f t="shared" si="211"/>
        <v>1243.82</v>
      </c>
      <c r="BM154" s="9">
        <f t="shared" si="287"/>
        <v>1243.82</v>
      </c>
      <c r="BN154" s="9">
        <f t="shared" si="260"/>
        <v>31.1</v>
      </c>
      <c r="BO154" s="9">
        <f t="shared" si="261"/>
        <v>699.56999999999971</v>
      </c>
      <c r="BP154" s="9">
        <f t="shared" si="262"/>
        <v>544.25000000000011</v>
      </c>
      <c r="BQ154" s="9">
        <f t="shared" si="263"/>
        <v>0</v>
      </c>
      <c r="BR154" s="9">
        <f t="shared" si="264"/>
        <v>1243.82</v>
      </c>
      <c r="BS154" s="4">
        <f t="shared" si="220"/>
        <v>0</v>
      </c>
      <c r="BT154" s="9">
        <f t="shared" si="265"/>
        <v>0</v>
      </c>
      <c r="BU154" s="9">
        <f t="shared" si="212"/>
        <v>1243.82</v>
      </c>
      <c r="BV154" s="9">
        <f t="shared" si="288"/>
        <v>1243.82</v>
      </c>
      <c r="BW154" s="9">
        <f t="shared" si="266"/>
        <v>31.1</v>
      </c>
      <c r="BX154" s="9">
        <f t="shared" si="267"/>
        <v>668.46999999999969</v>
      </c>
      <c r="BY154" s="9">
        <f t="shared" si="268"/>
        <v>575.35000000000014</v>
      </c>
      <c r="BZ154" s="9">
        <f t="shared" si="269"/>
        <v>0</v>
      </c>
      <c r="CA154" s="9">
        <f t="shared" si="270"/>
        <v>1243.82</v>
      </c>
      <c r="CB154" s="4">
        <f t="shared" si="221"/>
        <v>0</v>
      </c>
      <c r="CC154" s="9">
        <f t="shared" si="271"/>
        <v>0</v>
      </c>
      <c r="CD154" s="9">
        <f t="shared" si="213"/>
        <v>1243.82</v>
      </c>
      <c r="CE154" s="9">
        <f t="shared" si="289"/>
        <v>1243.82</v>
      </c>
      <c r="CF154" s="9">
        <f t="shared" si="272"/>
        <v>31.1</v>
      </c>
      <c r="CG154" s="9">
        <f t="shared" si="273"/>
        <v>637.36999999999966</v>
      </c>
      <c r="CH154" s="9">
        <f t="shared" si="274"/>
        <v>606.45000000000016</v>
      </c>
      <c r="CI154" s="9">
        <f t="shared" si="275"/>
        <v>0</v>
      </c>
      <c r="CJ154" s="9">
        <f t="shared" si="276"/>
        <v>1243.82</v>
      </c>
      <c r="CK154" s="4">
        <f t="shared" si="222"/>
        <v>0</v>
      </c>
      <c r="CL154" s="9">
        <f t="shared" si="277"/>
        <v>0</v>
      </c>
      <c r="CM154" s="9">
        <f t="shared" si="214"/>
        <v>1243.82</v>
      </c>
      <c r="CN154" s="9">
        <f t="shared" si="290"/>
        <v>1243.82</v>
      </c>
      <c r="CO154" s="9">
        <f t="shared" si="278"/>
        <v>31.1</v>
      </c>
      <c r="CP154" s="9">
        <f t="shared" si="279"/>
        <v>606.26999999999964</v>
      </c>
      <c r="CQ154" s="9">
        <f t="shared" si="280"/>
        <v>637.55000000000018</v>
      </c>
      <c r="CR154" s="9">
        <f t="shared" si="281"/>
        <v>0</v>
      </c>
      <c r="CS154" s="9">
        <f t="shared" si="282"/>
        <v>1243.82</v>
      </c>
    </row>
    <row r="155" spans="1:97" ht="12.9" customHeight="1" x14ac:dyDescent="0.25">
      <c r="A155" s="193">
        <v>543</v>
      </c>
      <c r="B155" s="186" t="s">
        <v>224</v>
      </c>
      <c r="C155" s="179"/>
      <c r="D155" s="194"/>
      <c r="E155" s="217">
        <v>72976.39</v>
      </c>
      <c r="F155" s="276">
        <v>36708</v>
      </c>
      <c r="G155" s="189">
        <v>40</v>
      </c>
      <c r="H155" s="177"/>
      <c r="I155" s="190"/>
      <c r="J155" s="200" t="s">
        <v>463</v>
      </c>
      <c r="K155" s="93">
        <f t="shared" si="225"/>
        <v>2.5000000000000001E-2</v>
      </c>
      <c r="L155" s="94">
        <f t="shared" si="226"/>
        <v>1824.41</v>
      </c>
      <c r="M155" s="91">
        <f t="shared" si="227"/>
        <v>51995.67</v>
      </c>
      <c r="N155" s="9">
        <f t="shared" si="228"/>
        <v>20980.720000000001</v>
      </c>
      <c r="O155" s="548">
        <f t="shared" si="229"/>
        <v>72976.39</v>
      </c>
      <c r="P155" s="543"/>
      <c r="Q155" s="4">
        <f t="shared" si="205"/>
        <v>0</v>
      </c>
      <c r="R155" s="9">
        <f t="shared" si="223"/>
        <v>0</v>
      </c>
      <c r="S155" s="9">
        <f t="shared" si="206"/>
        <v>72976.39</v>
      </c>
      <c r="T155" s="9">
        <f t="shared" si="224"/>
        <v>72976.39</v>
      </c>
      <c r="U155" s="9">
        <f t="shared" si="230"/>
        <v>1824.41</v>
      </c>
      <c r="V155" s="9">
        <f t="shared" si="231"/>
        <v>50171.259999999995</v>
      </c>
      <c r="W155" s="9">
        <f t="shared" si="232"/>
        <v>22805.13</v>
      </c>
      <c r="X155" s="9">
        <f t="shared" si="233"/>
        <v>0</v>
      </c>
      <c r="Y155" s="9">
        <f t="shared" si="234"/>
        <v>72976.39</v>
      </c>
      <c r="Z155" s="4">
        <f t="shared" si="215"/>
        <v>0</v>
      </c>
      <c r="AA155" s="9">
        <f t="shared" si="235"/>
        <v>0</v>
      </c>
      <c r="AB155" s="9">
        <f t="shared" si="207"/>
        <v>72976.39</v>
      </c>
      <c r="AC155" s="9">
        <f t="shared" si="283"/>
        <v>72976.39</v>
      </c>
      <c r="AD155" s="9">
        <f t="shared" si="236"/>
        <v>1824.41</v>
      </c>
      <c r="AE155" s="9">
        <f t="shared" si="237"/>
        <v>48346.849999999991</v>
      </c>
      <c r="AF155" s="9">
        <f t="shared" si="238"/>
        <v>24629.54</v>
      </c>
      <c r="AG155" s="9">
        <f t="shared" si="239"/>
        <v>0</v>
      </c>
      <c r="AH155" s="9">
        <f t="shared" si="240"/>
        <v>72976.39</v>
      </c>
      <c r="AI155" s="4">
        <f t="shared" si="216"/>
        <v>0</v>
      </c>
      <c r="AJ155" s="9">
        <f t="shared" si="241"/>
        <v>0</v>
      </c>
      <c r="AK155" s="9">
        <f t="shared" si="208"/>
        <v>72976.39</v>
      </c>
      <c r="AL155" s="9">
        <f t="shared" si="284"/>
        <v>72976.39</v>
      </c>
      <c r="AM155" s="9">
        <f t="shared" si="242"/>
        <v>1824.41</v>
      </c>
      <c r="AN155" s="9">
        <f t="shared" si="243"/>
        <v>46522.439999999988</v>
      </c>
      <c r="AO155" s="9">
        <f t="shared" si="244"/>
        <v>26453.95</v>
      </c>
      <c r="AP155" s="9">
        <f t="shared" si="245"/>
        <v>0</v>
      </c>
      <c r="AQ155" s="9">
        <f t="shared" si="246"/>
        <v>72976.39</v>
      </c>
      <c r="AR155" s="4">
        <f t="shared" si="217"/>
        <v>0</v>
      </c>
      <c r="AS155" s="9">
        <f t="shared" si="247"/>
        <v>0</v>
      </c>
      <c r="AT155" s="9">
        <f t="shared" si="209"/>
        <v>72976.39</v>
      </c>
      <c r="AU155" s="9">
        <f t="shared" si="285"/>
        <v>72976.39</v>
      </c>
      <c r="AV155" s="9">
        <f t="shared" si="248"/>
        <v>1824.41</v>
      </c>
      <c r="AW155" s="9">
        <f t="shared" si="249"/>
        <v>44698.029999999984</v>
      </c>
      <c r="AX155" s="9">
        <f t="shared" si="250"/>
        <v>28278.36</v>
      </c>
      <c r="AY155" s="9">
        <f t="shared" si="251"/>
        <v>0</v>
      </c>
      <c r="AZ155" s="9">
        <f t="shared" si="252"/>
        <v>72976.39</v>
      </c>
      <c r="BA155" s="4">
        <f t="shared" si="218"/>
        <v>0</v>
      </c>
      <c r="BB155" s="9">
        <f t="shared" si="253"/>
        <v>0</v>
      </c>
      <c r="BC155" s="9">
        <f t="shared" si="210"/>
        <v>72976.39</v>
      </c>
      <c r="BD155" s="9">
        <f t="shared" si="286"/>
        <v>72976.39</v>
      </c>
      <c r="BE155" s="9">
        <f t="shared" si="254"/>
        <v>1824.41</v>
      </c>
      <c r="BF155" s="9">
        <f t="shared" si="255"/>
        <v>42873.619999999981</v>
      </c>
      <c r="BG155" s="9">
        <f t="shared" si="256"/>
        <v>30102.77</v>
      </c>
      <c r="BH155" s="9">
        <f t="shared" si="257"/>
        <v>0</v>
      </c>
      <c r="BI155" s="9">
        <f t="shared" si="258"/>
        <v>72976.39</v>
      </c>
      <c r="BJ155" s="4">
        <f t="shared" si="219"/>
        <v>0</v>
      </c>
      <c r="BK155" s="9">
        <f t="shared" si="259"/>
        <v>0</v>
      </c>
      <c r="BL155" s="9">
        <f t="shared" si="211"/>
        <v>72976.39</v>
      </c>
      <c r="BM155" s="9">
        <f t="shared" si="287"/>
        <v>72976.39</v>
      </c>
      <c r="BN155" s="9">
        <f t="shared" si="260"/>
        <v>1824.41</v>
      </c>
      <c r="BO155" s="9">
        <f t="shared" si="261"/>
        <v>41049.209999999977</v>
      </c>
      <c r="BP155" s="9">
        <f t="shared" si="262"/>
        <v>31927.18</v>
      </c>
      <c r="BQ155" s="9">
        <f t="shared" si="263"/>
        <v>0</v>
      </c>
      <c r="BR155" s="9">
        <f t="shared" si="264"/>
        <v>72976.39</v>
      </c>
      <c r="BS155" s="4">
        <f t="shared" si="220"/>
        <v>0</v>
      </c>
      <c r="BT155" s="9">
        <f t="shared" si="265"/>
        <v>0</v>
      </c>
      <c r="BU155" s="9">
        <f t="shared" si="212"/>
        <v>72976.39</v>
      </c>
      <c r="BV155" s="9">
        <f t="shared" si="288"/>
        <v>72976.39</v>
      </c>
      <c r="BW155" s="9">
        <f t="shared" si="266"/>
        <v>1824.41</v>
      </c>
      <c r="BX155" s="9">
        <f t="shared" si="267"/>
        <v>39224.799999999974</v>
      </c>
      <c r="BY155" s="9">
        <f t="shared" si="268"/>
        <v>33751.590000000004</v>
      </c>
      <c r="BZ155" s="9">
        <f t="shared" si="269"/>
        <v>0</v>
      </c>
      <c r="CA155" s="9">
        <f t="shared" si="270"/>
        <v>72976.39</v>
      </c>
      <c r="CB155" s="4">
        <f t="shared" si="221"/>
        <v>0</v>
      </c>
      <c r="CC155" s="9">
        <f t="shared" si="271"/>
        <v>0</v>
      </c>
      <c r="CD155" s="9">
        <f t="shared" si="213"/>
        <v>72976.39</v>
      </c>
      <c r="CE155" s="9">
        <f t="shared" si="289"/>
        <v>72976.39</v>
      </c>
      <c r="CF155" s="9">
        <f t="shared" si="272"/>
        <v>1824.41</v>
      </c>
      <c r="CG155" s="9">
        <f t="shared" si="273"/>
        <v>37400.38999999997</v>
      </c>
      <c r="CH155" s="9">
        <f t="shared" si="274"/>
        <v>35576.000000000007</v>
      </c>
      <c r="CI155" s="9">
        <f t="shared" si="275"/>
        <v>0</v>
      </c>
      <c r="CJ155" s="9">
        <f t="shared" si="276"/>
        <v>72976.39</v>
      </c>
      <c r="CK155" s="4">
        <f t="shared" si="222"/>
        <v>0</v>
      </c>
      <c r="CL155" s="9">
        <f t="shared" si="277"/>
        <v>0</v>
      </c>
      <c r="CM155" s="9">
        <f t="shared" si="214"/>
        <v>72976.39</v>
      </c>
      <c r="CN155" s="9">
        <f t="shared" si="290"/>
        <v>72976.39</v>
      </c>
      <c r="CO155" s="9">
        <f t="shared" si="278"/>
        <v>1824.41</v>
      </c>
      <c r="CP155" s="9">
        <f t="shared" si="279"/>
        <v>35575.979999999967</v>
      </c>
      <c r="CQ155" s="9">
        <f t="shared" si="280"/>
        <v>37400.410000000011</v>
      </c>
      <c r="CR155" s="9">
        <f t="shared" si="281"/>
        <v>0</v>
      </c>
      <c r="CS155" s="9">
        <f t="shared" si="282"/>
        <v>72976.39</v>
      </c>
    </row>
    <row r="156" spans="1:97" ht="12.9" customHeight="1" x14ac:dyDescent="0.25">
      <c r="A156" s="193">
        <v>544</v>
      </c>
      <c r="B156" s="186" t="s">
        <v>225</v>
      </c>
      <c r="C156" s="179"/>
      <c r="D156" s="194"/>
      <c r="E156" s="217">
        <v>2577.11</v>
      </c>
      <c r="F156" s="276">
        <v>36708</v>
      </c>
      <c r="G156" s="189">
        <v>40</v>
      </c>
      <c r="H156" s="177"/>
      <c r="I156" s="190"/>
      <c r="J156" s="200" t="s">
        <v>463</v>
      </c>
      <c r="K156" s="93">
        <f t="shared" si="225"/>
        <v>2.5000000000000001E-2</v>
      </c>
      <c r="L156" s="94">
        <f t="shared" si="226"/>
        <v>64.430000000000007</v>
      </c>
      <c r="M156" s="91">
        <f t="shared" si="227"/>
        <v>1836.16</v>
      </c>
      <c r="N156" s="9">
        <f t="shared" si="228"/>
        <v>740.95</v>
      </c>
      <c r="O156" s="548">
        <f t="shared" si="229"/>
        <v>2577.11</v>
      </c>
      <c r="P156" s="543"/>
      <c r="Q156" s="4">
        <f t="shared" si="205"/>
        <v>0</v>
      </c>
      <c r="R156" s="9">
        <f t="shared" si="223"/>
        <v>0</v>
      </c>
      <c r="S156" s="9">
        <f t="shared" si="206"/>
        <v>2577.11</v>
      </c>
      <c r="T156" s="9">
        <f t="shared" si="224"/>
        <v>2577.11</v>
      </c>
      <c r="U156" s="9">
        <f t="shared" si="230"/>
        <v>64.430000000000007</v>
      </c>
      <c r="V156" s="9">
        <f t="shared" si="231"/>
        <v>1771.73</v>
      </c>
      <c r="W156" s="9">
        <f t="shared" si="232"/>
        <v>805.38000000000011</v>
      </c>
      <c r="X156" s="9">
        <f t="shared" si="233"/>
        <v>0</v>
      </c>
      <c r="Y156" s="9">
        <f t="shared" si="234"/>
        <v>2577.11</v>
      </c>
      <c r="Z156" s="4">
        <f t="shared" si="215"/>
        <v>0</v>
      </c>
      <c r="AA156" s="9">
        <f t="shared" si="235"/>
        <v>0</v>
      </c>
      <c r="AB156" s="9">
        <f t="shared" si="207"/>
        <v>2577.11</v>
      </c>
      <c r="AC156" s="9">
        <f t="shared" si="283"/>
        <v>2577.11</v>
      </c>
      <c r="AD156" s="9">
        <f t="shared" si="236"/>
        <v>64.430000000000007</v>
      </c>
      <c r="AE156" s="9">
        <f t="shared" si="237"/>
        <v>1707.3</v>
      </c>
      <c r="AF156" s="9">
        <f t="shared" si="238"/>
        <v>869.81000000000017</v>
      </c>
      <c r="AG156" s="9">
        <f t="shared" si="239"/>
        <v>0</v>
      </c>
      <c r="AH156" s="9">
        <f t="shared" si="240"/>
        <v>2577.11</v>
      </c>
      <c r="AI156" s="4">
        <f t="shared" si="216"/>
        <v>0</v>
      </c>
      <c r="AJ156" s="9">
        <f t="shared" si="241"/>
        <v>0</v>
      </c>
      <c r="AK156" s="9">
        <f t="shared" si="208"/>
        <v>2577.11</v>
      </c>
      <c r="AL156" s="9">
        <f t="shared" si="284"/>
        <v>2577.11</v>
      </c>
      <c r="AM156" s="9">
        <f t="shared" si="242"/>
        <v>64.430000000000007</v>
      </c>
      <c r="AN156" s="9">
        <f t="shared" si="243"/>
        <v>1642.87</v>
      </c>
      <c r="AO156" s="9">
        <f t="shared" si="244"/>
        <v>934.24000000000024</v>
      </c>
      <c r="AP156" s="9">
        <f t="shared" si="245"/>
        <v>0</v>
      </c>
      <c r="AQ156" s="9">
        <f t="shared" si="246"/>
        <v>2577.11</v>
      </c>
      <c r="AR156" s="4">
        <f t="shared" si="217"/>
        <v>0</v>
      </c>
      <c r="AS156" s="9">
        <f t="shared" si="247"/>
        <v>0</v>
      </c>
      <c r="AT156" s="9">
        <f t="shared" si="209"/>
        <v>2577.11</v>
      </c>
      <c r="AU156" s="9">
        <f t="shared" si="285"/>
        <v>2577.11</v>
      </c>
      <c r="AV156" s="9">
        <f t="shared" si="248"/>
        <v>64.430000000000007</v>
      </c>
      <c r="AW156" s="9">
        <f t="shared" si="249"/>
        <v>1578.4399999999998</v>
      </c>
      <c r="AX156" s="9">
        <f t="shared" si="250"/>
        <v>998.6700000000003</v>
      </c>
      <c r="AY156" s="9">
        <f t="shared" si="251"/>
        <v>0</v>
      </c>
      <c r="AZ156" s="9">
        <f t="shared" si="252"/>
        <v>2577.11</v>
      </c>
      <c r="BA156" s="4">
        <f t="shared" si="218"/>
        <v>0</v>
      </c>
      <c r="BB156" s="9">
        <f t="shared" si="253"/>
        <v>0</v>
      </c>
      <c r="BC156" s="9">
        <f t="shared" si="210"/>
        <v>2577.11</v>
      </c>
      <c r="BD156" s="9">
        <f t="shared" si="286"/>
        <v>2577.11</v>
      </c>
      <c r="BE156" s="9">
        <f t="shared" si="254"/>
        <v>64.430000000000007</v>
      </c>
      <c r="BF156" s="9">
        <f t="shared" si="255"/>
        <v>1514.0099999999998</v>
      </c>
      <c r="BG156" s="9">
        <f t="shared" si="256"/>
        <v>1063.1000000000004</v>
      </c>
      <c r="BH156" s="9">
        <f t="shared" si="257"/>
        <v>0</v>
      </c>
      <c r="BI156" s="9">
        <f t="shared" si="258"/>
        <v>2577.11</v>
      </c>
      <c r="BJ156" s="4">
        <f t="shared" si="219"/>
        <v>0</v>
      </c>
      <c r="BK156" s="9">
        <f t="shared" si="259"/>
        <v>0</v>
      </c>
      <c r="BL156" s="9">
        <f t="shared" si="211"/>
        <v>2577.11</v>
      </c>
      <c r="BM156" s="9">
        <f t="shared" si="287"/>
        <v>2577.11</v>
      </c>
      <c r="BN156" s="9">
        <f t="shared" si="260"/>
        <v>64.430000000000007</v>
      </c>
      <c r="BO156" s="9">
        <f t="shared" si="261"/>
        <v>1449.5799999999997</v>
      </c>
      <c r="BP156" s="9">
        <f t="shared" si="262"/>
        <v>1127.5300000000004</v>
      </c>
      <c r="BQ156" s="9">
        <f t="shared" si="263"/>
        <v>0</v>
      </c>
      <c r="BR156" s="9">
        <f t="shared" si="264"/>
        <v>2577.11</v>
      </c>
      <c r="BS156" s="4">
        <f t="shared" si="220"/>
        <v>0</v>
      </c>
      <c r="BT156" s="9">
        <f t="shared" si="265"/>
        <v>0</v>
      </c>
      <c r="BU156" s="9">
        <f t="shared" si="212"/>
        <v>2577.11</v>
      </c>
      <c r="BV156" s="9">
        <f t="shared" si="288"/>
        <v>2577.11</v>
      </c>
      <c r="BW156" s="9">
        <f t="shared" si="266"/>
        <v>64.430000000000007</v>
      </c>
      <c r="BX156" s="9">
        <f t="shared" si="267"/>
        <v>1385.1499999999996</v>
      </c>
      <c r="BY156" s="9">
        <f t="shared" si="268"/>
        <v>1191.9600000000005</v>
      </c>
      <c r="BZ156" s="9">
        <f t="shared" si="269"/>
        <v>0</v>
      </c>
      <c r="CA156" s="9">
        <f t="shared" si="270"/>
        <v>2577.11</v>
      </c>
      <c r="CB156" s="4">
        <f t="shared" si="221"/>
        <v>0</v>
      </c>
      <c r="CC156" s="9">
        <f t="shared" si="271"/>
        <v>0</v>
      </c>
      <c r="CD156" s="9">
        <f t="shared" si="213"/>
        <v>2577.11</v>
      </c>
      <c r="CE156" s="9">
        <f t="shared" si="289"/>
        <v>2577.11</v>
      </c>
      <c r="CF156" s="9">
        <f t="shared" si="272"/>
        <v>64.430000000000007</v>
      </c>
      <c r="CG156" s="9">
        <f t="shared" si="273"/>
        <v>1320.7199999999996</v>
      </c>
      <c r="CH156" s="9">
        <f t="shared" si="274"/>
        <v>1256.3900000000006</v>
      </c>
      <c r="CI156" s="9">
        <f t="shared" si="275"/>
        <v>0</v>
      </c>
      <c r="CJ156" s="9">
        <f t="shared" si="276"/>
        <v>2577.11</v>
      </c>
      <c r="CK156" s="4">
        <f t="shared" si="222"/>
        <v>0</v>
      </c>
      <c r="CL156" s="9">
        <f t="shared" si="277"/>
        <v>0</v>
      </c>
      <c r="CM156" s="9">
        <f t="shared" si="214"/>
        <v>2577.11</v>
      </c>
      <c r="CN156" s="9">
        <f t="shared" si="290"/>
        <v>2577.11</v>
      </c>
      <c r="CO156" s="9">
        <f t="shared" si="278"/>
        <v>64.430000000000007</v>
      </c>
      <c r="CP156" s="9">
        <f t="shared" si="279"/>
        <v>1256.2899999999995</v>
      </c>
      <c r="CQ156" s="9">
        <f t="shared" si="280"/>
        <v>1320.8200000000006</v>
      </c>
      <c r="CR156" s="9">
        <f t="shared" si="281"/>
        <v>0</v>
      </c>
      <c r="CS156" s="9">
        <f t="shared" si="282"/>
        <v>2577.11</v>
      </c>
    </row>
    <row r="157" spans="1:97" ht="12.9" customHeight="1" x14ac:dyDescent="0.25">
      <c r="A157" s="193">
        <v>547</v>
      </c>
      <c r="B157" s="186" t="s">
        <v>225</v>
      </c>
      <c r="C157" s="179"/>
      <c r="D157" s="194"/>
      <c r="E157" s="217">
        <v>164.86</v>
      </c>
      <c r="F157" s="276">
        <v>36526</v>
      </c>
      <c r="G157" s="189">
        <v>40</v>
      </c>
      <c r="H157" s="177"/>
      <c r="I157" s="190"/>
      <c r="J157" s="200" t="s">
        <v>463</v>
      </c>
      <c r="K157" s="93">
        <f t="shared" si="225"/>
        <v>2.5000000000000001E-2</v>
      </c>
      <c r="L157" s="94">
        <f t="shared" si="226"/>
        <v>4.12</v>
      </c>
      <c r="M157" s="91">
        <f t="shared" si="227"/>
        <v>115.42000000000002</v>
      </c>
      <c r="N157" s="9">
        <f t="shared" si="228"/>
        <v>49.44</v>
      </c>
      <c r="O157" s="548">
        <f t="shared" si="229"/>
        <v>164.86</v>
      </c>
      <c r="P157" s="543"/>
      <c r="Q157" s="4">
        <f t="shared" si="205"/>
        <v>0</v>
      </c>
      <c r="R157" s="9">
        <f t="shared" si="223"/>
        <v>0</v>
      </c>
      <c r="S157" s="9">
        <f t="shared" si="206"/>
        <v>164.86</v>
      </c>
      <c r="T157" s="9">
        <f t="shared" si="224"/>
        <v>164.86</v>
      </c>
      <c r="U157" s="9">
        <f t="shared" si="230"/>
        <v>4.12</v>
      </c>
      <c r="V157" s="9">
        <f t="shared" si="231"/>
        <v>111.30000000000001</v>
      </c>
      <c r="W157" s="9">
        <f t="shared" si="232"/>
        <v>53.559999999999995</v>
      </c>
      <c r="X157" s="9">
        <f t="shared" si="233"/>
        <v>0</v>
      </c>
      <c r="Y157" s="9">
        <f t="shared" si="234"/>
        <v>164.86</v>
      </c>
      <c r="Z157" s="4">
        <f t="shared" si="215"/>
        <v>0</v>
      </c>
      <c r="AA157" s="9">
        <f t="shared" si="235"/>
        <v>0</v>
      </c>
      <c r="AB157" s="9">
        <f t="shared" si="207"/>
        <v>164.86</v>
      </c>
      <c r="AC157" s="9">
        <f t="shared" si="283"/>
        <v>164.86</v>
      </c>
      <c r="AD157" s="9">
        <f t="shared" si="236"/>
        <v>4.12</v>
      </c>
      <c r="AE157" s="9">
        <f t="shared" si="237"/>
        <v>107.18</v>
      </c>
      <c r="AF157" s="9">
        <f t="shared" si="238"/>
        <v>57.679999999999993</v>
      </c>
      <c r="AG157" s="9">
        <f t="shared" si="239"/>
        <v>0</v>
      </c>
      <c r="AH157" s="9">
        <f t="shared" si="240"/>
        <v>164.86</v>
      </c>
      <c r="AI157" s="4">
        <f t="shared" si="216"/>
        <v>0</v>
      </c>
      <c r="AJ157" s="9">
        <f t="shared" si="241"/>
        <v>0</v>
      </c>
      <c r="AK157" s="9">
        <f t="shared" si="208"/>
        <v>164.86</v>
      </c>
      <c r="AL157" s="9">
        <f t="shared" si="284"/>
        <v>164.86</v>
      </c>
      <c r="AM157" s="9">
        <f t="shared" si="242"/>
        <v>4.12</v>
      </c>
      <c r="AN157" s="9">
        <f t="shared" si="243"/>
        <v>103.06</v>
      </c>
      <c r="AO157" s="9">
        <f t="shared" si="244"/>
        <v>61.79999999999999</v>
      </c>
      <c r="AP157" s="9">
        <f t="shared" si="245"/>
        <v>0</v>
      </c>
      <c r="AQ157" s="9">
        <f t="shared" si="246"/>
        <v>164.86</v>
      </c>
      <c r="AR157" s="4">
        <f t="shared" si="217"/>
        <v>0</v>
      </c>
      <c r="AS157" s="9">
        <f t="shared" si="247"/>
        <v>0</v>
      </c>
      <c r="AT157" s="9">
        <f t="shared" si="209"/>
        <v>164.86</v>
      </c>
      <c r="AU157" s="9">
        <f t="shared" si="285"/>
        <v>164.86</v>
      </c>
      <c r="AV157" s="9">
        <f t="shared" si="248"/>
        <v>4.12</v>
      </c>
      <c r="AW157" s="9">
        <f t="shared" si="249"/>
        <v>98.94</v>
      </c>
      <c r="AX157" s="9">
        <f t="shared" si="250"/>
        <v>65.919999999999987</v>
      </c>
      <c r="AY157" s="9">
        <f t="shared" si="251"/>
        <v>0</v>
      </c>
      <c r="AZ157" s="9">
        <f t="shared" si="252"/>
        <v>164.86</v>
      </c>
      <c r="BA157" s="4">
        <f t="shared" si="218"/>
        <v>0</v>
      </c>
      <c r="BB157" s="9">
        <f t="shared" si="253"/>
        <v>0</v>
      </c>
      <c r="BC157" s="9">
        <f t="shared" si="210"/>
        <v>164.86</v>
      </c>
      <c r="BD157" s="9">
        <f t="shared" si="286"/>
        <v>164.86</v>
      </c>
      <c r="BE157" s="9">
        <f t="shared" si="254"/>
        <v>4.12</v>
      </c>
      <c r="BF157" s="9">
        <f t="shared" si="255"/>
        <v>94.82</v>
      </c>
      <c r="BG157" s="9">
        <f t="shared" si="256"/>
        <v>70.039999999999992</v>
      </c>
      <c r="BH157" s="9">
        <f t="shared" si="257"/>
        <v>0</v>
      </c>
      <c r="BI157" s="9">
        <f t="shared" si="258"/>
        <v>164.86</v>
      </c>
      <c r="BJ157" s="4">
        <f t="shared" si="219"/>
        <v>0</v>
      </c>
      <c r="BK157" s="9">
        <f t="shared" si="259"/>
        <v>0</v>
      </c>
      <c r="BL157" s="9">
        <f t="shared" si="211"/>
        <v>164.86</v>
      </c>
      <c r="BM157" s="9">
        <f t="shared" si="287"/>
        <v>164.86</v>
      </c>
      <c r="BN157" s="9">
        <f t="shared" si="260"/>
        <v>4.12</v>
      </c>
      <c r="BO157" s="9">
        <f t="shared" si="261"/>
        <v>90.699999999999989</v>
      </c>
      <c r="BP157" s="9">
        <f t="shared" si="262"/>
        <v>74.16</v>
      </c>
      <c r="BQ157" s="9">
        <f t="shared" si="263"/>
        <v>0</v>
      </c>
      <c r="BR157" s="9">
        <f t="shared" si="264"/>
        <v>164.86</v>
      </c>
      <c r="BS157" s="4">
        <f t="shared" si="220"/>
        <v>0</v>
      </c>
      <c r="BT157" s="9">
        <f t="shared" si="265"/>
        <v>0</v>
      </c>
      <c r="BU157" s="9">
        <f t="shared" si="212"/>
        <v>164.86</v>
      </c>
      <c r="BV157" s="9">
        <f t="shared" si="288"/>
        <v>164.86</v>
      </c>
      <c r="BW157" s="9">
        <f t="shared" si="266"/>
        <v>4.12</v>
      </c>
      <c r="BX157" s="9">
        <f t="shared" si="267"/>
        <v>86.579999999999984</v>
      </c>
      <c r="BY157" s="9">
        <f t="shared" si="268"/>
        <v>78.28</v>
      </c>
      <c r="BZ157" s="9">
        <f t="shared" si="269"/>
        <v>0</v>
      </c>
      <c r="CA157" s="9">
        <f t="shared" si="270"/>
        <v>164.86</v>
      </c>
      <c r="CB157" s="4">
        <f t="shared" si="221"/>
        <v>0</v>
      </c>
      <c r="CC157" s="9">
        <f t="shared" si="271"/>
        <v>0</v>
      </c>
      <c r="CD157" s="9">
        <f t="shared" si="213"/>
        <v>164.86</v>
      </c>
      <c r="CE157" s="9">
        <f t="shared" si="289"/>
        <v>164.86</v>
      </c>
      <c r="CF157" s="9">
        <f t="shared" si="272"/>
        <v>4.12</v>
      </c>
      <c r="CG157" s="9">
        <f t="shared" si="273"/>
        <v>82.45999999999998</v>
      </c>
      <c r="CH157" s="9">
        <f t="shared" si="274"/>
        <v>82.4</v>
      </c>
      <c r="CI157" s="9">
        <f t="shared" si="275"/>
        <v>0</v>
      </c>
      <c r="CJ157" s="9">
        <f t="shared" si="276"/>
        <v>164.86</v>
      </c>
      <c r="CK157" s="4">
        <f t="shared" si="222"/>
        <v>0</v>
      </c>
      <c r="CL157" s="9">
        <f t="shared" si="277"/>
        <v>0</v>
      </c>
      <c r="CM157" s="9">
        <f t="shared" si="214"/>
        <v>164.86</v>
      </c>
      <c r="CN157" s="9">
        <f t="shared" si="290"/>
        <v>164.86</v>
      </c>
      <c r="CO157" s="9">
        <f t="shared" si="278"/>
        <v>4.12</v>
      </c>
      <c r="CP157" s="9">
        <f t="shared" si="279"/>
        <v>78.339999999999975</v>
      </c>
      <c r="CQ157" s="9">
        <f t="shared" si="280"/>
        <v>86.52000000000001</v>
      </c>
      <c r="CR157" s="9">
        <f t="shared" si="281"/>
        <v>0</v>
      </c>
      <c r="CS157" s="9">
        <f t="shared" si="282"/>
        <v>164.86</v>
      </c>
    </row>
    <row r="158" spans="1:97" ht="12.9" customHeight="1" x14ac:dyDescent="0.25">
      <c r="A158" s="193">
        <v>2500</v>
      </c>
      <c r="B158" s="186" t="s">
        <v>247</v>
      </c>
      <c r="C158" s="179"/>
      <c r="D158" s="194"/>
      <c r="E158" s="217">
        <v>3842.84</v>
      </c>
      <c r="F158" s="276">
        <v>37073</v>
      </c>
      <c r="G158" s="189">
        <v>40</v>
      </c>
      <c r="H158" s="177"/>
      <c r="I158" s="190"/>
      <c r="J158" s="200" t="s">
        <v>463</v>
      </c>
      <c r="K158" s="93">
        <f t="shared" si="225"/>
        <v>2.5000000000000001E-2</v>
      </c>
      <c r="L158" s="94">
        <f t="shared" si="226"/>
        <v>96.07</v>
      </c>
      <c r="M158" s="91">
        <f t="shared" si="227"/>
        <v>2834.1000000000004</v>
      </c>
      <c r="N158" s="9">
        <f t="shared" si="228"/>
        <v>1008.7399999999999</v>
      </c>
      <c r="O158" s="548">
        <f t="shared" si="229"/>
        <v>3842.84</v>
      </c>
      <c r="P158" s="543"/>
      <c r="Q158" s="4">
        <f t="shared" si="205"/>
        <v>0</v>
      </c>
      <c r="R158" s="9">
        <f t="shared" si="223"/>
        <v>0</v>
      </c>
      <c r="S158" s="9">
        <f t="shared" si="206"/>
        <v>3842.84</v>
      </c>
      <c r="T158" s="9">
        <f t="shared" si="224"/>
        <v>3842.84</v>
      </c>
      <c r="U158" s="9">
        <f t="shared" si="230"/>
        <v>96.07</v>
      </c>
      <c r="V158" s="9">
        <f t="shared" si="231"/>
        <v>2738.03</v>
      </c>
      <c r="W158" s="9">
        <f t="shared" si="232"/>
        <v>1104.81</v>
      </c>
      <c r="X158" s="9">
        <f t="shared" si="233"/>
        <v>0</v>
      </c>
      <c r="Y158" s="9">
        <f t="shared" si="234"/>
        <v>3842.84</v>
      </c>
      <c r="Z158" s="4">
        <f t="shared" si="215"/>
        <v>0</v>
      </c>
      <c r="AA158" s="9">
        <f t="shared" si="235"/>
        <v>0</v>
      </c>
      <c r="AB158" s="9">
        <f t="shared" si="207"/>
        <v>3842.84</v>
      </c>
      <c r="AC158" s="9">
        <f t="shared" si="283"/>
        <v>3842.84</v>
      </c>
      <c r="AD158" s="9">
        <f t="shared" si="236"/>
        <v>96.07</v>
      </c>
      <c r="AE158" s="9">
        <f t="shared" si="237"/>
        <v>2641.96</v>
      </c>
      <c r="AF158" s="9">
        <f t="shared" si="238"/>
        <v>1200.8799999999999</v>
      </c>
      <c r="AG158" s="9">
        <f t="shared" si="239"/>
        <v>0</v>
      </c>
      <c r="AH158" s="9">
        <f t="shared" si="240"/>
        <v>3842.84</v>
      </c>
      <c r="AI158" s="4">
        <f t="shared" si="216"/>
        <v>0</v>
      </c>
      <c r="AJ158" s="9">
        <f t="shared" si="241"/>
        <v>0</v>
      </c>
      <c r="AK158" s="9">
        <f t="shared" si="208"/>
        <v>3842.84</v>
      </c>
      <c r="AL158" s="9">
        <f t="shared" si="284"/>
        <v>3842.84</v>
      </c>
      <c r="AM158" s="9">
        <f t="shared" si="242"/>
        <v>96.07</v>
      </c>
      <c r="AN158" s="9">
        <f t="shared" si="243"/>
        <v>2545.89</v>
      </c>
      <c r="AO158" s="9">
        <f t="shared" si="244"/>
        <v>1296.9499999999998</v>
      </c>
      <c r="AP158" s="9">
        <f t="shared" si="245"/>
        <v>0</v>
      </c>
      <c r="AQ158" s="9">
        <f t="shared" si="246"/>
        <v>3842.84</v>
      </c>
      <c r="AR158" s="4">
        <f t="shared" si="217"/>
        <v>0</v>
      </c>
      <c r="AS158" s="9">
        <f t="shared" si="247"/>
        <v>0</v>
      </c>
      <c r="AT158" s="9">
        <f t="shared" si="209"/>
        <v>3842.84</v>
      </c>
      <c r="AU158" s="9">
        <f t="shared" si="285"/>
        <v>3842.84</v>
      </c>
      <c r="AV158" s="9">
        <f t="shared" si="248"/>
        <v>96.07</v>
      </c>
      <c r="AW158" s="9">
        <f t="shared" si="249"/>
        <v>2449.8199999999997</v>
      </c>
      <c r="AX158" s="9">
        <f t="shared" si="250"/>
        <v>1393.0199999999998</v>
      </c>
      <c r="AY158" s="9">
        <f t="shared" si="251"/>
        <v>0</v>
      </c>
      <c r="AZ158" s="9">
        <f t="shared" si="252"/>
        <v>3842.84</v>
      </c>
      <c r="BA158" s="4">
        <f t="shared" si="218"/>
        <v>0</v>
      </c>
      <c r="BB158" s="9">
        <f t="shared" si="253"/>
        <v>0</v>
      </c>
      <c r="BC158" s="9">
        <f t="shared" si="210"/>
        <v>3842.84</v>
      </c>
      <c r="BD158" s="9">
        <f t="shared" si="286"/>
        <v>3842.84</v>
      </c>
      <c r="BE158" s="9">
        <f t="shared" si="254"/>
        <v>96.07</v>
      </c>
      <c r="BF158" s="9">
        <f t="shared" si="255"/>
        <v>2353.7499999999995</v>
      </c>
      <c r="BG158" s="9">
        <f t="shared" si="256"/>
        <v>1489.0899999999997</v>
      </c>
      <c r="BH158" s="9">
        <f t="shared" si="257"/>
        <v>0</v>
      </c>
      <c r="BI158" s="9">
        <f t="shared" si="258"/>
        <v>3842.84</v>
      </c>
      <c r="BJ158" s="4">
        <f t="shared" si="219"/>
        <v>0</v>
      </c>
      <c r="BK158" s="9">
        <f t="shared" si="259"/>
        <v>0</v>
      </c>
      <c r="BL158" s="9">
        <f t="shared" si="211"/>
        <v>3842.84</v>
      </c>
      <c r="BM158" s="9">
        <f t="shared" si="287"/>
        <v>3842.84</v>
      </c>
      <c r="BN158" s="9">
        <f t="shared" si="260"/>
        <v>96.07</v>
      </c>
      <c r="BO158" s="9">
        <f t="shared" si="261"/>
        <v>2257.6799999999994</v>
      </c>
      <c r="BP158" s="9">
        <f t="shared" si="262"/>
        <v>1585.1599999999996</v>
      </c>
      <c r="BQ158" s="9">
        <f t="shared" si="263"/>
        <v>0</v>
      </c>
      <c r="BR158" s="9">
        <f t="shared" si="264"/>
        <v>3842.84</v>
      </c>
      <c r="BS158" s="4">
        <f t="shared" si="220"/>
        <v>0</v>
      </c>
      <c r="BT158" s="9">
        <f t="shared" si="265"/>
        <v>0</v>
      </c>
      <c r="BU158" s="9">
        <f t="shared" si="212"/>
        <v>3842.84</v>
      </c>
      <c r="BV158" s="9">
        <f t="shared" si="288"/>
        <v>3842.84</v>
      </c>
      <c r="BW158" s="9">
        <f t="shared" si="266"/>
        <v>96.07</v>
      </c>
      <c r="BX158" s="9">
        <f t="shared" si="267"/>
        <v>2161.6099999999992</v>
      </c>
      <c r="BY158" s="9">
        <f t="shared" si="268"/>
        <v>1681.2299999999996</v>
      </c>
      <c r="BZ158" s="9">
        <f t="shared" si="269"/>
        <v>0</v>
      </c>
      <c r="CA158" s="9">
        <f t="shared" si="270"/>
        <v>3842.84</v>
      </c>
      <c r="CB158" s="4">
        <f t="shared" si="221"/>
        <v>0</v>
      </c>
      <c r="CC158" s="9">
        <f t="shared" si="271"/>
        <v>0</v>
      </c>
      <c r="CD158" s="9">
        <f t="shared" si="213"/>
        <v>3842.84</v>
      </c>
      <c r="CE158" s="9">
        <f t="shared" si="289"/>
        <v>3842.84</v>
      </c>
      <c r="CF158" s="9">
        <f t="shared" si="272"/>
        <v>96.07</v>
      </c>
      <c r="CG158" s="9">
        <f t="shared" si="273"/>
        <v>2065.5399999999991</v>
      </c>
      <c r="CH158" s="9">
        <f t="shared" si="274"/>
        <v>1777.2999999999995</v>
      </c>
      <c r="CI158" s="9">
        <f t="shared" si="275"/>
        <v>0</v>
      </c>
      <c r="CJ158" s="9">
        <f t="shared" si="276"/>
        <v>3842.84</v>
      </c>
      <c r="CK158" s="4">
        <f t="shared" si="222"/>
        <v>0</v>
      </c>
      <c r="CL158" s="9">
        <f t="shared" si="277"/>
        <v>0</v>
      </c>
      <c r="CM158" s="9">
        <f t="shared" si="214"/>
        <v>3842.84</v>
      </c>
      <c r="CN158" s="9">
        <f t="shared" si="290"/>
        <v>3842.84</v>
      </c>
      <c r="CO158" s="9">
        <f t="shared" si="278"/>
        <v>96.07</v>
      </c>
      <c r="CP158" s="9">
        <f t="shared" si="279"/>
        <v>1969.4699999999991</v>
      </c>
      <c r="CQ158" s="9">
        <f t="shared" si="280"/>
        <v>1873.3699999999994</v>
      </c>
      <c r="CR158" s="9">
        <f t="shared" si="281"/>
        <v>0</v>
      </c>
      <c r="CS158" s="9">
        <f t="shared" si="282"/>
        <v>3842.84</v>
      </c>
    </row>
    <row r="159" spans="1:97" ht="12.9" customHeight="1" x14ac:dyDescent="0.25">
      <c r="A159" s="193">
        <v>2501</v>
      </c>
      <c r="B159" s="186" t="s">
        <v>225</v>
      </c>
      <c r="C159" s="179"/>
      <c r="D159" s="194"/>
      <c r="E159" s="217">
        <v>18512.29</v>
      </c>
      <c r="F159" s="276">
        <v>37073</v>
      </c>
      <c r="G159" s="189">
        <v>40</v>
      </c>
      <c r="H159" s="177"/>
      <c r="I159" s="190"/>
      <c r="J159" s="200" t="s">
        <v>463</v>
      </c>
      <c r="K159" s="93">
        <f t="shared" si="225"/>
        <v>2.5000000000000001E-2</v>
      </c>
      <c r="L159" s="94">
        <f t="shared" si="226"/>
        <v>462.81</v>
      </c>
      <c r="M159" s="91">
        <f t="shared" si="227"/>
        <v>13652.78</v>
      </c>
      <c r="N159" s="9">
        <f t="shared" si="228"/>
        <v>4859.51</v>
      </c>
      <c r="O159" s="548">
        <f t="shared" si="229"/>
        <v>18512.29</v>
      </c>
      <c r="P159" s="543"/>
      <c r="Q159" s="4">
        <f t="shared" ref="Q159:Q229" si="291">IF(YEAR($F159)=Q$4,$E159,0)</f>
        <v>0</v>
      </c>
      <c r="R159" s="9">
        <f t="shared" si="223"/>
        <v>0</v>
      </c>
      <c r="S159" s="9">
        <f t="shared" ref="S159:S190" si="292">IF(AND($F159&gt;0,$F159&lt;=V$4),$E159,0)</f>
        <v>18512.29</v>
      </c>
      <c r="T159" s="9">
        <f t="shared" si="224"/>
        <v>18512.29</v>
      </c>
      <c r="U159" s="9">
        <f t="shared" si="230"/>
        <v>462.81</v>
      </c>
      <c r="V159" s="9">
        <f t="shared" si="231"/>
        <v>13189.970000000001</v>
      </c>
      <c r="W159" s="9">
        <f t="shared" si="232"/>
        <v>5322.3200000000006</v>
      </c>
      <c r="X159" s="9">
        <f t="shared" si="233"/>
        <v>0</v>
      </c>
      <c r="Y159" s="9">
        <f t="shared" si="234"/>
        <v>18512.29</v>
      </c>
      <c r="Z159" s="4">
        <f t="shared" si="215"/>
        <v>0</v>
      </c>
      <c r="AA159" s="9">
        <f t="shared" si="235"/>
        <v>0</v>
      </c>
      <c r="AB159" s="9">
        <f t="shared" si="207"/>
        <v>18512.29</v>
      </c>
      <c r="AC159" s="9">
        <f t="shared" si="283"/>
        <v>18512.29</v>
      </c>
      <c r="AD159" s="9">
        <f t="shared" si="236"/>
        <v>462.81</v>
      </c>
      <c r="AE159" s="9">
        <f t="shared" si="237"/>
        <v>12727.160000000002</v>
      </c>
      <c r="AF159" s="9">
        <f t="shared" si="238"/>
        <v>5785.130000000001</v>
      </c>
      <c r="AG159" s="9">
        <f t="shared" si="239"/>
        <v>0</v>
      </c>
      <c r="AH159" s="9">
        <f t="shared" si="240"/>
        <v>18512.29</v>
      </c>
      <c r="AI159" s="4">
        <f t="shared" si="216"/>
        <v>0</v>
      </c>
      <c r="AJ159" s="9">
        <f t="shared" si="241"/>
        <v>0</v>
      </c>
      <c r="AK159" s="9">
        <f t="shared" si="208"/>
        <v>18512.29</v>
      </c>
      <c r="AL159" s="9">
        <f t="shared" si="284"/>
        <v>18512.29</v>
      </c>
      <c r="AM159" s="9">
        <f t="shared" si="242"/>
        <v>462.81</v>
      </c>
      <c r="AN159" s="9">
        <f t="shared" si="243"/>
        <v>12264.350000000002</v>
      </c>
      <c r="AO159" s="9">
        <f t="shared" si="244"/>
        <v>6247.9400000000014</v>
      </c>
      <c r="AP159" s="9">
        <f t="shared" si="245"/>
        <v>0</v>
      </c>
      <c r="AQ159" s="9">
        <f t="shared" si="246"/>
        <v>18512.29</v>
      </c>
      <c r="AR159" s="4">
        <f t="shared" si="217"/>
        <v>0</v>
      </c>
      <c r="AS159" s="9">
        <f t="shared" si="247"/>
        <v>0</v>
      </c>
      <c r="AT159" s="9">
        <f t="shared" si="209"/>
        <v>18512.29</v>
      </c>
      <c r="AU159" s="9">
        <f t="shared" si="285"/>
        <v>18512.29</v>
      </c>
      <c r="AV159" s="9">
        <f t="shared" si="248"/>
        <v>462.81</v>
      </c>
      <c r="AW159" s="9">
        <f t="shared" si="249"/>
        <v>11801.540000000003</v>
      </c>
      <c r="AX159" s="9">
        <f t="shared" si="250"/>
        <v>6710.7500000000018</v>
      </c>
      <c r="AY159" s="9">
        <f t="shared" si="251"/>
        <v>0</v>
      </c>
      <c r="AZ159" s="9">
        <f t="shared" si="252"/>
        <v>18512.29</v>
      </c>
      <c r="BA159" s="4">
        <f t="shared" si="218"/>
        <v>0</v>
      </c>
      <c r="BB159" s="9">
        <f t="shared" si="253"/>
        <v>0</v>
      </c>
      <c r="BC159" s="9">
        <f t="shared" si="210"/>
        <v>18512.29</v>
      </c>
      <c r="BD159" s="9">
        <f t="shared" si="286"/>
        <v>18512.29</v>
      </c>
      <c r="BE159" s="9">
        <f t="shared" si="254"/>
        <v>462.81</v>
      </c>
      <c r="BF159" s="9">
        <f t="shared" si="255"/>
        <v>11338.730000000003</v>
      </c>
      <c r="BG159" s="9">
        <f t="shared" si="256"/>
        <v>7173.5600000000022</v>
      </c>
      <c r="BH159" s="9">
        <f t="shared" si="257"/>
        <v>0</v>
      </c>
      <c r="BI159" s="9">
        <f t="shared" si="258"/>
        <v>18512.29</v>
      </c>
      <c r="BJ159" s="4">
        <f t="shared" si="219"/>
        <v>0</v>
      </c>
      <c r="BK159" s="9">
        <f t="shared" si="259"/>
        <v>0</v>
      </c>
      <c r="BL159" s="9">
        <f t="shared" si="211"/>
        <v>18512.29</v>
      </c>
      <c r="BM159" s="9">
        <f t="shared" si="287"/>
        <v>18512.29</v>
      </c>
      <c r="BN159" s="9">
        <f t="shared" si="260"/>
        <v>462.81</v>
      </c>
      <c r="BO159" s="9">
        <f t="shared" si="261"/>
        <v>10875.920000000004</v>
      </c>
      <c r="BP159" s="9">
        <f t="shared" si="262"/>
        <v>7636.3700000000026</v>
      </c>
      <c r="BQ159" s="9">
        <f t="shared" si="263"/>
        <v>0</v>
      </c>
      <c r="BR159" s="9">
        <f t="shared" si="264"/>
        <v>18512.29</v>
      </c>
      <c r="BS159" s="4">
        <f t="shared" si="220"/>
        <v>0</v>
      </c>
      <c r="BT159" s="9">
        <f t="shared" si="265"/>
        <v>0</v>
      </c>
      <c r="BU159" s="9">
        <f t="shared" si="212"/>
        <v>18512.29</v>
      </c>
      <c r="BV159" s="9">
        <f t="shared" si="288"/>
        <v>18512.29</v>
      </c>
      <c r="BW159" s="9">
        <f t="shared" si="266"/>
        <v>462.81</v>
      </c>
      <c r="BX159" s="9">
        <f t="shared" si="267"/>
        <v>10413.110000000004</v>
      </c>
      <c r="BY159" s="9">
        <f t="shared" si="268"/>
        <v>8099.180000000003</v>
      </c>
      <c r="BZ159" s="9">
        <f t="shared" si="269"/>
        <v>0</v>
      </c>
      <c r="CA159" s="9">
        <f t="shared" si="270"/>
        <v>18512.29</v>
      </c>
      <c r="CB159" s="4">
        <f t="shared" si="221"/>
        <v>0</v>
      </c>
      <c r="CC159" s="9">
        <f t="shared" si="271"/>
        <v>0</v>
      </c>
      <c r="CD159" s="9">
        <f t="shared" si="213"/>
        <v>18512.29</v>
      </c>
      <c r="CE159" s="9">
        <f t="shared" si="289"/>
        <v>18512.29</v>
      </c>
      <c r="CF159" s="9">
        <f t="shared" si="272"/>
        <v>462.81</v>
      </c>
      <c r="CG159" s="9">
        <f t="shared" si="273"/>
        <v>9950.3000000000047</v>
      </c>
      <c r="CH159" s="9">
        <f t="shared" si="274"/>
        <v>8561.9900000000034</v>
      </c>
      <c r="CI159" s="9">
        <f t="shared" si="275"/>
        <v>0</v>
      </c>
      <c r="CJ159" s="9">
        <f t="shared" si="276"/>
        <v>18512.29</v>
      </c>
      <c r="CK159" s="4">
        <f t="shared" si="222"/>
        <v>0</v>
      </c>
      <c r="CL159" s="9">
        <f t="shared" si="277"/>
        <v>0</v>
      </c>
      <c r="CM159" s="9">
        <f t="shared" si="214"/>
        <v>18512.29</v>
      </c>
      <c r="CN159" s="9">
        <f t="shared" si="290"/>
        <v>18512.29</v>
      </c>
      <c r="CO159" s="9">
        <f t="shared" si="278"/>
        <v>462.81</v>
      </c>
      <c r="CP159" s="9">
        <f t="shared" si="279"/>
        <v>9487.4900000000052</v>
      </c>
      <c r="CQ159" s="9">
        <f t="shared" si="280"/>
        <v>9024.8000000000029</v>
      </c>
      <c r="CR159" s="9">
        <f t="shared" si="281"/>
        <v>0</v>
      </c>
      <c r="CS159" s="9">
        <f t="shared" si="282"/>
        <v>18512.29</v>
      </c>
    </row>
    <row r="160" spans="1:97" ht="12.9" customHeight="1" x14ac:dyDescent="0.25">
      <c r="A160" s="193">
        <v>2502</v>
      </c>
      <c r="B160" s="186" t="s">
        <v>225</v>
      </c>
      <c r="C160" s="179"/>
      <c r="D160" s="194"/>
      <c r="E160" s="217">
        <v>20987.65</v>
      </c>
      <c r="F160" s="276">
        <v>36892</v>
      </c>
      <c r="G160" s="189">
        <v>40</v>
      </c>
      <c r="H160" s="177"/>
      <c r="I160" s="190"/>
      <c r="J160" s="200" t="s">
        <v>463</v>
      </c>
      <c r="K160" s="93">
        <f t="shared" si="225"/>
        <v>2.5000000000000001E-2</v>
      </c>
      <c r="L160" s="94">
        <f t="shared" si="226"/>
        <v>524.69000000000005</v>
      </c>
      <c r="M160" s="91">
        <f t="shared" si="227"/>
        <v>15216.060000000001</v>
      </c>
      <c r="N160" s="9">
        <f t="shared" si="228"/>
        <v>5771.59</v>
      </c>
      <c r="O160" s="548">
        <f t="shared" si="229"/>
        <v>20987.65</v>
      </c>
      <c r="P160" s="543"/>
      <c r="Q160" s="4">
        <f t="shared" si="291"/>
        <v>0</v>
      </c>
      <c r="R160" s="9">
        <f t="shared" si="223"/>
        <v>0</v>
      </c>
      <c r="S160" s="9">
        <f t="shared" si="292"/>
        <v>20987.65</v>
      </c>
      <c r="T160" s="9">
        <f t="shared" si="224"/>
        <v>20987.65</v>
      </c>
      <c r="U160" s="9">
        <f t="shared" si="230"/>
        <v>524.69000000000005</v>
      </c>
      <c r="V160" s="9">
        <f t="shared" si="231"/>
        <v>14691.37</v>
      </c>
      <c r="W160" s="9">
        <f t="shared" si="232"/>
        <v>6296.2800000000007</v>
      </c>
      <c r="X160" s="9">
        <f t="shared" si="233"/>
        <v>0</v>
      </c>
      <c r="Y160" s="9">
        <f t="shared" si="234"/>
        <v>20987.65</v>
      </c>
      <c r="Z160" s="4">
        <f t="shared" si="215"/>
        <v>0</v>
      </c>
      <c r="AA160" s="9">
        <f t="shared" si="235"/>
        <v>0</v>
      </c>
      <c r="AB160" s="9">
        <f t="shared" si="207"/>
        <v>20987.65</v>
      </c>
      <c r="AC160" s="9">
        <f t="shared" si="283"/>
        <v>20987.65</v>
      </c>
      <c r="AD160" s="9">
        <f t="shared" si="236"/>
        <v>524.69000000000005</v>
      </c>
      <c r="AE160" s="9">
        <f t="shared" si="237"/>
        <v>14166.68</v>
      </c>
      <c r="AF160" s="9">
        <f t="shared" si="238"/>
        <v>6820.9700000000012</v>
      </c>
      <c r="AG160" s="9">
        <f t="shared" si="239"/>
        <v>0</v>
      </c>
      <c r="AH160" s="9">
        <f t="shared" si="240"/>
        <v>20987.65</v>
      </c>
      <c r="AI160" s="4">
        <f t="shared" si="216"/>
        <v>0</v>
      </c>
      <c r="AJ160" s="9">
        <f t="shared" si="241"/>
        <v>0</v>
      </c>
      <c r="AK160" s="9">
        <f t="shared" si="208"/>
        <v>20987.65</v>
      </c>
      <c r="AL160" s="9">
        <f t="shared" si="284"/>
        <v>20987.65</v>
      </c>
      <c r="AM160" s="9">
        <f t="shared" si="242"/>
        <v>524.69000000000005</v>
      </c>
      <c r="AN160" s="9">
        <f t="shared" si="243"/>
        <v>13641.99</v>
      </c>
      <c r="AO160" s="9">
        <f t="shared" si="244"/>
        <v>7345.6600000000017</v>
      </c>
      <c r="AP160" s="9">
        <f t="shared" si="245"/>
        <v>0</v>
      </c>
      <c r="AQ160" s="9">
        <f t="shared" si="246"/>
        <v>20987.65</v>
      </c>
      <c r="AR160" s="4">
        <f t="shared" si="217"/>
        <v>0</v>
      </c>
      <c r="AS160" s="9">
        <f t="shared" si="247"/>
        <v>0</v>
      </c>
      <c r="AT160" s="9">
        <f t="shared" si="209"/>
        <v>20987.65</v>
      </c>
      <c r="AU160" s="9">
        <f t="shared" si="285"/>
        <v>20987.65</v>
      </c>
      <c r="AV160" s="9">
        <f t="shared" si="248"/>
        <v>524.69000000000005</v>
      </c>
      <c r="AW160" s="9">
        <f t="shared" si="249"/>
        <v>13117.3</v>
      </c>
      <c r="AX160" s="9">
        <f t="shared" si="250"/>
        <v>7870.3500000000022</v>
      </c>
      <c r="AY160" s="9">
        <f t="shared" si="251"/>
        <v>0</v>
      </c>
      <c r="AZ160" s="9">
        <f t="shared" si="252"/>
        <v>20987.65</v>
      </c>
      <c r="BA160" s="4">
        <f t="shared" si="218"/>
        <v>0</v>
      </c>
      <c r="BB160" s="9">
        <f t="shared" si="253"/>
        <v>0</v>
      </c>
      <c r="BC160" s="9">
        <f t="shared" si="210"/>
        <v>20987.65</v>
      </c>
      <c r="BD160" s="9">
        <f t="shared" si="286"/>
        <v>20987.65</v>
      </c>
      <c r="BE160" s="9">
        <f t="shared" si="254"/>
        <v>524.69000000000005</v>
      </c>
      <c r="BF160" s="9">
        <f t="shared" si="255"/>
        <v>12592.609999999999</v>
      </c>
      <c r="BG160" s="9">
        <f t="shared" si="256"/>
        <v>8395.0400000000027</v>
      </c>
      <c r="BH160" s="9">
        <f t="shared" si="257"/>
        <v>0</v>
      </c>
      <c r="BI160" s="9">
        <f t="shared" si="258"/>
        <v>20987.65</v>
      </c>
      <c r="BJ160" s="4">
        <f t="shared" si="219"/>
        <v>0</v>
      </c>
      <c r="BK160" s="9">
        <f t="shared" si="259"/>
        <v>0</v>
      </c>
      <c r="BL160" s="9">
        <f t="shared" si="211"/>
        <v>20987.65</v>
      </c>
      <c r="BM160" s="9">
        <f t="shared" si="287"/>
        <v>20987.65</v>
      </c>
      <c r="BN160" s="9">
        <f t="shared" si="260"/>
        <v>524.69000000000005</v>
      </c>
      <c r="BO160" s="9">
        <f t="shared" si="261"/>
        <v>12067.919999999998</v>
      </c>
      <c r="BP160" s="9">
        <f t="shared" si="262"/>
        <v>8919.7300000000032</v>
      </c>
      <c r="BQ160" s="9">
        <f t="shared" si="263"/>
        <v>0</v>
      </c>
      <c r="BR160" s="9">
        <f t="shared" si="264"/>
        <v>20987.65</v>
      </c>
      <c r="BS160" s="4">
        <f t="shared" si="220"/>
        <v>0</v>
      </c>
      <c r="BT160" s="9">
        <f t="shared" si="265"/>
        <v>0</v>
      </c>
      <c r="BU160" s="9">
        <f t="shared" si="212"/>
        <v>20987.65</v>
      </c>
      <c r="BV160" s="9">
        <f t="shared" si="288"/>
        <v>20987.65</v>
      </c>
      <c r="BW160" s="9">
        <f t="shared" si="266"/>
        <v>524.69000000000005</v>
      </c>
      <c r="BX160" s="9">
        <f t="shared" si="267"/>
        <v>11543.229999999998</v>
      </c>
      <c r="BY160" s="9">
        <f t="shared" si="268"/>
        <v>9444.4200000000037</v>
      </c>
      <c r="BZ160" s="9">
        <f t="shared" si="269"/>
        <v>0</v>
      </c>
      <c r="CA160" s="9">
        <f t="shared" si="270"/>
        <v>20987.65</v>
      </c>
      <c r="CB160" s="4">
        <f t="shared" si="221"/>
        <v>0</v>
      </c>
      <c r="CC160" s="9">
        <f t="shared" si="271"/>
        <v>0</v>
      </c>
      <c r="CD160" s="9">
        <f t="shared" si="213"/>
        <v>20987.65</v>
      </c>
      <c r="CE160" s="9">
        <f t="shared" si="289"/>
        <v>20987.65</v>
      </c>
      <c r="CF160" s="9">
        <f t="shared" si="272"/>
        <v>524.69000000000005</v>
      </c>
      <c r="CG160" s="9">
        <f t="shared" si="273"/>
        <v>11018.539999999997</v>
      </c>
      <c r="CH160" s="9">
        <f t="shared" si="274"/>
        <v>9969.1100000000042</v>
      </c>
      <c r="CI160" s="9">
        <f t="shared" si="275"/>
        <v>0</v>
      </c>
      <c r="CJ160" s="9">
        <f t="shared" si="276"/>
        <v>20987.65</v>
      </c>
      <c r="CK160" s="4">
        <f t="shared" si="222"/>
        <v>0</v>
      </c>
      <c r="CL160" s="9">
        <f t="shared" si="277"/>
        <v>0</v>
      </c>
      <c r="CM160" s="9">
        <f t="shared" si="214"/>
        <v>20987.65</v>
      </c>
      <c r="CN160" s="9">
        <f t="shared" si="290"/>
        <v>20987.65</v>
      </c>
      <c r="CO160" s="9">
        <f t="shared" si="278"/>
        <v>524.69000000000005</v>
      </c>
      <c r="CP160" s="9">
        <f t="shared" si="279"/>
        <v>10493.849999999997</v>
      </c>
      <c r="CQ160" s="9">
        <f t="shared" si="280"/>
        <v>10493.800000000005</v>
      </c>
      <c r="CR160" s="9">
        <f t="shared" si="281"/>
        <v>0</v>
      </c>
      <c r="CS160" s="9">
        <f t="shared" si="282"/>
        <v>20987.65</v>
      </c>
    </row>
    <row r="161" spans="1:97" ht="12.9" customHeight="1" x14ac:dyDescent="0.25">
      <c r="A161" s="193">
        <v>2503</v>
      </c>
      <c r="B161" s="186" t="s">
        <v>225</v>
      </c>
      <c r="C161" s="179"/>
      <c r="D161" s="194"/>
      <c r="E161" s="217">
        <v>46929.69</v>
      </c>
      <c r="F161" s="276">
        <v>37103</v>
      </c>
      <c r="G161" s="189">
        <v>40</v>
      </c>
      <c r="H161" s="177"/>
      <c r="I161" s="190"/>
      <c r="J161" s="200" t="s">
        <v>463</v>
      </c>
      <c r="K161" s="93">
        <f t="shared" si="225"/>
        <v>2.5000000000000001E-2</v>
      </c>
      <c r="L161" s="94">
        <f t="shared" si="226"/>
        <v>1173.24</v>
      </c>
      <c r="M161" s="91">
        <f t="shared" si="227"/>
        <v>34610.67</v>
      </c>
      <c r="N161" s="9">
        <f t="shared" si="228"/>
        <v>12319.02</v>
      </c>
      <c r="O161" s="548">
        <f t="shared" si="229"/>
        <v>46929.69</v>
      </c>
      <c r="P161" s="543"/>
      <c r="Q161" s="4">
        <f t="shared" si="291"/>
        <v>0</v>
      </c>
      <c r="R161" s="9">
        <f t="shared" si="223"/>
        <v>0</v>
      </c>
      <c r="S161" s="9">
        <f t="shared" si="292"/>
        <v>46929.69</v>
      </c>
      <c r="T161" s="9">
        <f t="shared" si="224"/>
        <v>46929.69</v>
      </c>
      <c r="U161" s="9">
        <f t="shared" si="230"/>
        <v>1173.24</v>
      </c>
      <c r="V161" s="9">
        <f t="shared" si="231"/>
        <v>33437.43</v>
      </c>
      <c r="W161" s="9">
        <f t="shared" si="232"/>
        <v>13492.26</v>
      </c>
      <c r="X161" s="9">
        <f t="shared" si="233"/>
        <v>0</v>
      </c>
      <c r="Y161" s="9">
        <f t="shared" si="234"/>
        <v>46929.69</v>
      </c>
      <c r="Z161" s="4">
        <f t="shared" si="215"/>
        <v>0</v>
      </c>
      <c r="AA161" s="9">
        <f t="shared" si="235"/>
        <v>0</v>
      </c>
      <c r="AB161" s="9">
        <f t="shared" si="207"/>
        <v>46929.69</v>
      </c>
      <c r="AC161" s="9">
        <f t="shared" si="283"/>
        <v>46929.69</v>
      </c>
      <c r="AD161" s="9">
        <f t="shared" si="236"/>
        <v>1173.24</v>
      </c>
      <c r="AE161" s="9">
        <f t="shared" si="237"/>
        <v>32264.19</v>
      </c>
      <c r="AF161" s="9">
        <f t="shared" si="238"/>
        <v>14665.5</v>
      </c>
      <c r="AG161" s="9">
        <f t="shared" si="239"/>
        <v>0</v>
      </c>
      <c r="AH161" s="9">
        <f t="shared" si="240"/>
        <v>46929.69</v>
      </c>
      <c r="AI161" s="4">
        <f t="shared" si="216"/>
        <v>0</v>
      </c>
      <c r="AJ161" s="9">
        <f t="shared" si="241"/>
        <v>0</v>
      </c>
      <c r="AK161" s="9">
        <f t="shared" si="208"/>
        <v>46929.69</v>
      </c>
      <c r="AL161" s="9">
        <f t="shared" si="284"/>
        <v>46929.69</v>
      </c>
      <c r="AM161" s="9">
        <f t="shared" si="242"/>
        <v>1173.24</v>
      </c>
      <c r="AN161" s="9">
        <f t="shared" si="243"/>
        <v>31090.949999999997</v>
      </c>
      <c r="AO161" s="9">
        <f t="shared" si="244"/>
        <v>15838.74</v>
      </c>
      <c r="AP161" s="9">
        <f t="shared" si="245"/>
        <v>0</v>
      </c>
      <c r="AQ161" s="9">
        <f t="shared" si="246"/>
        <v>46929.69</v>
      </c>
      <c r="AR161" s="4">
        <f t="shared" si="217"/>
        <v>0</v>
      </c>
      <c r="AS161" s="9">
        <f t="shared" si="247"/>
        <v>0</v>
      </c>
      <c r="AT161" s="9">
        <f t="shared" si="209"/>
        <v>46929.69</v>
      </c>
      <c r="AU161" s="9">
        <f t="shared" si="285"/>
        <v>46929.69</v>
      </c>
      <c r="AV161" s="9">
        <f t="shared" si="248"/>
        <v>1173.24</v>
      </c>
      <c r="AW161" s="9">
        <f t="shared" si="249"/>
        <v>29917.709999999995</v>
      </c>
      <c r="AX161" s="9">
        <f t="shared" si="250"/>
        <v>17011.98</v>
      </c>
      <c r="AY161" s="9">
        <f t="shared" si="251"/>
        <v>0</v>
      </c>
      <c r="AZ161" s="9">
        <f t="shared" si="252"/>
        <v>46929.69</v>
      </c>
      <c r="BA161" s="4">
        <f t="shared" si="218"/>
        <v>0</v>
      </c>
      <c r="BB161" s="9">
        <f t="shared" si="253"/>
        <v>0</v>
      </c>
      <c r="BC161" s="9">
        <f t="shared" si="210"/>
        <v>46929.69</v>
      </c>
      <c r="BD161" s="9">
        <f t="shared" si="286"/>
        <v>46929.69</v>
      </c>
      <c r="BE161" s="9">
        <f t="shared" si="254"/>
        <v>1173.24</v>
      </c>
      <c r="BF161" s="9">
        <f t="shared" si="255"/>
        <v>28744.469999999994</v>
      </c>
      <c r="BG161" s="9">
        <f t="shared" si="256"/>
        <v>18185.22</v>
      </c>
      <c r="BH161" s="9">
        <f t="shared" si="257"/>
        <v>0</v>
      </c>
      <c r="BI161" s="9">
        <f t="shared" si="258"/>
        <v>46929.69</v>
      </c>
      <c r="BJ161" s="4">
        <f t="shared" si="219"/>
        <v>0</v>
      </c>
      <c r="BK161" s="9">
        <f t="shared" si="259"/>
        <v>0</v>
      </c>
      <c r="BL161" s="9">
        <f t="shared" si="211"/>
        <v>46929.69</v>
      </c>
      <c r="BM161" s="9">
        <f t="shared" si="287"/>
        <v>46929.69</v>
      </c>
      <c r="BN161" s="9">
        <f t="shared" si="260"/>
        <v>1173.24</v>
      </c>
      <c r="BO161" s="9">
        <f t="shared" si="261"/>
        <v>27571.229999999992</v>
      </c>
      <c r="BP161" s="9">
        <f t="shared" si="262"/>
        <v>19358.460000000003</v>
      </c>
      <c r="BQ161" s="9">
        <f t="shared" si="263"/>
        <v>0</v>
      </c>
      <c r="BR161" s="9">
        <f t="shared" si="264"/>
        <v>46929.69</v>
      </c>
      <c r="BS161" s="4">
        <f t="shared" si="220"/>
        <v>0</v>
      </c>
      <c r="BT161" s="9">
        <f t="shared" si="265"/>
        <v>0</v>
      </c>
      <c r="BU161" s="9">
        <f t="shared" si="212"/>
        <v>46929.69</v>
      </c>
      <c r="BV161" s="9">
        <f t="shared" si="288"/>
        <v>46929.69</v>
      </c>
      <c r="BW161" s="9">
        <f t="shared" si="266"/>
        <v>1173.24</v>
      </c>
      <c r="BX161" s="9">
        <f t="shared" si="267"/>
        <v>26397.989999999991</v>
      </c>
      <c r="BY161" s="9">
        <f t="shared" si="268"/>
        <v>20531.700000000004</v>
      </c>
      <c r="BZ161" s="9">
        <f t="shared" si="269"/>
        <v>0</v>
      </c>
      <c r="CA161" s="9">
        <f t="shared" si="270"/>
        <v>46929.69</v>
      </c>
      <c r="CB161" s="4">
        <f t="shared" si="221"/>
        <v>0</v>
      </c>
      <c r="CC161" s="9">
        <f t="shared" si="271"/>
        <v>0</v>
      </c>
      <c r="CD161" s="9">
        <f t="shared" si="213"/>
        <v>46929.69</v>
      </c>
      <c r="CE161" s="9">
        <f t="shared" si="289"/>
        <v>46929.69</v>
      </c>
      <c r="CF161" s="9">
        <f t="shared" si="272"/>
        <v>1173.24</v>
      </c>
      <c r="CG161" s="9">
        <f t="shared" si="273"/>
        <v>25224.749999999989</v>
      </c>
      <c r="CH161" s="9">
        <f t="shared" si="274"/>
        <v>21704.940000000006</v>
      </c>
      <c r="CI161" s="9">
        <f t="shared" si="275"/>
        <v>0</v>
      </c>
      <c r="CJ161" s="9">
        <f t="shared" si="276"/>
        <v>46929.69</v>
      </c>
      <c r="CK161" s="4">
        <f t="shared" si="222"/>
        <v>0</v>
      </c>
      <c r="CL161" s="9">
        <f t="shared" si="277"/>
        <v>0</v>
      </c>
      <c r="CM161" s="9">
        <f t="shared" si="214"/>
        <v>46929.69</v>
      </c>
      <c r="CN161" s="9">
        <f t="shared" si="290"/>
        <v>46929.69</v>
      </c>
      <c r="CO161" s="9">
        <f t="shared" si="278"/>
        <v>1173.24</v>
      </c>
      <c r="CP161" s="9">
        <f t="shared" si="279"/>
        <v>24051.509999999987</v>
      </c>
      <c r="CQ161" s="9">
        <f t="shared" si="280"/>
        <v>22878.180000000008</v>
      </c>
      <c r="CR161" s="9">
        <f t="shared" si="281"/>
        <v>0</v>
      </c>
      <c r="CS161" s="9">
        <f t="shared" si="282"/>
        <v>46929.69</v>
      </c>
    </row>
    <row r="162" spans="1:97" ht="12.9" customHeight="1" x14ac:dyDescent="0.25">
      <c r="A162" s="193">
        <v>2504</v>
      </c>
      <c r="B162" s="186" t="s">
        <v>225</v>
      </c>
      <c r="C162" s="179"/>
      <c r="D162" s="194"/>
      <c r="E162" s="217">
        <v>52269.8</v>
      </c>
      <c r="F162" s="276">
        <v>37073</v>
      </c>
      <c r="G162" s="189">
        <v>40</v>
      </c>
      <c r="H162" s="177"/>
      <c r="I162" s="190"/>
      <c r="J162" s="200" t="s">
        <v>463</v>
      </c>
      <c r="K162" s="93">
        <f t="shared" si="225"/>
        <v>2.5000000000000001E-2</v>
      </c>
      <c r="L162" s="94">
        <f t="shared" si="226"/>
        <v>1306.75</v>
      </c>
      <c r="M162" s="91">
        <f t="shared" si="227"/>
        <v>38548.920000000006</v>
      </c>
      <c r="N162" s="9">
        <f t="shared" si="228"/>
        <v>13720.88</v>
      </c>
      <c r="O162" s="548">
        <f t="shared" si="229"/>
        <v>52269.8</v>
      </c>
      <c r="P162" s="543"/>
      <c r="Q162" s="4">
        <f t="shared" si="291"/>
        <v>0</v>
      </c>
      <c r="R162" s="9">
        <f t="shared" si="223"/>
        <v>0</v>
      </c>
      <c r="S162" s="9">
        <f t="shared" si="292"/>
        <v>52269.8</v>
      </c>
      <c r="T162" s="9">
        <f t="shared" si="224"/>
        <v>52269.8</v>
      </c>
      <c r="U162" s="9">
        <f t="shared" si="230"/>
        <v>1306.75</v>
      </c>
      <c r="V162" s="9">
        <f t="shared" si="231"/>
        <v>37242.170000000006</v>
      </c>
      <c r="W162" s="9">
        <f t="shared" si="232"/>
        <v>15027.63</v>
      </c>
      <c r="X162" s="9">
        <f t="shared" si="233"/>
        <v>0</v>
      </c>
      <c r="Y162" s="9">
        <f t="shared" si="234"/>
        <v>52269.8</v>
      </c>
      <c r="Z162" s="4">
        <f t="shared" si="215"/>
        <v>0</v>
      </c>
      <c r="AA162" s="9">
        <f t="shared" si="235"/>
        <v>0</v>
      </c>
      <c r="AB162" s="9">
        <f t="shared" si="207"/>
        <v>52269.8</v>
      </c>
      <c r="AC162" s="9">
        <f t="shared" si="283"/>
        <v>52269.8</v>
      </c>
      <c r="AD162" s="9">
        <f t="shared" si="236"/>
        <v>1306.75</v>
      </c>
      <c r="AE162" s="9">
        <f t="shared" si="237"/>
        <v>35935.420000000006</v>
      </c>
      <c r="AF162" s="9">
        <f t="shared" si="238"/>
        <v>16334.38</v>
      </c>
      <c r="AG162" s="9">
        <f t="shared" si="239"/>
        <v>0</v>
      </c>
      <c r="AH162" s="9">
        <f t="shared" si="240"/>
        <v>52269.8</v>
      </c>
      <c r="AI162" s="4">
        <f t="shared" si="216"/>
        <v>0</v>
      </c>
      <c r="AJ162" s="9">
        <f t="shared" si="241"/>
        <v>0</v>
      </c>
      <c r="AK162" s="9">
        <f t="shared" si="208"/>
        <v>52269.8</v>
      </c>
      <c r="AL162" s="9">
        <f t="shared" si="284"/>
        <v>52269.8</v>
      </c>
      <c r="AM162" s="9">
        <f t="shared" si="242"/>
        <v>1306.75</v>
      </c>
      <c r="AN162" s="9">
        <f t="shared" si="243"/>
        <v>34628.670000000006</v>
      </c>
      <c r="AO162" s="9">
        <f t="shared" si="244"/>
        <v>17641.129999999997</v>
      </c>
      <c r="AP162" s="9">
        <f t="shared" si="245"/>
        <v>0</v>
      </c>
      <c r="AQ162" s="9">
        <f t="shared" si="246"/>
        <v>52269.8</v>
      </c>
      <c r="AR162" s="4">
        <f t="shared" si="217"/>
        <v>0</v>
      </c>
      <c r="AS162" s="9">
        <f t="shared" si="247"/>
        <v>0</v>
      </c>
      <c r="AT162" s="9">
        <f t="shared" si="209"/>
        <v>52269.8</v>
      </c>
      <c r="AU162" s="9">
        <f t="shared" si="285"/>
        <v>52269.8</v>
      </c>
      <c r="AV162" s="9">
        <f t="shared" si="248"/>
        <v>1306.75</v>
      </c>
      <c r="AW162" s="9">
        <f t="shared" si="249"/>
        <v>33321.920000000006</v>
      </c>
      <c r="AX162" s="9">
        <f t="shared" si="250"/>
        <v>18947.879999999997</v>
      </c>
      <c r="AY162" s="9">
        <f t="shared" si="251"/>
        <v>0</v>
      </c>
      <c r="AZ162" s="9">
        <f t="shared" si="252"/>
        <v>52269.8</v>
      </c>
      <c r="BA162" s="4">
        <f t="shared" si="218"/>
        <v>0</v>
      </c>
      <c r="BB162" s="9">
        <f t="shared" si="253"/>
        <v>0</v>
      </c>
      <c r="BC162" s="9">
        <f t="shared" si="210"/>
        <v>52269.8</v>
      </c>
      <c r="BD162" s="9">
        <f t="shared" si="286"/>
        <v>52269.8</v>
      </c>
      <c r="BE162" s="9">
        <f t="shared" si="254"/>
        <v>1306.75</v>
      </c>
      <c r="BF162" s="9">
        <f t="shared" si="255"/>
        <v>32015.170000000006</v>
      </c>
      <c r="BG162" s="9">
        <f t="shared" si="256"/>
        <v>20254.629999999997</v>
      </c>
      <c r="BH162" s="9">
        <f t="shared" si="257"/>
        <v>0</v>
      </c>
      <c r="BI162" s="9">
        <f t="shared" si="258"/>
        <v>52269.8</v>
      </c>
      <c r="BJ162" s="4">
        <f t="shared" si="219"/>
        <v>0</v>
      </c>
      <c r="BK162" s="9">
        <f t="shared" si="259"/>
        <v>0</v>
      </c>
      <c r="BL162" s="9">
        <f t="shared" si="211"/>
        <v>52269.8</v>
      </c>
      <c r="BM162" s="9">
        <f t="shared" si="287"/>
        <v>52269.8</v>
      </c>
      <c r="BN162" s="9">
        <f t="shared" si="260"/>
        <v>1306.75</v>
      </c>
      <c r="BO162" s="9">
        <f t="shared" si="261"/>
        <v>30708.420000000006</v>
      </c>
      <c r="BP162" s="9">
        <f t="shared" si="262"/>
        <v>21561.379999999997</v>
      </c>
      <c r="BQ162" s="9">
        <f t="shared" si="263"/>
        <v>0</v>
      </c>
      <c r="BR162" s="9">
        <f t="shared" si="264"/>
        <v>52269.8</v>
      </c>
      <c r="BS162" s="4">
        <f t="shared" si="220"/>
        <v>0</v>
      </c>
      <c r="BT162" s="9">
        <f t="shared" si="265"/>
        <v>0</v>
      </c>
      <c r="BU162" s="9">
        <f t="shared" si="212"/>
        <v>52269.8</v>
      </c>
      <c r="BV162" s="9">
        <f t="shared" si="288"/>
        <v>52269.8</v>
      </c>
      <c r="BW162" s="9">
        <f t="shared" si="266"/>
        <v>1306.75</v>
      </c>
      <c r="BX162" s="9">
        <f t="shared" si="267"/>
        <v>29401.670000000006</v>
      </c>
      <c r="BY162" s="9">
        <f t="shared" si="268"/>
        <v>22868.129999999997</v>
      </c>
      <c r="BZ162" s="9">
        <f t="shared" si="269"/>
        <v>0</v>
      </c>
      <c r="CA162" s="9">
        <f t="shared" si="270"/>
        <v>52269.8</v>
      </c>
      <c r="CB162" s="4">
        <f t="shared" si="221"/>
        <v>0</v>
      </c>
      <c r="CC162" s="9">
        <f t="shared" si="271"/>
        <v>0</v>
      </c>
      <c r="CD162" s="9">
        <f t="shared" si="213"/>
        <v>52269.8</v>
      </c>
      <c r="CE162" s="9">
        <f t="shared" si="289"/>
        <v>52269.8</v>
      </c>
      <c r="CF162" s="9">
        <f t="shared" si="272"/>
        <v>1306.75</v>
      </c>
      <c r="CG162" s="9">
        <f t="shared" si="273"/>
        <v>28094.920000000006</v>
      </c>
      <c r="CH162" s="9">
        <f t="shared" si="274"/>
        <v>24174.879999999997</v>
      </c>
      <c r="CI162" s="9">
        <f t="shared" si="275"/>
        <v>0</v>
      </c>
      <c r="CJ162" s="9">
        <f t="shared" si="276"/>
        <v>52269.8</v>
      </c>
      <c r="CK162" s="4">
        <f t="shared" si="222"/>
        <v>0</v>
      </c>
      <c r="CL162" s="9">
        <f t="shared" si="277"/>
        <v>0</v>
      </c>
      <c r="CM162" s="9">
        <f t="shared" si="214"/>
        <v>52269.8</v>
      </c>
      <c r="CN162" s="9">
        <f t="shared" si="290"/>
        <v>52269.8</v>
      </c>
      <c r="CO162" s="9">
        <f t="shared" si="278"/>
        <v>1306.75</v>
      </c>
      <c r="CP162" s="9">
        <f t="shared" si="279"/>
        <v>26788.170000000006</v>
      </c>
      <c r="CQ162" s="9">
        <f t="shared" si="280"/>
        <v>25481.629999999997</v>
      </c>
      <c r="CR162" s="9">
        <f t="shared" si="281"/>
        <v>0</v>
      </c>
      <c r="CS162" s="9">
        <f t="shared" si="282"/>
        <v>52269.8</v>
      </c>
    </row>
    <row r="163" spans="1:97" ht="12.9" customHeight="1" x14ac:dyDescent="0.25">
      <c r="A163" s="193">
        <v>2505</v>
      </c>
      <c r="B163" s="186" t="s">
        <v>225</v>
      </c>
      <c r="C163" s="179"/>
      <c r="D163" s="194"/>
      <c r="E163" s="217">
        <v>27233.45</v>
      </c>
      <c r="F163" s="276">
        <v>37438</v>
      </c>
      <c r="G163" s="189">
        <v>40</v>
      </c>
      <c r="H163" s="177"/>
      <c r="I163" s="190"/>
      <c r="J163" s="200" t="s">
        <v>463</v>
      </c>
      <c r="K163" s="93">
        <f t="shared" si="225"/>
        <v>2.5000000000000001E-2</v>
      </c>
      <c r="L163" s="94">
        <f t="shared" si="226"/>
        <v>680.84</v>
      </c>
      <c r="M163" s="91">
        <f t="shared" si="227"/>
        <v>20765.47</v>
      </c>
      <c r="N163" s="9">
        <f t="shared" si="228"/>
        <v>6467.9800000000005</v>
      </c>
      <c r="O163" s="548">
        <f t="shared" si="229"/>
        <v>27233.45</v>
      </c>
      <c r="P163" s="543"/>
      <c r="Q163" s="4">
        <f t="shared" si="291"/>
        <v>0</v>
      </c>
      <c r="R163" s="9">
        <f t="shared" si="223"/>
        <v>0</v>
      </c>
      <c r="S163" s="9">
        <f t="shared" si="292"/>
        <v>27233.45</v>
      </c>
      <c r="T163" s="9">
        <f t="shared" si="224"/>
        <v>27233.45</v>
      </c>
      <c r="U163" s="9">
        <f t="shared" si="230"/>
        <v>680.84</v>
      </c>
      <c r="V163" s="9">
        <f t="shared" si="231"/>
        <v>20084.63</v>
      </c>
      <c r="W163" s="9">
        <f t="shared" si="232"/>
        <v>7148.8200000000006</v>
      </c>
      <c r="X163" s="9">
        <f t="shared" si="233"/>
        <v>0</v>
      </c>
      <c r="Y163" s="9">
        <f t="shared" si="234"/>
        <v>27233.45</v>
      </c>
      <c r="Z163" s="4">
        <f t="shared" si="215"/>
        <v>0</v>
      </c>
      <c r="AA163" s="9">
        <f t="shared" si="235"/>
        <v>0</v>
      </c>
      <c r="AB163" s="9">
        <f t="shared" si="207"/>
        <v>27233.45</v>
      </c>
      <c r="AC163" s="9">
        <f t="shared" si="283"/>
        <v>27233.45</v>
      </c>
      <c r="AD163" s="9">
        <f t="shared" si="236"/>
        <v>680.84</v>
      </c>
      <c r="AE163" s="9">
        <f t="shared" si="237"/>
        <v>19403.79</v>
      </c>
      <c r="AF163" s="9">
        <f t="shared" si="238"/>
        <v>7829.6600000000008</v>
      </c>
      <c r="AG163" s="9">
        <f t="shared" si="239"/>
        <v>0</v>
      </c>
      <c r="AH163" s="9">
        <f t="shared" si="240"/>
        <v>27233.45</v>
      </c>
      <c r="AI163" s="4">
        <f t="shared" si="216"/>
        <v>0</v>
      </c>
      <c r="AJ163" s="9">
        <f t="shared" si="241"/>
        <v>0</v>
      </c>
      <c r="AK163" s="9">
        <f t="shared" si="208"/>
        <v>27233.45</v>
      </c>
      <c r="AL163" s="9">
        <f t="shared" si="284"/>
        <v>27233.45</v>
      </c>
      <c r="AM163" s="9">
        <f t="shared" si="242"/>
        <v>680.84</v>
      </c>
      <c r="AN163" s="9">
        <f t="shared" si="243"/>
        <v>18722.95</v>
      </c>
      <c r="AO163" s="9">
        <f t="shared" si="244"/>
        <v>8510.5</v>
      </c>
      <c r="AP163" s="9">
        <f t="shared" si="245"/>
        <v>0</v>
      </c>
      <c r="AQ163" s="9">
        <f t="shared" si="246"/>
        <v>27233.45</v>
      </c>
      <c r="AR163" s="4">
        <f t="shared" si="217"/>
        <v>0</v>
      </c>
      <c r="AS163" s="9">
        <f t="shared" si="247"/>
        <v>0</v>
      </c>
      <c r="AT163" s="9">
        <f t="shared" si="209"/>
        <v>27233.45</v>
      </c>
      <c r="AU163" s="9">
        <f t="shared" si="285"/>
        <v>27233.45</v>
      </c>
      <c r="AV163" s="9">
        <f t="shared" si="248"/>
        <v>680.84</v>
      </c>
      <c r="AW163" s="9">
        <f t="shared" si="249"/>
        <v>18042.11</v>
      </c>
      <c r="AX163" s="9">
        <f t="shared" si="250"/>
        <v>9191.34</v>
      </c>
      <c r="AY163" s="9">
        <f t="shared" si="251"/>
        <v>0</v>
      </c>
      <c r="AZ163" s="9">
        <f t="shared" si="252"/>
        <v>27233.45</v>
      </c>
      <c r="BA163" s="4">
        <f t="shared" si="218"/>
        <v>0</v>
      </c>
      <c r="BB163" s="9">
        <f t="shared" si="253"/>
        <v>0</v>
      </c>
      <c r="BC163" s="9">
        <f t="shared" si="210"/>
        <v>27233.45</v>
      </c>
      <c r="BD163" s="9">
        <f t="shared" si="286"/>
        <v>27233.45</v>
      </c>
      <c r="BE163" s="9">
        <f t="shared" si="254"/>
        <v>680.84</v>
      </c>
      <c r="BF163" s="9">
        <f t="shared" si="255"/>
        <v>17361.27</v>
      </c>
      <c r="BG163" s="9">
        <f t="shared" si="256"/>
        <v>9872.18</v>
      </c>
      <c r="BH163" s="9">
        <f t="shared" si="257"/>
        <v>0</v>
      </c>
      <c r="BI163" s="9">
        <f t="shared" si="258"/>
        <v>27233.45</v>
      </c>
      <c r="BJ163" s="4">
        <f t="shared" si="219"/>
        <v>0</v>
      </c>
      <c r="BK163" s="9">
        <f t="shared" si="259"/>
        <v>0</v>
      </c>
      <c r="BL163" s="9">
        <f t="shared" si="211"/>
        <v>27233.45</v>
      </c>
      <c r="BM163" s="9">
        <f t="shared" si="287"/>
        <v>27233.45</v>
      </c>
      <c r="BN163" s="9">
        <f t="shared" si="260"/>
        <v>680.84</v>
      </c>
      <c r="BO163" s="9">
        <f t="shared" si="261"/>
        <v>16680.43</v>
      </c>
      <c r="BP163" s="9">
        <f t="shared" si="262"/>
        <v>10553.02</v>
      </c>
      <c r="BQ163" s="9">
        <f t="shared" si="263"/>
        <v>0</v>
      </c>
      <c r="BR163" s="9">
        <f t="shared" si="264"/>
        <v>27233.45</v>
      </c>
      <c r="BS163" s="4">
        <f t="shared" si="220"/>
        <v>0</v>
      </c>
      <c r="BT163" s="9">
        <f t="shared" si="265"/>
        <v>0</v>
      </c>
      <c r="BU163" s="9">
        <f t="shared" si="212"/>
        <v>27233.45</v>
      </c>
      <c r="BV163" s="9">
        <f t="shared" si="288"/>
        <v>27233.45</v>
      </c>
      <c r="BW163" s="9">
        <f t="shared" si="266"/>
        <v>680.84</v>
      </c>
      <c r="BX163" s="9">
        <f t="shared" si="267"/>
        <v>15999.59</v>
      </c>
      <c r="BY163" s="9">
        <f t="shared" si="268"/>
        <v>11233.86</v>
      </c>
      <c r="BZ163" s="9">
        <f t="shared" si="269"/>
        <v>0</v>
      </c>
      <c r="CA163" s="9">
        <f t="shared" si="270"/>
        <v>27233.45</v>
      </c>
      <c r="CB163" s="4">
        <f t="shared" si="221"/>
        <v>0</v>
      </c>
      <c r="CC163" s="9">
        <f t="shared" si="271"/>
        <v>0</v>
      </c>
      <c r="CD163" s="9">
        <f t="shared" si="213"/>
        <v>27233.45</v>
      </c>
      <c r="CE163" s="9">
        <f t="shared" si="289"/>
        <v>27233.45</v>
      </c>
      <c r="CF163" s="9">
        <f t="shared" si="272"/>
        <v>680.84</v>
      </c>
      <c r="CG163" s="9">
        <f t="shared" si="273"/>
        <v>15318.75</v>
      </c>
      <c r="CH163" s="9">
        <f t="shared" si="274"/>
        <v>11914.7</v>
      </c>
      <c r="CI163" s="9">
        <f t="shared" si="275"/>
        <v>0</v>
      </c>
      <c r="CJ163" s="9">
        <f t="shared" si="276"/>
        <v>27233.45</v>
      </c>
      <c r="CK163" s="4">
        <f t="shared" si="222"/>
        <v>0</v>
      </c>
      <c r="CL163" s="9">
        <f t="shared" si="277"/>
        <v>0</v>
      </c>
      <c r="CM163" s="9">
        <f t="shared" si="214"/>
        <v>27233.45</v>
      </c>
      <c r="CN163" s="9">
        <f t="shared" si="290"/>
        <v>27233.45</v>
      </c>
      <c r="CO163" s="9">
        <f t="shared" si="278"/>
        <v>680.84</v>
      </c>
      <c r="CP163" s="9">
        <f t="shared" si="279"/>
        <v>14637.91</v>
      </c>
      <c r="CQ163" s="9">
        <f t="shared" si="280"/>
        <v>12595.54</v>
      </c>
      <c r="CR163" s="9">
        <f t="shared" si="281"/>
        <v>0</v>
      </c>
      <c r="CS163" s="9">
        <f t="shared" si="282"/>
        <v>27233.45</v>
      </c>
    </row>
    <row r="164" spans="1:97" ht="12.9" customHeight="1" x14ac:dyDescent="0.25">
      <c r="A164" s="193">
        <v>2506</v>
      </c>
      <c r="B164" s="186" t="s">
        <v>225</v>
      </c>
      <c r="C164" s="179"/>
      <c r="D164" s="194"/>
      <c r="E164" s="217">
        <v>5848.27</v>
      </c>
      <c r="F164" s="276">
        <v>37438</v>
      </c>
      <c r="G164" s="189">
        <v>40</v>
      </c>
      <c r="H164" s="177"/>
      <c r="I164" s="190"/>
      <c r="J164" s="200" t="s">
        <v>463</v>
      </c>
      <c r="K164" s="93">
        <f t="shared" si="225"/>
        <v>2.5000000000000001E-2</v>
      </c>
      <c r="L164" s="94">
        <f t="shared" si="226"/>
        <v>146.21</v>
      </c>
      <c r="M164" s="91">
        <f t="shared" si="227"/>
        <v>4459.2700000000004</v>
      </c>
      <c r="N164" s="9">
        <f t="shared" si="228"/>
        <v>1389</v>
      </c>
      <c r="O164" s="548">
        <f t="shared" si="229"/>
        <v>5848.27</v>
      </c>
      <c r="P164" s="543"/>
      <c r="Q164" s="4">
        <f t="shared" si="291"/>
        <v>0</v>
      </c>
      <c r="R164" s="9">
        <f t="shared" si="223"/>
        <v>0</v>
      </c>
      <c r="S164" s="9">
        <f t="shared" si="292"/>
        <v>5848.27</v>
      </c>
      <c r="T164" s="9">
        <f t="shared" si="224"/>
        <v>5848.27</v>
      </c>
      <c r="U164" s="9">
        <f t="shared" si="230"/>
        <v>146.21</v>
      </c>
      <c r="V164" s="9">
        <f t="shared" si="231"/>
        <v>4313.0600000000004</v>
      </c>
      <c r="W164" s="9">
        <f t="shared" si="232"/>
        <v>1535.21</v>
      </c>
      <c r="X164" s="9">
        <f t="shared" si="233"/>
        <v>0</v>
      </c>
      <c r="Y164" s="9">
        <f t="shared" si="234"/>
        <v>5848.27</v>
      </c>
      <c r="Z164" s="4">
        <f t="shared" si="215"/>
        <v>0</v>
      </c>
      <c r="AA164" s="9">
        <f t="shared" si="235"/>
        <v>0</v>
      </c>
      <c r="AB164" s="9">
        <f t="shared" si="207"/>
        <v>5848.27</v>
      </c>
      <c r="AC164" s="9">
        <f t="shared" si="283"/>
        <v>5848.27</v>
      </c>
      <c r="AD164" s="9">
        <f t="shared" si="236"/>
        <v>146.21</v>
      </c>
      <c r="AE164" s="9">
        <f t="shared" si="237"/>
        <v>4166.8500000000004</v>
      </c>
      <c r="AF164" s="9">
        <f t="shared" si="238"/>
        <v>1681.42</v>
      </c>
      <c r="AG164" s="9">
        <f t="shared" si="239"/>
        <v>0</v>
      </c>
      <c r="AH164" s="9">
        <f t="shared" si="240"/>
        <v>5848.27</v>
      </c>
      <c r="AI164" s="4">
        <f t="shared" si="216"/>
        <v>0</v>
      </c>
      <c r="AJ164" s="9">
        <f t="shared" si="241"/>
        <v>0</v>
      </c>
      <c r="AK164" s="9">
        <f t="shared" si="208"/>
        <v>5848.27</v>
      </c>
      <c r="AL164" s="9">
        <f t="shared" si="284"/>
        <v>5848.27</v>
      </c>
      <c r="AM164" s="9">
        <f t="shared" si="242"/>
        <v>146.21</v>
      </c>
      <c r="AN164" s="9">
        <f t="shared" si="243"/>
        <v>4020.6400000000003</v>
      </c>
      <c r="AO164" s="9">
        <f t="shared" si="244"/>
        <v>1827.63</v>
      </c>
      <c r="AP164" s="9">
        <f t="shared" si="245"/>
        <v>0</v>
      </c>
      <c r="AQ164" s="9">
        <f t="shared" si="246"/>
        <v>5848.27</v>
      </c>
      <c r="AR164" s="4">
        <f t="shared" si="217"/>
        <v>0</v>
      </c>
      <c r="AS164" s="9">
        <f t="shared" si="247"/>
        <v>0</v>
      </c>
      <c r="AT164" s="9">
        <f t="shared" si="209"/>
        <v>5848.27</v>
      </c>
      <c r="AU164" s="9">
        <f t="shared" si="285"/>
        <v>5848.27</v>
      </c>
      <c r="AV164" s="9">
        <f t="shared" si="248"/>
        <v>146.21</v>
      </c>
      <c r="AW164" s="9">
        <f t="shared" si="249"/>
        <v>3874.4300000000003</v>
      </c>
      <c r="AX164" s="9">
        <f t="shared" si="250"/>
        <v>1973.8400000000001</v>
      </c>
      <c r="AY164" s="9">
        <f t="shared" si="251"/>
        <v>0</v>
      </c>
      <c r="AZ164" s="9">
        <f t="shared" si="252"/>
        <v>5848.27</v>
      </c>
      <c r="BA164" s="4">
        <f t="shared" si="218"/>
        <v>0</v>
      </c>
      <c r="BB164" s="9">
        <f t="shared" si="253"/>
        <v>0</v>
      </c>
      <c r="BC164" s="9">
        <f t="shared" si="210"/>
        <v>5848.27</v>
      </c>
      <c r="BD164" s="9">
        <f t="shared" si="286"/>
        <v>5848.27</v>
      </c>
      <c r="BE164" s="9">
        <f t="shared" si="254"/>
        <v>146.21</v>
      </c>
      <c r="BF164" s="9">
        <f t="shared" si="255"/>
        <v>3728.2200000000003</v>
      </c>
      <c r="BG164" s="9">
        <f t="shared" si="256"/>
        <v>2120.0500000000002</v>
      </c>
      <c r="BH164" s="9">
        <f t="shared" si="257"/>
        <v>0</v>
      </c>
      <c r="BI164" s="9">
        <f t="shared" si="258"/>
        <v>5848.27</v>
      </c>
      <c r="BJ164" s="4">
        <f t="shared" si="219"/>
        <v>0</v>
      </c>
      <c r="BK164" s="9">
        <f t="shared" si="259"/>
        <v>0</v>
      </c>
      <c r="BL164" s="9">
        <f t="shared" si="211"/>
        <v>5848.27</v>
      </c>
      <c r="BM164" s="9">
        <f t="shared" si="287"/>
        <v>5848.27</v>
      </c>
      <c r="BN164" s="9">
        <f t="shared" si="260"/>
        <v>146.21</v>
      </c>
      <c r="BO164" s="9">
        <f t="shared" si="261"/>
        <v>3582.01</v>
      </c>
      <c r="BP164" s="9">
        <f t="shared" si="262"/>
        <v>2266.2600000000002</v>
      </c>
      <c r="BQ164" s="9">
        <f t="shared" si="263"/>
        <v>0</v>
      </c>
      <c r="BR164" s="9">
        <f t="shared" si="264"/>
        <v>5848.27</v>
      </c>
      <c r="BS164" s="4">
        <f t="shared" si="220"/>
        <v>0</v>
      </c>
      <c r="BT164" s="9">
        <f t="shared" si="265"/>
        <v>0</v>
      </c>
      <c r="BU164" s="9">
        <f t="shared" si="212"/>
        <v>5848.27</v>
      </c>
      <c r="BV164" s="9">
        <f t="shared" si="288"/>
        <v>5848.27</v>
      </c>
      <c r="BW164" s="9">
        <f t="shared" si="266"/>
        <v>146.21</v>
      </c>
      <c r="BX164" s="9">
        <f t="shared" si="267"/>
        <v>3435.8</v>
      </c>
      <c r="BY164" s="9">
        <f t="shared" si="268"/>
        <v>2412.4700000000003</v>
      </c>
      <c r="BZ164" s="9">
        <f t="shared" si="269"/>
        <v>0</v>
      </c>
      <c r="CA164" s="9">
        <f t="shared" si="270"/>
        <v>5848.27</v>
      </c>
      <c r="CB164" s="4">
        <f t="shared" si="221"/>
        <v>0</v>
      </c>
      <c r="CC164" s="9">
        <f t="shared" si="271"/>
        <v>0</v>
      </c>
      <c r="CD164" s="9">
        <f t="shared" si="213"/>
        <v>5848.27</v>
      </c>
      <c r="CE164" s="9">
        <f t="shared" si="289"/>
        <v>5848.27</v>
      </c>
      <c r="CF164" s="9">
        <f t="shared" si="272"/>
        <v>146.21</v>
      </c>
      <c r="CG164" s="9">
        <f t="shared" si="273"/>
        <v>3289.59</v>
      </c>
      <c r="CH164" s="9">
        <f t="shared" si="274"/>
        <v>2558.6800000000003</v>
      </c>
      <c r="CI164" s="9">
        <f t="shared" si="275"/>
        <v>0</v>
      </c>
      <c r="CJ164" s="9">
        <f t="shared" si="276"/>
        <v>5848.27</v>
      </c>
      <c r="CK164" s="4">
        <f t="shared" si="222"/>
        <v>0</v>
      </c>
      <c r="CL164" s="9">
        <f t="shared" si="277"/>
        <v>0</v>
      </c>
      <c r="CM164" s="9">
        <f t="shared" si="214"/>
        <v>5848.27</v>
      </c>
      <c r="CN164" s="9">
        <f t="shared" si="290"/>
        <v>5848.27</v>
      </c>
      <c r="CO164" s="9">
        <f t="shared" si="278"/>
        <v>146.21</v>
      </c>
      <c r="CP164" s="9">
        <f t="shared" si="279"/>
        <v>3143.38</v>
      </c>
      <c r="CQ164" s="9">
        <f t="shared" si="280"/>
        <v>2704.8900000000003</v>
      </c>
      <c r="CR164" s="9">
        <f t="shared" si="281"/>
        <v>0</v>
      </c>
      <c r="CS164" s="9">
        <f t="shared" si="282"/>
        <v>5848.27</v>
      </c>
    </row>
    <row r="165" spans="1:97" ht="12.9" customHeight="1" x14ac:dyDescent="0.25">
      <c r="A165" s="193">
        <v>2507</v>
      </c>
      <c r="B165" s="186" t="s">
        <v>225</v>
      </c>
      <c r="C165" s="179"/>
      <c r="D165" s="194"/>
      <c r="E165" s="217">
        <v>45102.400000000001</v>
      </c>
      <c r="F165" s="276">
        <v>37438</v>
      </c>
      <c r="G165" s="189">
        <v>40</v>
      </c>
      <c r="H165" s="177"/>
      <c r="I165" s="190"/>
      <c r="J165" s="200" t="s">
        <v>463</v>
      </c>
      <c r="K165" s="93">
        <f t="shared" si="225"/>
        <v>2.5000000000000001E-2</v>
      </c>
      <c r="L165" s="94">
        <f t="shared" si="226"/>
        <v>1127.56</v>
      </c>
      <c r="M165" s="91">
        <f t="shared" si="227"/>
        <v>34390.58</v>
      </c>
      <c r="N165" s="9">
        <f t="shared" si="228"/>
        <v>10711.82</v>
      </c>
      <c r="O165" s="548">
        <f t="shared" si="229"/>
        <v>45102.400000000001</v>
      </c>
      <c r="P165" s="543"/>
      <c r="Q165" s="4">
        <f t="shared" si="291"/>
        <v>0</v>
      </c>
      <c r="R165" s="9">
        <f t="shared" si="223"/>
        <v>0</v>
      </c>
      <c r="S165" s="9">
        <f t="shared" si="292"/>
        <v>45102.400000000001</v>
      </c>
      <c r="T165" s="9">
        <f t="shared" si="224"/>
        <v>45102.400000000001</v>
      </c>
      <c r="U165" s="9">
        <f t="shared" si="230"/>
        <v>1127.56</v>
      </c>
      <c r="V165" s="9">
        <f t="shared" si="231"/>
        <v>33263.020000000004</v>
      </c>
      <c r="W165" s="9">
        <f t="shared" si="232"/>
        <v>11839.38</v>
      </c>
      <c r="X165" s="9">
        <f t="shared" si="233"/>
        <v>0</v>
      </c>
      <c r="Y165" s="9">
        <f t="shared" si="234"/>
        <v>45102.400000000001</v>
      </c>
      <c r="Z165" s="4">
        <f t="shared" si="215"/>
        <v>0</v>
      </c>
      <c r="AA165" s="9">
        <f t="shared" si="235"/>
        <v>0</v>
      </c>
      <c r="AB165" s="9">
        <f t="shared" si="207"/>
        <v>45102.400000000001</v>
      </c>
      <c r="AC165" s="9">
        <f t="shared" si="283"/>
        <v>45102.400000000001</v>
      </c>
      <c r="AD165" s="9">
        <f t="shared" si="236"/>
        <v>1127.56</v>
      </c>
      <c r="AE165" s="9">
        <f t="shared" si="237"/>
        <v>32135.460000000003</v>
      </c>
      <c r="AF165" s="9">
        <f t="shared" si="238"/>
        <v>12966.939999999999</v>
      </c>
      <c r="AG165" s="9">
        <f t="shared" si="239"/>
        <v>0</v>
      </c>
      <c r="AH165" s="9">
        <f t="shared" si="240"/>
        <v>45102.400000000001</v>
      </c>
      <c r="AI165" s="4">
        <f t="shared" si="216"/>
        <v>0</v>
      </c>
      <c r="AJ165" s="9">
        <f t="shared" si="241"/>
        <v>0</v>
      </c>
      <c r="AK165" s="9">
        <f t="shared" si="208"/>
        <v>45102.400000000001</v>
      </c>
      <c r="AL165" s="9">
        <f t="shared" si="284"/>
        <v>45102.400000000001</v>
      </c>
      <c r="AM165" s="9">
        <f t="shared" si="242"/>
        <v>1127.56</v>
      </c>
      <c r="AN165" s="9">
        <f t="shared" si="243"/>
        <v>31007.9</v>
      </c>
      <c r="AO165" s="9">
        <f t="shared" si="244"/>
        <v>14094.499999999998</v>
      </c>
      <c r="AP165" s="9">
        <f t="shared" si="245"/>
        <v>0</v>
      </c>
      <c r="AQ165" s="9">
        <f t="shared" si="246"/>
        <v>45102.400000000001</v>
      </c>
      <c r="AR165" s="4">
        <f t="shared" si="217"/>
        <v>0</v>
      </c>
      <c r="AS165" s="9">
        <f t="shared" si="247"/>
        <v>0</v>
      </c>
      <c r="AT165" s="9">
        <f t="shared" si="209"/>
        <v>45102.400000000001</v>
      </c>
      <c r="AU165" s="9">
        <f t="shared" si="285"/>
        <v>45102.400000000001</v>
      </c>
      <c r="AV165" s="9">
        <f t="shared" si="248"/>
        <v>1127.56</v>
      </c>
      <c r="AW165" s="9">
        <f t="shared" si="249"/>
        <v>29880.34</v>
      </c>
      <c r="AX165" s="9">
        <f t="shared" si="250"/>
        <v>15222.059999999998</v>
      </c>
      <c r="AY165" s="9">
        <f t="shared" si="251"/>
        <v>0</v>
      </c>
      <c r="AZ165" s="9">
        <f t="shared" si="252"/>
        <v>45102.400000000001</v>
      </c>
      <c r="BA165" s="4">
        <f t="shared" si="218"/>
        <v>0</v>
      </c>
      <c r="BB165" s="9">
        <f t="shared" si="253"/>
        <v>0</v>
      </c>
      <c r="BC165" s="9">
        <f t="shared" si="210"/>
        <v>45102.400000000001</v>
      </c>
      <c r="BD165" s="9">
        <f t="shared" si="286"/>
        <v>45102.400000000001</v>
      </c>
      <c r="BE165" s="9">
        <f t="shared" si="254"/>
        <v>1127.56</v>
      </c>
      <c r="BF165" s="9">
        <f t="shared" si="255"/>
        <v>28752.78</v>
      </c>
      <c r="BG165" s="9">
        <f t="shared" si="256"/>
        <v>16349.619999999997</v>
      </c>
      <c r="BH165" s="9">
        <f t="shared" si="257"/>
        <v>0</v>
      </c>
      <c r="BI165" s="9">
        <f t="shared" si="258"/>
        <v>45102.400000000001</v>
      </c>
      <c r="BJ165" s="4">
        <f t="shared" si="219"/>
        <v>0</v>
      </c>
      <c r="BK165" s="9">
        <f t="shared" si="259"/>
        <v>0</v>
      </c>
      <c r="BL165" s="9">
        <f t="shared" si="211"/>
        <v>45102.400000000001</v>
      </c>
      <c r="BM165" s="9">
        <f t="shared" si="287"/>
        <v>45102.400000000001</v>
      </c>
      <c r="BN165" s="9">
        <f t="shared" si="260"/>
        <v>1127.56</v>
      </c>
      <c r="BO165" s="9">
        <f t="shared" si="261"/>
        <v>27625.219999999998</v>
      </c>
      <c r="BP165" s="9">
        <f t="shared" si="262"/>
        <v>17477.179999999997</v>
      </c>
      <c r="BQ165" s="9">
        <f t="shared" si="263"/>
        <v>0</v>
      </c>
      <c r="BR165" s="9">
        <f t="shared" si="264"/>
        <v>45102.400000000001</v>
      </c>
      <c r="BS165" s="4">
        <f t="shared" si="220"/>
        <v>0</v>
      </c>
      <c r="BT165" s="9">
        <f t="shared" si="265"/>
        <v>0</v>
      </c>
      <c r="BU165" s="9">
        <f t="shared" si="212"/>
        <v>45102.400000000001</v>
      </c>
      <c r="BV165" s="9">
        <f t="shared" si="288"/>
        <v>45102.400000000001</v>
      </c>
      <c r="BW165" s="9">
        <f t="shared" si="266"/>
        <v>1127.56</v>
      </c>
      <c r="BX165" s="9">
        <f t="shared" si="267"/>
        <v>26497.659999999996</v>
      </c>
      <c r="BY165" s="9">
        <f t="shared" si="268"/>
        <v>18604.739999999998</v>
      </c>
      <c r="BZ165" s="9">
        <f t="shared" si="269"/>
        <v>0</v>
      </c>
      <c r="CA165" s="9">
        <f t="shared" si="270"/>
        <v>45102.400000000001</v>
      </c>
      <c r="CB165" s="4">
        <f t="shared" si="221"/>
        <v>0</v>
      </c>
      <c r="CC165" s="9">
        <f t="shared" si="271"/>
        <v>0</v>
      </c>
      <c r="CD165" s="9">
        <f t="shared" si="213"/>
        <v>45102.400000000001</v>
      </c>
      <c r="CE165" s="9">
        <f t="shared" si="289"/>
        <v>45102.400000000001</v>
      </c>
      <c r="CF165" s="9">
        <f t="shared" si="272"/>
        <v>1127.56</v>
      </c>
      <c r="CG165" s="9">
        <f t="shared" si="273"/>
        <v>25370.099999999995</v>
      </c>
      <c r="CH165" s="9">
        <f t="shared" si="274"/>
        <v>19732.3</v>
      </c>
      <c r="CI165" s="9">
        <f t="shared" si="275"/>
        <v>0</v>
      </c>
      <c r="CJ165" s="9">
        <f t="shared" si="276"/>
        <v>45102.400000000001</v>
      </c>
      <c r="CK165" s="4">
        <f t="shared" si="222"/>
        <v>0</v>
      </c>
      <c r="CL165" s="9">
        <f t="shared" si="277"/>
        <v>0</v>
      </c>
      <c r="CM165" s="9">
        <f t="shared" si="214"/>
        <v>45102.400000000001</v>
      </c>
      <c r="CN165" s="9">
        <f t="shared" si="290"/>
        <v>45102.400000000001</v>
      </c>
      <c r="CO165" s="9">
        <f t="shared" si="278"/>
        <v>1127.56</v>
      </c>
      <c r="CP165" s="9">
        <f t="shared" si="279"/>
        <v>24242.539999999994</v>
      </c>
      <c r="CQ165" s="9">
        <f t="shared" si="280"/>
        <v>20859.86</v>
      </c>
      <c r="CR165" s="9">
        <f t="shared" si="281"/>
        <v>0</v>
      </c>
      <c r="CS165" s="9">
        <f t="shared" si="282"/>
        <v>45102.400000000001</v>
      </c>
    </row>
    <row r="166" spans="1:97" ht="12.9" customHeight="1" x14ac:dyDescent="0.25">
      <c r="A166" s="193">
        <v>2508</v>
      </c>
      <c r="B166" s="186" t="s">
        <v>225</v>
      </c>
      <c r="C166" s="179"/>
      <c r="D166" s="194"/>
      <c r="E166" s="217">
        <v>39440.31</v>
      </c>
      <c r="F166" s="276">
        <v>37438</v>
      </c>
      <c r="G166" s="189">
        <v>40</v>
      </c>
      <c r="H166" s="177"/>
      <c r="I166" s="190"/>
      <c r="J166" s="200" t="s">
        <v>463</v>
      </c>
      <c r="K166" s="93">
        <f t="shared" si="225"/>
        <v>2.5000000000000001E-2</v>
      </c>
      <c r="L166" s="94">
        <f t="shared" si="226"/>
        <v>986.01</v>
      </c>
      <c r="M166" s="91">
        <f t="shared" si="227"/>
        <v>30073.21</v>
      </c>
      <c r="N166" s="9">
        <f t="shared" si="228"/>
        <v>9367.1</v>
      </c>
      <c r="O166" s="548">
        <f t="shared" si="229"/>
        <v>39440.31</v>
      </c>
      <c r="P166" s="543"/>
      <c r="Q166" s="4">
        <f t="shared" si="291"/>
        <v>0</v>
      </c>
      <c r="R166" s="9">
        <f t="shared" si="223"/>
        <v>0</v>
      </c>
      <c r="S166" s="9">
        <f t="shared" si="292"/>
        <v>39440.31</v>
      </c>
      <c r="T166" s="9">
        <f t="shared" si="224"/>
        <v>39440.31</v>
      </c>
      <c r="U166" s="9">
        <f t="shared" si="230"/>
        <v>986.01</v>
      </c>
      <c r="V166" s="9">
        <f t="shared" si="231"/>
        <v>29087.200000000001</v>
      </c>
      <c r="W166" s="9">
        <f t="shared" si="232"/>
        <v>10353.11</v>
      </c>
      <c r="X166" s="9">
        <f t="shared" si="233"/>
        <v>0</v>
      </c>
      <c r="Y166" s="9">
        <f t="shared" si="234"/>
        <v>39440.31</v>
      </c>
      <c r="Z166" s="4">
        <f t="shared" si="215"/>
        <v>0</v>
      </c>
      <c r="AA166" s="9">
        <f t="shared" si="235"/>
        <v>0</v>
      </c>
      <c r="AB166" s="9">
        <f t="shared" si="207"/>
        <v>39440.31</v>
      </c>
      <c r="AC166" s="9">
        <f t="shared" si="283"/>
        <v>39440.31</v>
      </c>
      <c r="AD166" s="9">
        <f t="shared" si="236"/>
        <v>986.01</v>
      </c>
      <c r="AE166" s="9">
        <f t="shared" si="237"/>
        <v>28101.190000000002</v>
      </c>
      <c r="AF166" s="9">
        <f t="shared" si="238"/>
        <v>11339.12</v>
      </c>
      <c r="AG166" s="9">
        <f t="shared" si="239"/>
        <v>0</v>
      </c>
      <c r="AH166" s="9">
        <f t="shared" si="240"/>
        <v>39440.31</v>
      </c>
      <c r="AI166" s="4">
        <f t="shared" si="216"/>
        <v>0</v>
      </c>
      <c r="AJ166" s="9">
        <f t="shared" si="241"/>
        <v>0</v>
      </c>
      <c r="AK166" s="9">
        <f t="shared" si="208"/>
        <v>39440.31</v>
      </c>
      <c r="AL166" s="9">
        <f t="shared" si="284"/>
        <v>39440.31</v>
      </c>
      <c r="AM166" s="9">
        <f t="shared" si="242"/>
        <v>986.01</v>
      </c>
      <c r="AN166" s="9">
        <f t="shared" si="243"/>
        <v>27115.180000000004</v>
      </c>
      <c r="AO166" s="9">
        <f t="shared" si="244"/>
        <v>12325.130000000001</v>
      </c>
      <c r="AP166" s="9">
        <f t="shared" si="245"/>
        <v>0</v>
      </c>
      <c r="AQ166" s="9">
        <f t="shared" si="246"/>
        <v>39440.31</v>
      </c>
      <c r="AR166" s="4">
        <f t="shared" si="217"/>
        <v>0</v>
      </c>
      <c r="AS166" s="9">
        <f t="shared" si="247"/>
        <v>0</v>
      </c>
      <c r="AT166" s="9">
        <f t="shared" si="209"/>
        <v>39440.31</v>
      </c>
      <c r="AU166" s="9">
        <f t="shared" si="285"/>
        <v>39440.31</v>
      </c>
      <c r="AV166" s="9">
        <f t="shared" si="248"/>
        <v>986.01</v>
      </c>
      <c r="AW166" s="9">
        <f t="shared" si="249"/>
        <v>26129.170000000006</v>
      </c>
      <c r="AX166" s="9">
        <f t="shared" si="250"/>
        <v>13311.140000000001</v>
      </c>
      <c r="AY166" s="9">
        <f t="shared" si="251"/>
        <v>0</v>
      </c>
      <c r="AZ166" s="9">
        <f t="shared" si="252"/>
        <v>39440.31</v>
      </c>
      <c r="BA166" s="4">
        <f t="shared" si="218"/>
        <v>0</v>
      </c>
      <c r="BB166" s="9">
        <f t="shared" si="253"/>
        <v>0</v>
      </c>
      <c r="BC166" s="9">
        <f t="shared" si="210"/>
        <v>39440.31</v>
      </c>
      <c r="BD166" s="9">
        <f t="shared" si="286"/>
        <v>39440.31</v>
      </c>
      <c r="BE166" s="9">
        <f t="shared" si="254"/>
        <v>986.01</v>
      </c>
      <c r="BF166" s="9">
        <f t="shared" si="255"/>
        <v>25143.160000000007</v>
      </c>
      <c r="BG166" s="9">
        <f t="shared" si="256"/>
        <v>14297.150000000001</v>
      </c>
      <c r="BH166" s="9">
        <f t="shared" si="257"/>
        <v>0</v>
      </c>
      <c r="BI166" s="9">
        <f t="shared" si="258"/>
        <v>39440.31</v>
      </c>
      <c r="BJ166" s="4">
        <f t="shared" si="219"/>
        <v>0</v>
      </c>
      <c r="BK166" s="9">
        <f t="shared" si="259"/>
        <v>0</v>
      </c>
      <c r="BL166" s="9">
        <f t="shared" si="211"/>
        <v>39440.31</v>
      </c>
      <c r="BM166" s="9">
        <f t="shared" si="287"/>
        <v>39440.31</v>
      </c>
      <c r="BN166" s="9">
        <f t="shared" si="260"/>
        <v>986.01</v>
      </c>
      <c r="BO166" s="9">
        <f t="shared" si="261"/>
        <v>24157.150000000009</v>
      </c>
      <c r="BP166" s="9">
        <f t="shared" si="262"/>
        <v>15283.160000000002</v>
      </c>
      <c r="BQ166" s="9">
        <f t="shared" si="263"/>
        <v>0</v>
      </c>
      <c r="BR166" s="9">
        <f t="shared" si="264"/>
        <v>39440.31</v>
      </c>
      <c r="BS166" s="4">
        <f t="shared" si="220"/>
        <v>0</v>
      </c>
      <c r="BT166" s="9">
        <f t="shared" si="265"/>
        <v>0</v>
      </c>
      <c r="BU166" s="9">
        <f t="shared" si="212"/>
        <v>39440.31</v>
      </c>
      <c r="BV166" s="9">
        <f t="shared" si="288"/>
        <v>39440.31</v>
      </c>
      <c r="BW166" s="9">
        <f t="shared" si="266"/>
        <v>986.01</v>
      </c>
      <c r="BX166" s="9">
        <f t="shared" si="267"/>
        <v>23171.14000000001</v>
      </c>
      <c r="BY166" s="9">
        <f t="shared" si="268"/>
        <v>16269.170000000002</v>
      </c>
      <c r="BZ166" s="9">
        <f t="shared" si="269"/>
        <v>0</v>
      </c>
      <c r="CA166" s="9">
        <f t="shared" si="270"/>
        <v>39440.31</v>
      </c>
      <c r="CB166" s="4">
        <f t="shared" si="221"/>
        <v>0</v>
      </c>
      <c r="CC166" s="9">
        <f t="shared" si="271"/>
        <v>0</v>
      </c>
      <c r="CD166" s="9">
        <f t="shared" si="213"/>
        <v>39440.31</v>
      </c>
      <c r="CE166" s="9">
        <f t="shared" si="289"/>
        <v>39440.31</v>
      </c>
      <c r="CF166" s="9">
        <f t="shared" si="272"/>
        <v>986.01</v>
      </c>
      <c r="CG166" s="9">
        <f t="shared" si="273"/>
        <v>22185.130000000012</v>
      </c>
      <c r="CH166" s="9">
        <f t="shared" si="274"/>
        <v>17255.18</v>
      </c>
      <c r="CI166" s="9">
        <f t="shared" si="275"/>
        <v>0</v>
      </c>
      <c r="CJ166" s="9">
        <f t="shared" si="276"/>
        <v>39440.31</v>
      </c>
      <c r="CK166" s="4">
        <f t="shared" si="222"/>
        <v>0</v>
      </c>
      <c r="CL166" s="9">
        <f t="shared" si="277"/>
        <v>0</v>
      </c>
      <c r="CM166" s="9">
        <f t="shared" si="214"/>
        <v>39440.31</v>
      </c>
      <c r="CN166" s="9">
        <f t="shared" si="290"/>
        <v>39440.31</v>
      </c>
      <c r="CO166" s="9">
        <f t="shared" si="278"/>
        <v>986.01</v>
      </c>
      <c r="CP166" s="9">
        <f t="shared" si="279"/>
        <v>21199.120000000014</v>
      </c>
      <c r="CQ166" s="9">
        <f t="shared" si="280"/>
        <v>18241.189999999999</v>
      </c>
      <c r="CR166" s="9">
        <f t="shared" si="281"/>
        <v>0</v>
      </c>
      <c r="CS166" s="9">
        <f t="shared" si="282"/>
        <v>39440.31</v>
      </c>
    </row>
    <row r="167" spans="1:97" ht="12.9" customHeight="1" x14ac:dyDescent="0.25">
      <c r="A167" s="193">
        <v>2509</v>
      </c>
      <c r="B167" s="186" t="s">
        <v>225</v>
      </c>
      <c r="C167" s="179"/>
      <c r="D167" s="194"/>
      <c r="E167" s="217">
        <v>3506.16</v>
      </c>
      <c r="F167" s="276">
        <v>37986</v>
      </c>
      <c r="G167" s="189">
        <v>40</v>
      </c>
      <c r="H167" s="177"/>
      <c r="I167" s="190"/>
      <c r="J167" s="200" t="s">
        <v>463</v>
      </c>
      <c r="K167" s="93">
        <f t="shared" si="225"/>
        <v>2.5000000000000001E-2</v>
      </c>
      <c r="L167" s="94">
        <f t="shared" si="226"/>
        <v>87.65</v>
      </c>
      <c r="M167" s="91">
        <f t="shared" si="227"/>
        <v>2797.66</v>
      </c>
      <c r="N167" s="9">
        <f t="shared" si="228"/>
        <v>708.5</v>
      </c>
      <c r="O167" s="548">
        <f t="shared" si="229"/>
        <v>3506.16</v>
      </c>
      <c r="P167" s="543"/>
      <c r="Q167" s="4">
        <f t="shared" si="291"/>
        <v>0</v>
      </c>
      <c r="R167" s="9">
        <f t="shared" si="223"/>
        <v>0</v>
      </c>
      <c r="S167" s="9">
        <f t="shared" si="292"/>
        <v>3506.16</v>
      </c>
      <c r="T167" s="9">
        <f t="shared" si="224"/>
        <v>3506.16</v>
      </c>
      <c r="U167" s="9">
        <f t="shared" si="230"/>
        <v>87.65</v>
      </c>
      <c r="V167" s="9">
        <f t="shared" si="231"/>
        <v>2710.0099999999998</v>
      </c>
      <c r="W167" s="9">
        <f t="shared" si="232"/>
        <v>796.15</v>
      </c>
      <c r="X167" s="9">
        <f t="shared" si="233"/>
        <v>0</v>
      </c>
      <c r="Y167" s="9">
        <f t="shared" si="234"/>
        <v>3506.16</v>
      </c>
      <c r="Z167" s="4">
        <f t="shared" si="215"/>
        <v>0</v>
      </c>
      <c r="AA167" s="9">
        <f t="shared" si="235"/>
        <v>0</v>
      </c>
      <c r="AB167" s="9">
        <f t="shared" si="207"/>
        <v>3506.16</v>
      </c>
      <c r="AC167" s="9">
        <f t="shared" si="283"/>
        <v>3506.16</v>
      </c>
      <c r="AD167" s="9">
        <f t="shared" si="236"/>
        <v>87.65</v>
      </c>
      <c r="AE167" s="9">
        <f t="shared" si="237"/>
        <v>2622.3599999999997</v>
      </c>
      <c r="AF167" s="9">
        <f t="shared" si="238"/>
        <v>883.8</v>
      </c>
      <c r="AG167" s="9">
        <f t="shared" si="239"/>
        <v>0</v>
      </c>
      <c r="AH167" s="9">
        <f t="shared" si="240"/>
        <v>3506.16</v>
      </c>
      <c r="AI167" s="4">
        <f t="shared" si="216"/>
        <v>0</v>
      </c>
      <c r="AJ167" s="9">
        <f t="shared" si="241"/>
        <v>0</v>
      </c>
      <c r="AK167" s="9">
        <f t="shared" si="208"/>
        <v>3506.16</v>
      </c>
      <c r="AL167" s="9">
        <f t="shared" si="284"/>
        <v>3506.16</v>
      </c>
      <c r="AM167" s="9">
        <f t="shared" si="242"/>
        <v>87.65</v>
      </c>
      <c r="AN167" s="9">
        <f t="shared" si="243"/>
        <v>2534.7099999999996</v>
      </c>
      <c r="AO167" s="9">
        <f t="shared" si="244"/>
        <v>971.44999999999993</v>
      </c>
      <c r="AP167" s="9">
        <f t="shared" si="245"/>
        <v>0</v>
      </c>
      <c r="AQ167" s="9">
        <f t="shared" si="246"/>
        <v>3506.16</v>
      </c>
      <c r="AR167" s="4">
        <f t="shared" si="217"/>
        <v>0</v>
      </c>
      <c r="AS167" s="9">
        <f t="shared" si="247"/>
        <v>0</v>
      </c>
      <c r="AT167" s="9">
        <f t="shared" si="209"/>
        <v>3506.16</v>
      </c>
      <c r="AU167" s="9">
        <f t="shared" si="285"/>
        <v>3506.16</v>
      </c>
      <c r="AV167" s="9">
        <f t="shared" si="248"/>
        <v>87.65</v>
      </c>
      <c r="AW167" s="9">
        <f t="shared" si="249"/>
        <v>2447.0599999999995</v>
      </c>
      <c r="AX167" s="9">
        <f t="shared" si="250"/>
        <v>1059.0999999999999</v>
      </c>
      <c r="AY167" s="9">
        <f t="shared" si="251"/>
        <v>0</v>
      </c>
      <c r="AZ167" s="9">
        <f t="shared" si="252"/>
        <v>3506.16</v>
      </c>
      <c r="BA167" s="4">
        <f t="shared" si="218"/>
        <v>0</v>
      </c>
      <c r="BB167" s="9">
        <f t="shared" si="253"/>
        <v>0</v>
      </c>
      <c r="BC167" s="9">
        <f t="shared" si="210"/>
        <v>3506.16</v>
      </c>
      <c r="BD167" s="9">
        <f t="shared" si="286"/>
        <v>3506.16</v>
      </c>
      <c r="BE167" s="9">
        <f t="shared" si="254"/>
        <v>87.65</v>
      </c>
      <c r="BF167" s="9">
        <f t="shared" si="255"/>
        <v>2359.4099999999994</v>
      </c>
      <c r="BG167" s="9">
        <f t="shared" si="256"/>
        <v>1146.75</v>
      </c>
      <c r="BH167" s="9">
        <f t="shared" si="257"/>
        <v>0</v>
      </c>
      <c r="BI167" s="9">
        <f t="shared" si="258"/>
        <v>3506.16</v>
      </c>
      <c r="BJ167" s="4">
        <f t="shared" si="219"/>
        <v>0</v>
      </c>
      <c r="BK167" s="9">
        <f t="shared" si="259"/>
        <v>0</v>
      </c>
      <c r="BL167" s="9">
        <f t="shared" si="211"/>
        <v>3506.16</v>
      </c>
      <c r="BM167" s="9">
        <f t="shared" si="287"/>
        <v>3506.16</v>
      </c>
      <c r="BN167" s="9">
        <f t="shared" si="260"/>
        <v>87.65</v>
      </c>
      <c r="BO167" s="9">
        <f t="shared" si="261"/>
        <v>2271.7599999999993</v>
      </c>
      <c r="BP167" s="9">
        <f t="shared" si="262"/>
        <v>1234.4000000000001</v>
      </c>
      <c r="BQ167" s="9">
        <f t="shared" si="263"/>
        <v>0</v>
      </c>
      <c r="BR167" s="9">
        <f t="shared" si="264"/>
        <v>3506.16</v>
      </c>
      <c r="BS167" s="4">
        <f t="shared" si="220"/>
        <v>0</v>
      </c>
      <c r="BT167" s="9">
        <f t="shared" si="265"/>
        <v>0</v>
      </c>
      <c r="BU167" s="9">
        <f t="shared" si="212"/>
        <v>3506.16</v>
      </c>
      <c r="BV167" s="9">
        <f t="shared" si="288"/>
        <v>3506.16</v>
      </c>
      <c r="BW167" s="9">
        <f t="shared" si="266"/>
        <v>87.65</v>
      </c>
      <c r="BX167" s="9">
        <f t="shared" si="267"/>
        <v>2184.1099999999992</v>
      </c>
      <c r="BY167" s="9">
        <f t="shared" si="268"/>
        <v>1322.0500000000002</v>
      </c>
      <c r="BZ167" s="9">
        <f t="shared" si="269"/>
        <v>0</v>
      </c>
      <c r="CA167" s="9">
        <f t="shared" si="270"/>
        <v>3506.16</v>
      </c>
      <c r="CB167" s="4">
        <f t="shared" si="221"/>
        <v>0</v>
      </c>
      <c r="CC167" s="9">
        <f t="shared" si="271"/>
        <v>0</v>
      </c>
      <c r="CD167" s="9">
        <f t="shared" si="213"/>
        <v>3506.16</v>
      </c>
      <c r="CE167" s="9">
        <f t="shared" si="289"/>
        <v>3506.16</v>
      </c>
      <c r="CF167" s="9">
        <f t="shared" si="272"/>
        <v>87.65</v>
      </c>
      <c r="CG167" s="9">
        <f t="shared" si="273"/>
        <v>2096.4599999999991</v>
      </c>
      <c r="CH167" s="9">
        <f t="shared" si="274"/>
        <v>1409.7000000000003</v>
      </c>
      <c r="CI167" s="9">
        <f t="shared" si="275"/>
        <v>0</v>
      </c>
      <c r="CJ167" s="9">
        <f t="shared" si="276"/>
        <v>3506.16</v>
      </c>
      <c r="CK167" s="4">
        <f t="shared" si="222"/>
        <v>0</v>
      </c>
      <c r="CL167" s="9">
        <f t="shared" si="277"/>
        <v>0</v>
      </c>
      <c r="CM167" s="9">
        <f t="shared" si="214"/>
        <v>3506.16</v>
      </c>
      <c r="CN167" s="9">
        <f t="shared" si="290"/>
        <v>3506.16</v>
      </c>
      <c r="CO167" s="9">
        <f t="shared" si="278"/>
        <v>87.65</v>
      </c>
      <c r="CP167" s="9">
        <f t="shared" si="279"/>
        <v>2008.809999999999</v>
      </c>
      <c r="CQ167" s="9">
        <f t="shared" si="280"/>
        <v>1497.3500000000004</v>
      </c>
      <c r="CR167" s="9">
        <f t="shared" si="281"/>
        <v>0</v>
      </c>
      <c r="CS167" s="9">
        <f t="shared" si="282"/>
        <v>3506.16</v>
      </c>
    </row>
    <row r="168" spans="1:97" ht="12.9" customHeight="1" x14ac:dyDescent="0.25">
      <c r="A168" s="193">
        <v>2510</v>
      </c>
      <c r="B168" s="186" t="s">
        <v>225</v>
      </c>
      <c r="C168" s="179"/>
      <c r="D168" s="194"/>
      <c r="E168" s="217">
        <v>27414.720000000001</v>
      </c>
      <c r="F168" s="276">
        <v>37986</v>
      </c>
      <c r="G168" s="189">
        <v>40</v>
      </c>
      <c r="H168" s="177"/>
      <c r="I168" s="190"/>
      <c r="J168" s="200" t="s">
        <v>463</v>
      </c>
      <c r="K168" s="93">
        <f t="shared" si="225"/>
        <v>2.5000000000000001E-2</v>
      </c>
      <c r="L168" s="94">
        <f t="shared" si="226"/>
        <v>685.37</v>
      </c>
      <c r="M168" s="91">
        <f t="shared" si="227"/>
        <v>21874.65</v>
      </c>
      <c r="N168" s="9">
        <f t="shared" si="228"/>
        <v>5540.07</v>
      </c>
      <c r="O168" s="548">
        <f t="shared" si="229"/>
        <v>27414.720000000001</v>
      </c>
      <c r="P168" s="543"/>
      <c r="Q168" s="4">
        <f t="shared" si="291"/>
        <v>0</v>
      </c>
      <c r="R168" s="9">
        <f t="shared" si="223"/>
        <v>0</v>
      </c>
      <c r="S168" s="9">
        <f t="shared" si="292"/>
        <v>27414.720000000001</v>
      </c>
      <c r="T168" s="9">
        <f t="shared" si="224"/>
        <v>27414.720000000001</v>
      </c>
      <c r="U168" s="9">
        <f t="shared" si="230"/>
        <v>685.37</v>
      </c>
      <c r="V168" s="9">
        <f t="shared" si="231"/>
        <v>21189.280000000002</v>
      </c>
      <c r="W168" s="9">
        <f t="shared" si="232"/>
        <v>6225.44</v>
      </c>
      <c r="X168" s="9">
        <f t="shared" si="233"/>
        <v>0</v>
      </c>
      <c r="Y168" s="9">
        <f t="shared" si="234"/>
        <v>27414.720000000001</v>
      </c>
      <c r="Z168" s="4">
        <f t="shared" si="215"/>
        <v>0</v>
      </c>
      <c r="AA168" s="9">
        <f t="shared" si="235"/>
        <v>0</v>
      </c>
      <c r="AB168" s="9">
        <f t="shared" si="207"/>
        <v>27414.720000000001</v>
      </c>
      <c r="AC168" s="9">
        <f t="shared" si="283"/>
        <v>27414.720000000001</v>
      </c>
      <c r="AD168" s="9">
        <f t="shared" si="236"/>
        <v>685.37</v>
      </c>
      <c r="AE168" s="9">
        <f t="shared" si="237"/>
        <v>20503.910000000003</v>
      </c>
      <c r="AF168" s="9">
        <f t="shared" si="238"/>
        <v>6910.8099999999995</v>
      </c>
      <c r="AG168" s="9">
        <f t="shared" si="239"/>
        <v>0</v>
      </c>
      <c r="AH168" s="9">
        <f t="shared" si="240"/>
        <v>27414.720000000001</v>
      </c>
      <c r="AI168" s="4">
        <f t="shared" si="216"/>
        <v>0</v>
      </c>
      <c r="AJ168" s="9">
        <f t="shared" si="241"/>
        <v>0</v>
      </c>
      <c r="AK168" s="9">
        <f t="shared" si="208"/>
        <v>27414.720000000001</v>
      </c>
      <c r="AL168" s="9">
        <f t="shared" si="284"/>
        <v>27414.720000000001</v>
      </c>
      <c r="AM168" s="9">
        <f t="shared" si="242"/>
        <v>685.37</v>
      </c>
      <c r="AN168" s="9">
        <f t="shared" si="243"/>
        <v>19818.540000000005</v>
      </c>
      <c r="AO168" s="9">
        <f t="shared" si="244"/>
        <v>7596.1799999999994</v>
      </c>
      <c r="AP168" s="9">
        <f t="shared" si="245"/>
        <v>0</v>
      </c>
      <c r="AQ168" s="9">
        <f t="shared" si="246"/>
        <v>27414.720000000001</v>
      </c>
      <c r="AR168" s="4">
        <f t="shared" si="217"/>
        <v>0</v>
      </c>
      <c r="AS168" s="9">
        <f t="shared" si="247"/>
        <v>0</v>
      </c>
      <c r="AT168" s="9">
        <f t="shared" si="209"/>
        <v>27414.720000000001</v>
      </c>
      <c r="AU168" s="9">
        <f t="shared" si="285"/>
        <v>27414.720000000001</v>
      </c>
      <c r="AV168" s="9">
        <f t="shared" si="248"/>
        <v>685.37</v>
      </c>
      <c r="AW168" s="9">
        <f t="shared" si="249"/>
        <v>19133.170000000006</v>
      </c>
      <c r="AX168" s="9">
        <f t="shared" si="250"/>
        <v>8281.5499999999993</v>
      </c>
      <c r="AY168" s="9">
        <f t="shared" si="251"/>
        <v>0</v>
      </c>
      <c r="AZ168" s="9">
        <f t="shared" si="252"/>
        <v>27414.720000000001</v>
      </c>
      <c r="BA168" s="4">
        <f t="shared" si="218"/>
        <v>0</v>
      </c>
      <c r="BB168" s="9">
        <f t="shared" si="253"/>
        <v>0</v>
      </c>
      <c r="BC168" s="9">
        <f t="shared" si="210"/>
        <v>27414.720000000001</v>
      </c>
      <c r="BD168" s="9">
        <f t="shared" si="286"/>
        <v>27414.720000000001</v>
      </c>
      <c r="BE168" s="9">
        <f t="shared" si="254"/>
        <v>685.37</v>
      </c>
      <c r="BF168" s="9">
        <f t="shared" si="255"/>
        <v>18447.800000000007</v>
      </c>
      <c r="BG168" s="9">
        <f t="shared" si="256"/>
        <v>8966.92</v>
      </c>
      <c r="BH168" s="9">
        <f t="shared" si="257"/>
        <v>0</v>
      </c>
      <c r="BI168" s="9">
        <f t="shared" si="258"/>
        <v>27414.720000000001</v>
      </c>
      <c r="BJ168" s="4">
        <f t="shared" si="219"/>
        <v>0</v>
      </c>
      <c r="BK168" s="9">
        <f t="shared" si="259"/>
        <v>0</v>
      </c>
      <c r="BL168" s="9">
        <f t="shared" si="211"/>
        <v>27414.720000000001</v>
      </c>
      <c r="BM168" s="9">
        <f t="shared" si="287"/>
        <v>27414.720000000001</v>
      </c>
      <c r="BN168" s="9">
        <f t="shared" si="260"/>
        <v>685.37</v>
      </c>
      <c r="BO168" s="9">
        <f t="shared" si="261"/>
        <v>17762.430000000008</v>
      </c>
      <c r="BP168" s="9">
        <f t="shared" si="262"/>
        <v>9652.2900000000009</v>
      </c>
      <c r="BQ168" s="9">
        <f t="shared" si="263"/>
        <v>0</v>
      </c>
      <c r="BR168" s="9">
        <f t="shared" si="264"/>
        <v>27414.720000000001</v>
      </c>
      <c r="BS168" s="4">
        <f t="shared" si="220"/>
        <v>0</v>
      </c>
      <c r="BT168" s="9">
        <f t="shared" si="265"/>
        <v>0</v>
      </c>
      <c r="BU168" s="9">
        <f t="shared" si="212"/>
        <v>27414.720000000001</v>
      </c>
      <c r="BV168" s="9">
        <f t="shared" si="288"/>
        <v>27414.720000000001</v>
      </c>
      <c r="BW168" s="9">
        <f t="shared" si="266"/>
        <v>685.37</v>
      </c>
      <c r="BX168" s="9">
        <f t="shared" si="267"/>
        <v>17077.060000000009</v>
      </c>
      <c r="BY168" s="9">
        <f t="shared" si="268"/>
        <v>10337.660000000002</v>
      </c>
      <c r="BZ168" s="9">
        <f t="shared" si="269"/>
        <v>0</v>
      </c>
      <c r="CA168" s="9">
        <f t="shared" si="270"/>
        <v>27414.720000000001</v>
      </c>
      <c r="CB168" s="4">
        <f t="shared" si="221"/>
        <v>0</v>
      </c>
      <c r="CC168" s="9">
        <f t="shared" si="271"/>
        <v>0</v>
      </c>
      <c r="CD168" s="9">
        <f t="shared" si="213"/>
        <v>27414.720000000001</v>
      </c>
      <c r="CE168" s="9">
        <f t="shared" si="289"/>
        <v>27414.720000000001</v>
      </c>
      <c r="CF168" s="9">
        <f t="shared" si="272"/>
        <v>685.37</v>
      </c>
      <c r="CG168" s="9">
        <f t="shared" si="273"/>
        <v>16391.69000000001</v>
      </c>
      <c r="CH168" s="9">
        <f t="shared" si="274"/>
        <v>11023.030000000002</v>
      </c>
      <c r="CI168" s="9">
        <f t="shared" si="275"/>
        <v>0</v>
      </c>
      <c r="CJ168" s="9">
        <f t="shared" si="276"/>
        <v>27414.720000000001</v>
      </c>
      <c r="CK168" s="4">
        <f t="shared" si="222"/>
        <v>0</v>
      </c>
      <c r="CL168" s="9">
        <f t="shared" si="277"/>
        <v>0</v>
      </c>
      <c r="CM168" s="9">
        <f t="shared" si="214"/>
        <v>27414.720000000001</v>
      </c>
      <c r="CN168" s="9">
        <f t="shared" si="290"/>
        <v>27414.720000000001</v>
      </c>
      <c r="CO168" s="9">
        <f t="shared" si="278"/>
        <v>685.37</v>
      </c>
      <c r="CP168" s="9">
        <f t="shared" si="279"/>
        <v>15706.320000000009</v>
      </c>
      <c r="CQ168" s="9">
        <f t="shared" si="280"/>
        <v>11708.400000000003</v>
      </c>
      <c r="CR168" s="9">
        <f t="shared" si="281"/>
        <v>0</v>
      </c>
      <c r="CS168" s="9">
        <f t="shared" si="282"/>
        <v>27414.720000000001</v>
      </c>
    </row>
    <row r="169" spans="1:97" ht="12.9" customHeight="1" x14ac:dyDescent="0.25">
      <c r="A169" s="193">
        <v>2510</v>
      </c>
      <c r="B169" s="186" t="s">
        <v>225</v>
      </c>
      <c r="C169" s="179"/>
      <c r="D169" s="194"/>
      <c r="E169" s="217">
        <v>2953.71</v>
      </c>
      <c r="F169" s="276">
        <v>38717</v>
      </c>
      <c r="G169" s="189">
        <v>40</v>
      </c>
      <c r="H169" s="177"/>
      <c r="I169" s="190"/>
      <c r="J169" s="200" t="s">
        <v>463</v>
      </c>
      <c r="K169" s="93">
        <f t="shared" si="225"/>
        <v>2.5000000000000001E-2</v>
      </c>
      <c r="L169" s="94">
        <f t="shared" si="226"/>
        <v>73.84</v>
      </c>
      <c r="M169" s="91">
        <f t="shared" si="227"/>
        <v>2504.52</v>
      </c>
      <c r="N169" s="9">
        <f t="shared" si="228"/>
        <v>449.19</v>
      </c>
      <c r="O169" s="548">
        <f t="shared" si="229"/>
        <v>2953.71</v>
      </c>
      <c r="P169" s="543"/>
      <c r="Q169" s="4">
        <f t="shared" si="291"/>
        <v>0</v>
      </c>
      <c r="R169" s="9">
        <f t="shared" si="223"/>
        <v>0</v>
      </c>
      <c r="S169" s="9">
        <f t="shared" si="292"/>
        <v>2953.71</v>
      </c>
      <c r="T169" s="9">
        <f t="shared" si="224"/>
        <v>2953.71</v>
      </c>
      <c r="U169" s="9">
        <f t="shared" si="230"/>
        <v>73.84</v>
      </c>
      <c r="V169" s="9">
        <f t="shared" si="231"/>
        <v>2430.6799999999998</v>
      </c>
      <c r="W169" s="9">
        <f t="shared" si="232"/>
        <v>523.03</v>
      </c>
      <c r="X169" s="9">
        <f t="shared" si="233"/>
        <v>0</v>
      </c>
      <c r="Y169" s="9">
        <f t="shared" si="234"/>
        <v>2953.71</v>
      </c>
      <c r="Z169" s="4">
        <f t="shared" si="215"/>
        <v>0</v>
      </c>
      <c r="AA169" s="9">
        <f t="shared" si="235"/>
        <v>0</v>
      </c>
      <c r="AB169" s="9">
        <f t="shared" si="207"/>
        <v>2953.71</v>
      </c>
      <c r="AC169" s="9">
        <f t="shared" si="283"/>
        <v>2953.71</v>
      </c>
      <c r="AD169" s="9">
        <f t="shared" si="236"/>
        <v>73.84</v>
      </c>
      <c r="AE169" s="9">
        <f t="shared" si="237"/>
        <v>2356.8399999999997</v>
      </c>
      <c r="AF169" s="9">
        <f t="shared" si="238"/>
        <v>596.87</v>
      </c>
      <c r="AG169" s="9">
        <f t="shared" si="239"/>
        <v>0</v>
      </c>
      <c r="AH169" s="9">
        <f t="shared" si="240"/>
        <v>2953.71</v>
      </c>
      <c r="AI169" s="4">
        <f t="shared" si="216"/>
        <v>0</v>
      </c>
      <c r="AJ169" s="9">
        <f t="shared" si="241"/>
        <v>0</v>
      </c>
      <c r="AK169" s="9">
        <f t="shared" si="208"/>
        <v>2953.71</v>
      </c>
      <c r="AL169" s="9">
        <f t="shared" si="284"/>
        <v>2953.71</v>
      </c>
      <c r="AM169" s="9">
        <f t="shared" si="242"/>
        <v>73.84</v>
      </c>
      <c r="AN169" s="9">
        <f t="shared" si="243"/>
        <v>2282.9999999999995</v>
      </c>
      <c r="AO169" s="9">
        <f t="shared" si="244"/>
        <v>670.71</v>
      </c>
      <c r="AP169" s="9">
        <f t="shared" si="245"/>
        <v>0</v>
      </c>
      <c r="AQ169" s="9">
        <f t="shared" si="246"/>
        <v>2953.71</v>
      </c>
      <c r="AR169" s="4">
        <f t="shared" si="217"/>
        <v>0</v>
      </c>
      <c r="AS169" s="9">
        <f t="shared" si="247"/>
        <v>0</v>
      </c>
      <c r="AT169" s="9">
        <f t="shared" si="209"/>
        <v>2953.71</v>
      </c>
      <c r="AU169" s="9">
        <f t="shared" si="285"/>
        <v>2953.71</v>
      </c>
      <c r="AV169" s="9">
        <f t="shared" si="248"/>
        <v>73.84</v>
      </c>
      <c r="AW169" s="9">
        <f t="shared" si="249"/>
        <v>2209.1599999999994</v>
      </c>
      <c r="AX169" s="9">
        <f t="shared" si="250"/>
        <v>744.55000000000007</v>
      </c>
      <c r="AY169" s="9">
        <f t="shared" si="251"/>
        <v>0</v>
      </c>
      <c r="AZ169" s="9">
        <f t="shared" si="252"/>
        <v>2953.71</v>
      </c>
      <c r="BA169" s="4">
        <f t="shared" si="218"/>
        <v>0</v>
      </c>
      <c r="BB169" s="9">
        <f t="shared" si="253"/>
        <v>0</v>
      </c>
      <c r="BC169" s="9">
        <f t="shared" si="210"/>
        <v>2953.71</v>
      </c>
      <c r="BD169" s="9">
        <f t="shared" si="286"/>
        <v>2953.71</v>
      </c>
      <c r="BE169" s="9">
        <f t="shared" si="254"/>
        <v>73.84</v>
      </c>
      <c r="BF169" s="9">
        <f t="shared" si="255"/>
        <v>2135.3199999999993</v>
      </c>
      <c r="BG169" s="9">
        <f t="shared" si="256"/>
        <v>818.3900000000001</v>
      </c>
      <c r="BH169" s="9">
        <f t="shared" si="257"/>
        <v>0</v>
      </c>
      <c r="BI169" s="9">
        <f t="shared" si="258"/>
        <v>2953.71</v>
      </c>
      <c r="BJ169" s="4">
        <f t="shared" si="219"/>
        <v>0</v>
      </c>
      <c r="BK169" s="9">
        <f t="shared" si="259"/>
        <v>0</v>
      </c>
      <c r="BL169" s="9">
        <f t="shared" si="211"/>
        <v>2953.71</v>
      </c>
      <c r="BM169" s="9">
        <f t="shared" si="287"/>
        <v>2953.71</v>
      </c>
      <c r="BN169" s="9">
        <f t="shared" si="260"/>
        <v>73.84</v>
      </c>
      <c r="BO169" s="9">
        <f t="shared" si="261"/>
        <v>2061.4799999999991</v>
      </c>
      <c r="BP169" s="9">
        <f t="shared" si="262"/>
        <v>892.23000000000013</v>
      </c>
      <c r="BQ169" s="9">
        <f t="shared" si="263"/>
        <v>0</v>
      </c>
      <c r="BR169" s="9">
        <f t="shared" si="264"/>
        <v>2953.71</v>
      </c>
      <c r="BS169" s="4">
        <f t="shared" si="220"/>
        <v>0</v>
      </c>
      <c r="BT169" s="9">
        <f t="shared" si="265"/>
        <v>0</v>
      </c>
      <c r="BU169" s="9">
        <f t="shared" si="212"/>
        <v>2953.71</v>
      </c>
      <c r="BV169" s="9">
        <f t="shared" si="288"/>
        <v>2953.71</v>
      </c>
      <c r="BW169" s="9">
        <f t="shared" si="266"/>
        <v>73.84</v>
      </c>
      <c r="BX169" s="9">
        <f t="shared" si="267"/>
        <v>1987.6399999999992</v>
      </c>
      <c r="BY169" s="9">
        <f t="shared" si="268"/>
        <v>966.07000000000016</v>
      </c>
      <c r="BZ169" s="9">
        <f t="shared" si="269"/>
        <v>0</v>
      </c>
      <c r="CA169" s="9">
        <f t="shared" si="270"/>
        <v>2953.71</v>
      </c>
      <c r="CB169" s="4">
        <f t="shared" si="221"/>
        <v>0</v>
      </c>
      <c r="CC169" s="9">
        <f t="shared" si="271"/>
        <v>0</v>
      </c>
      <c r="CD169" s="9">
        <f t="shared" si="213"/>
        <v>2953.71</v>
      </c>
      <c r="CE169" s="9">
        <f t="shared" si="289"/>
        <v>2953.71</v>
      </c>
      <c r="CF169" s="9">
        <f t="shared" si="272"/>
        <v>73.84</v>
      </c>
      <c r="CG169" s="9">
        <f t="shared" si="273"/>
        <v>1913.7999999999993</v>
      </c>
      <c r="CH169" s="9">
        <f t="shared" si="274"/>
        <v>1039.9100000000001</v>
      </c>
      <c r="CI169" s="9">
        <f t="shared" si="275"/>
        <v>0</v>
      </c>
      <c r="CJ169" s="9">
        <f t="shared" si="276"/>
        <v>2953.71</v>
      </c>
      <c r="CK169" s="4">
        <f t="shared" si="222"/>
        <v>0</v>
      </c>
      <c r="CL169" s="9">
        <f t="shared" si="277"/>
        <v>0</v>
      </c>
      <c r="CM169" s="9">
        <f t="shared" si="214"/>
        <v>2953.71</v>
      </c>
      <c r="CN169" s="9">
        <f t="shared" si="290"/>
        <v>2953.71</v>
      </c>
      <c r="CO169" s="9">
        <f t="shared" si="278"/>
        <v>73.84</v>
      </c>
      <c r="CP169" s="9">
        <f t="shared" si="279"/>
        <v>1839.9599999999994</v>
      </c>
      <c r="CQ169" s="9">
        <f t="shared" si="280"/>
        <v>1113.75</v>
      </c>
      <c r="CR169" s="9">
        <f t="shared" si="281"/>
        <v>0</v>
      </c>
      <c r="CS169" s="9">
        <f t="shared" si="282"/>
        <v>2953.71</v>
      </c>
    </row>
    <row r="170" spans="1:97" ht="12.9" customHeight="1" x14ac:dyDescent="0.25">
      <c r="A170" s="196">
        <v>2511</v>
      </c>
      <c r="B170" s="186" t="s">
        <v>225</v>
      </c>
      <c r="C170" s="179"/>
      <c r="D170" s="197"/>
      <c r="E170" s="217">
        <v>42652.1</v>
      </c>
      <c r="F170" s="276">
        <v>37986</v>
      </c>
      <c r="G170" s="189">
        <v>40</v>
      </c>
      <c r="H170" s="177"/>
      <c r="I170" s="190"/>
      <c r="J170" s="200" t="s">
        <v>463</v>
      </c>
      <c r="K170" s="93">
        <f t="shared" si="225"/>
        <v>2.5000000000000001E-2</v>
      </c>
      <c r="L170" s="94">
        <f t="shared" si="226"/>
        <v>1066.3</v>
      </c>
      <c r="M170" s="91">
        <f t="shared" si="227"/>
        <v>34032.839999999997</v>
      </c>
      <c r="N170" s="9">
        <f t="shared" si="228"/>
        <v>8619.26</v>
      </c>
      <c r="O170" s="548">
        <f t="shared" si="229"/>
        <v>42652.1</v>
      </c>
      <c r="P170" s="543"/>
      <c r="Q170" s="4">
        <f t="shared" si="291"/>
        <v>0</v>
      </c>
      <c r="R170" s="9">
        <f t="shared" si="223"/>
        <v>0</v>
      </c>
      <c r="S170" s="9">
        <f t="shared" si="292"/>
        <v>42652.1</v>
      </c>
      <c r="T170" s="9">
        <f t="shared" si="224"/>
        <v>42652.1</v>
      </c>
      <c r="U170" s="9">
        <f t="shared" si="230"/>
        <v>1066.3</v>
      </c>
      <c r="V170" s="9">
        <f t="shared" si="231"/>
        <v>32966.539999999994</v>
      </c>
      <c r="W170" s="9">
        <f t="shared" si="232"/>
        <v>9685.56</v>
      </c>
      <c r="X170" s="9">
        <f t="shared" si="233"/>
        <v>0</v>
      </c>
      <c r="Y170" s="9">
        <f t="shared" si="234"/>
        <v>42652.1</v>
      </c>
      <c r="Z170" s="4">
        <f t="shared" si="215"/>
        <v>0</v>
      </c>
      <c r="AA170" s="9">
        <f t="shared" si="235"/>
        <v>0</v>
      </c>
      <c r="AB170" s="9">
        <f t="shared" si="207"/>
        <v>42652.1</v>
      </c>
      <c r="AC170" s="9">
        <f t="shared" si="283"/>
        <v>42652.1</v>
      </c>
      <c r="AD170" s="9">
        <f t="shared" si="236"/>
        <v>1066.3</v>
      </c>
      <c r="AE170" s="9">
        <f t="shared" si="237"/>
        <v>31900.239999999994</v>
      </c>
      <c r="AF170" s="9">
        <f t="shared" si="238"/>
        <v>10751.859999999999</v>
      </c>
      <c r="AG170" s="9">
        <f t="shared" si="239"/>
        <v>0</v>
      </c>
      <c r="AH170" s="9">
        <f t="shared" si="240"/>
        <v>42652.1</v>
      </c>
      <c r="AI170" s="4">
        <f t="shared" si="216"/>
        <v>0</v>
      </c>
      <c r="AJ170" s="9">
        <f t="shared" si="241"/>
        <v>0</v>
      </c>
      <c r="AK170" s="9">
        <f t="shared" si="208"/>
        <v>42652.1</v>
      </c>
      <c r="AL170" s="9">
        <f t="shared" si="284"/>
        <v>42652.1</v>
      </c>
      <c r="AM170" s="9">
        <f t="shared" si="242"/>
        <v>1066.3</v>
      </c>
      <c r="AN170" s="9">
        <f t="shared" si="243"/>
        <v>30833.939999999995</v>
      </c>
      <c r="AO170" s="9">
        <f t="shared" si="244"/>
        <v>11818.159999999998</v>
      </c>
      <c r="AP170" s="9">
        <f t="shared" si="245"/>
        <v>0</v>
      </c>
      <c r="AQ170" s="9">
        <f t="shared" si="246"/>
        <v>42652.1</v>
      </c>
      <c r="AR170" s="4">
        <f t="shared" si="217"/>
        <v>0</v>
      </c>
      <c r="AS170" s="9">
        <f t="shared" si="247"/>
        <v>0</v>
      </c>
      <c r="AT170" s="9">
        <f t="shared" si="209"/>
        <v>42652.1</v>
      </c>
      <c r="AU170" s="9">
        <f t="shared" si="285"/>
        <v>42652.1</v>
      </c>
      <c r="AV170" s="9">
        <f t="shared" si="248"/>
        <v>1066.3</v>
      </c>
      <c r="AW170" s="9">
        <f t="shared" si="249"/>
        <v>29767.639999999996</v>
      </c>
      <c r="AX170" s="9">
        <f t="shared" si="250"/>
        <v>12884.459999999997</v>
      </c>
      <c r="AY170" s="9">
        <f t="shared" si="251"/>
        <v>0</v>
      </c>
      <c r="AZ170" s="9">
        <f t="shared" si="252"/>
        <v>42652.1</v>
      </c>
      <c r="BA170" s="4">
        <f t="shared" si="218"/>
        <v>0</v>
      </c>
      <c r="BB170" s="9">
        <f t="shared" si="253"/>
        <v>0</v>
      </c>
      <c r="BC170" s="9">
        <f t="shared" si="210"/>
        <v>42652.1</v>
      </c>
      <c r="BD170" s="9">
        <f t="shared" si="286"/>
        <v>42652.1</v>
      </c>
      <c r="BE170" s="9">
        <f t="shared" si="254"/>
        <v>1066.3</v>
      </c>
      <c r="BF170" s="9">
        <f t="shared" si="255"/>
        <v>28701.339999999997</v>
      </c>
      <c r="BG170" s="9">
        <f t="shared" si="256"/>
        <v>13950.759999999997</v>
      </c>
      <c r="BH170" s="9">
        <f t="shared" si="257"/>
        <v>0</v>
      </c>
      <c r="BI170" s="9">
        <f t="shared" si="258"/>
        <v>42652.1</v>
      </c>
      <c r="BJ170" s="4">
        <f t="shared" si="219"/>
        <v>0</v>
      </c>
      <c r="BK170" s="9">
        <f t="shared" si="259"/>
        <v>0</v>
      </c>
      <c r="BL170" s="9">
        <f t="shared" si="211"/>
        <v>42652.1</v>
      </c>
      <c r="BM170" s="9">
        <f t="shared" si="287"/>
        <v>42652.1</v>
      </c>
      <c r="BN170" s="9">
        <f t="shared" si="260"/>
        <v>1066.3</v>
      </c>
      <c r="BO170" s="9">
        <f t="shared" si="261"/>
        <v>27635.039999999997</v>
      </c>
      <c r="BP170" s="9">
        <f t="shared" si="262"/>
        <v>15017.059999999996</v>
      </c>
      <c r="BQ170" s="9">
        <f t="shared" si="263"/>
        <v>0</v>
      </c>
      <c r="BR170" s="9">
        <f t="shared" si="264"/>
        <v>42652.1</v>
      </c>
      <c r="BS170" s="4">
        <f t="shared" si="220"/>
        <v>0</v>
      </c>
      <c r="BT170" s="9">
        <f t="shared" si="265"/>
        <v>0</v>
      </c>
      <c r="BU170" s="9">
        <f t="shared" si="212"/>
        <v>42652.1</v>
      </c>
      <c r="BV170" s="9">
        <f t="shared" si="288"/>
        <v>42652.1</v>
      </c>
      <c r="BW170" s="9">
        <f t="shared" si="266"/>
        <v>1066.3</v>
      </c>
      <c r="BX170" s="9">
        <f t="shared" si="267"/>
        <v>26568.739999999998</v>
      </c>
      <c r="BY170" s="9">
        <f t="shared" si="268"/>
        <v>16083.359999999995</v>
      </c>
      <c r="BZ170" s="9">
        <f t="shared" si="269"/>
        <v>0</v>
      </c>
      <c r="CA170" s="9">
        <f t="shared" si="270"/>
        <v>42652.1</v>
      </c>
      <c r="CB170" s="4">
        <f t="shared" si="221"/>
        <v>0</v>
      </c>
      <c r="CC170" s="9">
        <f t="shared" si="271"/>
        <v>0</v>
      </c>
      <c r="CD170" s="9">
        <f t="shared" si="213"/>
        <v>42652.1</v>
      </c>
      <c r="CE170" s="9">
        <f t="shared" si="289"/>
        <v>42652.1</v>
      </c>
      <c r="CF170" s="9">
        <f t="shared" si="272"/>
        <v>1066.3</v>
      </c>
      <c r="CG170" s="9">
        <f t="shared" si="273"/>
        <v>25502.44</v>
      </c>
      <c r="CH170" s="9">
        <f t="shared" si="274"/>
        <v>17149.659999999996</v>
      </c>
      <c r="CI170" s="9">
        <f t="shared" si="275"/>
        <v>0</v>
      </c>
      <c r="CJ170" s="9">
        <f t="shared" si="276"/>
        <v>42652.1</v>
      </c>
      <c r="CK170" s="4">
        <f t="shared" si="222"/>
        <v>0</v>
      </c>
      <c r="CL170" s="9">
        <f t="shared" si="277"/>
        <v>0</v>
      </c>
      <c r="CM170" s="9">
        <f t="shared" si="214"/>
        <v>42652.1</v>
      </c>
      <c r="CN170" s="9">
        <f t="shared" si="290"/>
        <v>42652.1</v>
      </c>
      <c r="CO170" s="9">
        <f t="shared" si="278"/>
        <v>1066.3</v>
      </c>
      <c r="CP170" s="9">
        <f t="shared" si="279"/>
        <v>24436.14</v>
      </c>
      <c r="CQ170" s="9">
        <f t="shared" si="280"/>
        <v>18215.959999999995</v>
      </c>
      <c r="CR170" s="9">
        <f t="shared" si="281"/>
        <v>0</v>
      </c>
      <c r="CS170" s="9">
        <f t="shared" si="282"/>
        <v>42652.1</v>
      </c>
    </row>
    <row r="171" spans="1:97" ht="12.9" customHeight="1" x14ac:dyDescent="0.25">
      <c r="A171" s="196">
        <v>2512</v>
      </c>
      <c r="B171" s="186" t="s">
        <v>225</v>
      </c>
      <c r="C171" s="179"/>
      <c r="D171" s="197"/>
      <c r="E171" s="217">
        <v>2600.7600000000002</v>
      </c>
      <c r="F171" s="276">
        <v>38352</v>
      </c>
      <c r="G171" s="189">
        <v>40</v>
      </c>
      <c r="H171" s="177"/>
      <c r="I171" s="190"/>
      <c r="J171" s="200" t="s">
        <v>463</v>
      </c>
      <c r="K171" s="93">
        <f t="shared" si="225"/>
        <v>2.5000000000000001E-2</v>
      </c>
      <c r="L171" s="94">
        <f t="shared" si="226"/>
        <v>65.02</v>
      </c>
      <c r="M171" s="91">
        <f t="shared" si="227"/>
        <v>2140.2000000000003</v>
      </c>
      <c r="N171" s="9">
        <f t="shared" si="228"/>
        <v>460.56</v>
      </c>
      <c r="O171" s="548">
        <f t="shared" si="229"/>
        <v>2600.7600000000002</v>
      </c>
      <c r="P171" s="543"/>
      <c r="Q171" s="4">
        <f t="shared" si="291"/>
        <v>0</v>
      </c>
      <c r="R171" s="9">
        <f t="shared" si="223"/>
        <v>0</v>
      </c>
      <c r="S171" s="9">
        <f t="shared" si="292"/>
        <v>2600.7600000000002</v>
      </c>
      <c r="T171" s="9">
        <f t="shared" si="224"/>
        <v>2600.7600000000002</v>
      </c>
      <c r="U171" s="9">
        <f t="shared" si="230"/>
        <v>65.02</v>
      </c>
      <c r="V171" s="9">
        <f t="shared" si="231"/>
        <v>2075.1800000000003</v>
      </c>
      <c r="W171" s="9">
        <f t="shared" si="232"/>
        <v>525.58000000000004</v>
      </c>
      <c r="X171" s="9">
        <f t="shared" si="233"/>
        <v>0</v>
      </c>
      <c r="Y171" s="9">
        <f t="shared" si="234"/>
        <v>2600.7600000000002</v>
      </c>
      <c r="Z171" s="4">
        <f t="shared" si="215"/>
        <v>0</v>
      </c>
      <c r="AA171" s="9">
        <f t="shared" si="235"/>
        <v>0</v>
      </c>
      <c r="AB171" s="9">
        <f t="shared" si="207"/>
        <v>2600.7600000000002</v>
      </c>
      <c r="AC171" s="9">
        <f t="shared" si="283"/>
        <v>2600.7600000000002</v>
      </c>
      <c r="AD171" s="9">
        <f t="shared" si="236"/>
        <v>65.02</v>
      </c>
      <c r="AE171" s="9">
        <f t="shared" si="237"/>
        <v>2010.1600000000003</v>
      </c>
      <c r="AF171" s="9">
        <f t="shared" si="238"/>
        <v>590.6</v>
      </c>
      <c r="AG171" s="9">
        <f t="shared" si="239"/>
        <v>0</v>
      </c>
      <c r="AH171" s="9">
        <f t="shared" si="240"/>
        <v>2600.7600000000002</v>
      </c>
      <c r="AI171" s="4">
        <f t="shared" si="216"/>
        <v>0</v>
      </c>
      <c r="AJ171" s="9">
        <f t="shared" si="241"/>
        <v>0</v>
      </c>
      <c r="AK171" s="9">
        <f t="shared" si="208"/>
        <v>2600.7600000000002</v>
      </c>
      <c r="AL171" s="9">
        <f t="shared" si="284"/>
        <v>2600.7600000000002</v>
      </c>
      <c r="AM171" s="9">
        <f t="shared" si="242"/>
        <v>65.02</v>
      </c>
      <c r="AN171" s="9">
        <f t="shared" si="243"/>
        <v>1945.1400000000003</v>
      </c>
      <c r="AO171" s="9">
        <f t="shared" si="244"/>
        <v>655.62</v>
      </c>
      <c r="AP171" s="9">
        <f t="shared" si="245"/>
        <v>0</v>
      </c>
      <c r="AQ171" s="9">
        <f t="shared" si="246"/>
        <v>2600.7600000000002</v>
      </c>
      <c r="AR171" s="4">
        <f t="shared" si="217"/>
        <v>0</v>
      </c>
      <c r="AS171" s="9">
        <f t="shared" si="247"/>
        <v>0</v>
      </c>
      <c r="AT171" s="9">
        <f t="shared" si="209"/>
        <v>2600.7600000000002</v>
      </c>
      <c r="AU171" s="9">
        <f t="shared" si="285"/>
        <v>2600.7600000000002</v>
      </c>
      <c r="AV171" s="9">
        <f t="shared" si="248"/>
        <v>65.02</v>
      </c>
      <c r="AW171" s="9">
        <f t="shared" si="249"/>
        <v>1880.1200000000003</v>
      </c>
      <c r="AX171" s="9">
        <f t="shared" si="250"/>
        <v>720.64</v>
      </c>
      <c r="AY171" s="9">
        <f t="shared" si="251"/>
        <v>0</v>
      </c>
      <c r="AZ171" s="9">
        <f t="shared" si="252"/>
        <v>2600.7600000000002</v>
      </c>
      <c r="BA171" s="4">
        <f t="shared" si="218"/>
        <v>0</v>
      </c>
      <c r="BB171" s="9">
        <f t="shared" si="253"/>
        <v>0</v>
      </c>
      <c r="BC171" s="9">
        <f t="shared" si="210"/>
        <v>2600.7600000000002</v>
      </c>
      <c r="BD171" s="9">
        <f t="shared" si="286"/>
        <v>2600.7600000000002</v>
      </c>
      <c r="BE171" s="9">
        <f t="shared" si="254"/>
        <v>65.02</v>
      </c>
      <c r="BF171" s="9">
        <f t="shared" si="255"/>
        <v>1815.1000000000004</v>
      </c>
      <c r="BG171" s="9">
        <f t="shared" si="256"/>
        <v>785.66</v>
      </c>
      <c r="BH171" s="9">
        <f t="shared" si="257"/>
        <v>0</v>
      </c>
      <c r="BI171" s="9">
        <f t="shared" si="258"/>
        <v>2600.7600000000002</v>
      </c>
      <c r="BJ171" s="4">
        <f t="shared" si="219"/>
        <v>0</v>
      </c>
      <c r="BK171" s="9">
        <f t="shared" si="259"/>
        <v>0</v>
      </c>
      <c r="BL171" s="9">
        <f t="shared" si="211"/>
        <v>2600.7600000000002</v>
      </c>
      <c r="BM171" s="9">
        <f t="shared" si="287"/>
        <v>2600.7600000000002</v>
      </c>
      <c r="BN171" s="9">
        <f t="shared" si="260"/>
        <v>65.02</v>
      </c>
      <c r="BO171" s="9">
        <f t="shared" si="261"/>
        <v>1750.0800000000004</v>
      </c>
      <c r="BP171" s="9">
        <f t="shared" si="262"/>
        <v>850.68</v>
      </c>
      <c r="BQ171" s="9">
        <f t="shared" si="263"/>
        <v>0</v>
      </c>
      <c r="BR171" s="9">
        <f t="shared" si="264"/>
        <v>2600.7600000000002</v>
      </c>
      <c r="BS171" s="4">
        <f t="shared" si="220"/>
        <v>0</v>
      </c>
      <c r="BT171" s="9">
        <f t="shared" si="265"/>
        <v>0</v>
      </c>
      <c r="BU171" s="9">
        <f t="shared" si="212"/>
        <v>2600.7600000000002</v>
      </c>
      <c r="BV171" s="9">
        <f t="shared" si="288"/>
        <v>2600.7600000000002</v>
      </c>
      <c r="BW171" s="9">
        <f t="shared" si="266"/>
        <v>65.02</v>
      </c>
      <c r="BX171" s="9">
        <f t="shared" si="267"/>
        <v>1685.0600000000004</v>
      </c>
      <c r="BY171" s="9">
        <f t="shared" si="268"/>
        <v>915.69999999999993</v>
      </c>
      <c r="BZ171" s="9">
        <f t="shared" si="269"/>
        <v>0</v>
      </c>
      <c r="CA171" s="9">
        <f t="shared" si="270"/>
        <v>2600.7600000000002</v>
      </c>
      <c r="CB171" s="4">
        <f t="shared" si="221"/>
        <v>0</v>
      </c>
      <c r="CC171" s="9">
        <f t="shared" si="271"/>
        <v>0</v>
      </c>
      <c r="CD171" s="9">
        <f t="shared" si="213"/>
        <v>2600.7600000000002</v>
      </c>
      <c r="CE171" s="9">
        <f t="shared" si="289"/>
        <v>2600.7600000000002</v>
      </c>
      <c r="CF171" s="9">
        <f t="shared" si="272"/>
        <v>65.02</v>
      </c>
      <c r="CG171" s="9">
        <f t="shared" si="273"/>
        <v>1620.0400000000004</v>
      </c>
      <c r="CH171" s="9">
        <f t="shared" si="274"/>
        <v>980.71999999999991</v>
      </c>
      <c r="CI171" s="9">
        <f t="shared" si="275"/>
        <v>0</v>
      </c>
      <c r="CJ171" s="9">
        <f t="shared" si="276"/>
        <v>2600.7600000000002</v>
      </c>
      <c r="CK171" s="4">
        <f t="shared" si="222"/>
        <v>0</v>
      </c>
      <c r="CL171" s="9">
        <f t="shared" si="277"/>
        <v>0</v>
      </c>
      <c r="CM171" s="9">
        <f t="shared" si="214"/>
        <v>2600.7600000000002</v>
      </c>
      <c r="CN171" s="9">
        <f t="shared" si="290"/>
        <v>2600.7600000000002</v>
      </c>
      <c r="CO171" s="9">
        <f t="shared" si="278"/>
        <v>65.02</v>
      </c>
      <c r="CP171" s="9">
        <f t="shared" si="279"/>
        <v>1555.0200000000004</v>
      </c>
      <c r="CQ171" s="9">
        <f t="shared" si="280"/>
        <v>1045.74</v>
      </c>
      <c r="CR171" s="9">
        <f t="shared" si="281"/>
        <v>0</v>
      </c>
      <c r="CS171" s="9">
        <f t="shared" si="282"/>
        <v>2600.7600000000002</v>
      </c>
    </row>
    <row r="172" spans="1:97" ht="12.9" customHeight="1" x14ac:dyDescent="0.25">
      <c r="A172" s="196">
        <v>2513</v>
      </c>
      <c r="B172" s="186" t="s">
        <v>225</v>
      </c>
      <c r="C172" s="179"/>
      <c r="D172" s="197"/>
      <c r="E172" s="217">
        <v>3832.54</v>
      </c>
      <c r="F172" s="276">
        <v>38352</v>
      </c>
      <c r="G172" s="189">
        <v>40</v>
      </c>
      <c r="H172" s="177"/>
      <c r="I172" s="190"/>
      <c r="J172" s="200" t="s">
        <v>463</v>
      </c>
      <c r="K172" s="93">
        <f t="shared" si="225"/>
        <v>2.5000000000000001E-2</v>
      </c>
      <c r="L172" s="94">
        <f t="shared" si="226"/>
        <v>95.81</v>
      </c>
      <c r="M172" s="91">
        <f t="shared" si="227"/>
        <v>3153.89</v>
      </c>
      <c r="N172" s="9">
        <f t="shared" si="228"/>
        <v>678.65000000000009</v>
      </c>
      <c r="O172" s="548">
        <f t="shared" si="229"/>
        <v>3832.54</v>
      </c>
      <c r="P172" s="543"/>
      <c r="Q172" s="4">
        <f t="shared" si="291"/>
        <v>0</v>
      </c>
      <c r="R172" s="9">
        <f t="shared" si="223"/>
        <v>0</v>
      </c>
      <c r="S172" s="9">
        <f t="shared" si="292"/>
        <v>3832.54</v>
      </c>
      <c r="T172" s="9">
        <f t="shared" si="224"/>
        <v>3832.54</v>
      </c>
      <c r="U172" s="9">
        <f t="shared" si="230"/>
        <v>95.81</v>
      </c>
      <c r="V172" s="9">
        <f t="shared" si="231"/>
        <v>3058.08</v>
      </c>
      <c r="W172" s="9">
        <f t="shared" si="232"/>
        <v>774.46</v>
      </c>
      <c r="X172" s="9">
        <f t="shared" si="233"/>
        <v>0</v>
      </c>
      <c r="Y172" s="9">
        <f t="shared" si="234"/>
        <v>3832.54</v>
      </c>
      <c r="Z172" s="4">
        <f t="shared" si="215"/>
        <v>0</v>
      </c>
      <c r="AA172" s="9">
        <f t="shared" si="235"/>
        <v>0</v>
      </c>
      <c r="AB172" s="9">
        <f t="shared" si="207"/>
        <v>3832.54</v>
      </c>
      <c r="AC172" s="9">
        <f t="shared" si="283"/>
        <v>3832.54</v>
      </c>
      <c r="AD172" s="9">
        <f t="shared" si="236"/>
        <v>95.81</v>
      </c>
      <c r="AE172" s="9">
        <f t="shared" si="237"/>
        <v>2962.27</v>
      </c>
      <c r="AF172" s="9">
        <f t="shared" si="238"/>
        <v>870.27</v>
      </c>
      <c r="AG172" s="9">
        <f t="shared" si="239"/>
        <v>0</v>
      </c>
      <c r="AH172" s="9">
        <f t="shared" si="240"/>
        <v>3832.54</v>
      </c>
      <c r="AI172" s="4">
        <f t="shared" si="216"/>
        <v>0</v>
      </c>
      <c r="AJ172" s="9">
        <f t="shared" si="241"/>
        <v>0</v>
      </c>
      <c r="AK172" s="9">
        <f t="shared" si="208"/>
        <v>3832.54</v>
      </c>
      <c r="AL172" s="9">
        <f t="shared" si="284"/>
        <v>3832.54</v>
      </c>
      <c r="AM172" s="9">
        <f t="shared" si="242"/>
        <v>95.81</v>
      </c>
      <c r="AN172" s="9">
        <f t="shared" si="243"/>
        <v>2866.46</v>
      </c>
      <c r="AO172" s="9">
        <f t="shared" si="244"/>
        <v>966.07999999999993</v>
      </c>
      <c r="AP172" s="9">
        <f t="shared" si="245"/>
        <v>0</v>
      </c>
      <c r="AQ172" s="9">
        <f t="shared" si="246"/>
        <v>3832.54</v>
      </c>
      <c r="AR172" s="4">
        <f t="shared" si="217"/>
        <v>0</v>
      </c>
      <c r="AS172" s="9">
        <f t="shared" si="247"/>
        <v>0</v>
      </c>
      <c r="AT172" s="9">
        <f t="shared" si="209"/>
        <v>3832.54</v>
      </c>
      <c r="AU172" s="9">
        <f t="shared" si="285"/>
        <v>3832.54</v>
      </c>
      <c r="AV172" s="9">
        <f t="shared" si="248"/>
        <v>95.81</v>
      </c>
      <c r="AW172" s="9">
        <f t="shared" si="249"/>
        <v>2770.65</v>
      </c>
      <c r="AX172" s="9">
        <f t="shared" si="250"/>
        <v>1061.8899999999999</v>
      </c>
      <c r="AY172" s="9">
        <f t="shared" si="251"/>
        <v>0</v>
      </c>
      <c r="AZ172" s="9">
        <f t="shared" si="252"/>
        <v>3832.54</v>
      </c>
      <c r="BA172" s="4">
        <f t="shared" si="218"/>
        <v>0</v>
      </c>
      <c r="BB172" s="9">
        <f t="shared" si="253"/>
        <v>0</v>
      </c>
      <c r="BC172" s="9">
        <f t="shared" si="210"/>
        <v>3832.54</v>
      </c>
      <c r="BD172" s="9">
        <f t="shared" si="286"/>
        <v>3832.54</v>
      </c>
      <c r="BE172" s="9">
        <f t="shared" si="254"/>
        <v>95.81</v>
      </c>
      <c r="BF172" s="9">
        <f t="shared" si="255"/>
        <v>2674.84</v>
      </c>
      <c r="BG172" s="9">
        <f t="shared" si="256"/>
        <v>1157.6999999999998</v>
      </c>
      <c r="BH172" s="9">
        <f t="shared" si="257"/>
        <v>0</v>
      </c>
      <c r="BI172" s="9">
        <f t="shared" si="258"/>
        <v>3832.54</v>
      </c>
      <c r="BJ172" s="4">
        <f t="shared" si="219"/>
        <v>0</v>
      </c>
      <c r="BK172" s="9">
        <f t="shared" si="259"/>
        <v>0</v>
      </c>
      <c r="BL172" s="9">
        <f t="shared" si="211"/>
        <v>3832.54</v>
      </c>
      <c r="BM172" s="9">
        <f t="shared" si="287"/>
        <v>3832.54</v>
      </c>
      <c r="BN172" s="9">
        <f t="shared" si="260"/>
        <v>95.81</v>
      </c>
      <c r="BO172" s="9">
        <f t="shared" si="261"/>
        <v>2579.0300000000002</v>
      </c>
      <c r="BP172" s="9">
        <f t="shared" si="262"/>
        <v>1253.5099999999998</v>
      </c>
      <c r="BQ172" s="9">
        <f t="shared" si="263"/>
        <v>0</v>
      </c>
      <c r="BR172" s="9">
        <f t="shared" si="264"/>
        <v>3832.54</v>
      </c>
      <c r="BS172" s="4">
        <f t="shared" si="220"/>
        <v>0</v>
      </c>
      <c r="BT172" s="9">
        <f t="shared" si="265"/>
        <v>0</v>
      </c>
      <c r="BU172" s="9">
        <f t="shared" si="212"/>
        <v>3832.54</v>
      </c>
      <c r="BV172" s="9">
        <f t="shared" si="288"/>
        <v>3832.54</v>
      </c>
      <c r="BW172" s="9">
        <f t="shared" si="266"/>
        <v>95.81</v>
      </c>
      <c r="BX172" s="9">
        <f t="shared" si="267"/>
        <v>2483.2200000000003</v>
      </c>
      <c r="BY172" s="9">
        <f t="shared" si="268"/>
        <v>1349.3199999999997</v>
      </c>
      <c r="BZ172" s="9">
        <f t="shared" si="269"/>
        <v>0</v>
      </c>
      <c r="CA172" s="9">
        <f t="shared" si="270"/>
        <v>3832.54</v>
      </c>
      <c r="CB172" s="4">
        <f t="shared" si="221"/>
        <v>0</v>
      </c>
      <c r="CC172" s="9">
        <f t="shared" si="271"/>
        <v>0</v>
      </c>
      <c r="CD172" s="9">
        <f t="shared" si="213"/>
        <v>3832.54</v>
      </c>
      <c r="CE172" s="9">
        <f t="shared" si="289"/>
        <v>3832.54</v>
      </c>
      <c r="CF172" s="9">
        <f t="shared" si="272"/>
        <v>95.81</v>
      </c>
      <c r="CG172" s="9">
        <f t="shared" si="273"/>
        <v>2387.4100000000003</v>
      </c>
      <c r="CH172" s="9">
        <f t="shared" si="274"/>
        <v>1445.1299999999997</v>
      </c>
      <c r="CI172" s="9">
        <f t="shared" si="275"/>
        <v>0</v>
      </c>
      <c r="CJ172" s="9">
        <f t="shared" si="276"/>
        <v>3832.54</v>
      </c>
      <c r="CK172" s="4">
        <f t="shared" si="222"/>
        <v>0</v>
      </c>
      <c r="CL172" s="9">
        <f t="shared" si="277"/>
        <v>0</v>
      </c>
      <c r="CM172" s="9">
        <f t="shared" si="214"/>
        <v>3832.54</v>
      </c>
      <c r="CN172" s="9">
        <f t="shared" si="290"/>
        <v>3832.54</v>
      </c>
      <c r="CO172" s="9">
        <f t="shared" si="278"/>
        <v>95.81</v>
      </c>
      <c r="CP172" s="9">
        <f t="shared" si="279"/>
        <v>2291.6000000000004</v>
      </c>
      <c r="CQ172" s="9">
        <f t="shared" si="280"/>
        <v>1540.9399999999996</v>
      </c>
      <c r="CR172" s="9">
        <f t="shared" si="281"/>
        <v>0</v>
      </c>
      <c r="CS172" s="9">
        <f t="shared" si="282"/>
        <v>3832.54</v>
      </c>
    </row>
    <row r="173" spans="1:97" ht="12.9" customHeight="1" x14ac:dyDescent="0.25">
      <c r="A173" s="196">
        <v>2514</v>
      </c>
      <c r="B173" s="186" t="s">
        <v>225</v>
      </c>
      <c r="C173" s="179"/>
      <c r="D173" s="197"/>
      <c r="E173" s="217">
        <v>7167.27</v>
      </c>
      <c r="F173" s="276">
        <v>38352</v>
      </c>
      <c r="G173" s="189">
        <v>40</v>
      </c>
      <c r="H173" s="177"/>
      <c r="I173" s="190"/>
      <c r="J173" s="200" t="s">
        <v>463</v>
      </c>
      <c r="K173" s="93">
        <f t="shared" si="225"/>
        <v>2.5000000000000001E-2</v>
      </c>
      <c r="L173" s="94">
        <f t="shared" si="226"/>
        <v>179.18</v>
      </c>
      <c r="M173" s="91">
        <f t="shared" si="227"/>
        <v>5898.08</v>
      </c>
      <c r="N173" s="9">
        <f t="shared" si="228"/>
        <v>1269.19</v>
      </c>
      <c r="O173" s="548">
        <f t="shared" si="229"/>
        <v>7167.27</v>
      </c>
      <c r="P173" s="543"/>
      <c r="Q173" s="4">
        <f t="shared" si="291"/>
        <v>0</v>
      </c>
      <c r="R173" s="9">
        <f t="shared" si="223"/>
        <v>0</v>
      </c>
      <c r="S173" s="9">
        <f t="shared" si="292"/>
        <v>7167.27</v>
      </c>
      <c r="T173" s="9">
        <f t="shared" si="224"/>
        <v>7167.27</v>
      </c>
      <c r="U173" s="9">
        <f t="shared" si="230"/>
        <v>179.18</v>
      </c>
      <c r="V173" s="9">
        <f t="shared" si="231"/>
        <v>5718.9</v>
      </c>
      <c r="W173" s="9">
        <f t="shared" si="232"/>
        <v>1448.3700000000001</v>
      </c>
      <c r="X173" s="9">
        <f t="shared" si="233"/>
        <v>0</v>
      </c>
      <c r="Y173" s="9">
        <f t="shared" si="234"/>
        <v>7167.27</v>
      </c>
      <c r="Z173" s="4">
        <f t="shared" si="215"/>
        <v>0</v>
      </c>
      <c r="AA173" s="9">
        <f t="shared" si="235"/>
        <v>0</v>
      </c>
      <c r="AB173" s="9">
        <f t="shared" si="207"/>
        <v>7167.27</v>
      </c>
      <c r="AC173" s="9">
        <f t="shared" si="283"/>
        <v>7167.27</v>
      </c>
      <c r="AD173" s="9">
        <f t="shared" si="236"/>
        <v>179.18</v>
      </c>
      <c r="AE173" s="9">
        <f t="shared" si="237"/>
        <v>5539.7199999999993</v>
      </c>
      <c r="AF173" s="9">
        <f t="shared" si="238"/>
        <v>1627.5500000000002</v>
      </c>
      <c r="AG173" s="9">
        <f t="shared" si="239"/>
        <v>0</v>
      </c>
      <c r="AH173" s="9">
        <f t="shared" si="240"/>
        <v>7167.27</v>
      </c>
      <c r="AI173" s="4">
        <f t="shared" si="216"/>
        <v>0</v>
      </c>
      <c r="AJ173" s="9">
        <f t="shared" si="241"/>
        <v>0</v>
      </c>
      <c r="AK173" s="9">
        <f t="shared" si="208"/>
        <v>7167.27</v>
      </c>
      <c r="AL173" s="9">
        <f t="shared" si="284"/>
        <v>7167.27</v>
      </c>
      <c r="AM173" s="9">
        <f t="shared" si="242"/>
        <v>179.18</v>
      </c>
      <c r="AN173" s="9">
        <f t="shared" si="243"/>
        <v>5360.5399999999991</v>
      </c>
      <c r="AO173" s="9">
        <f t="shared" si="244"/>
        <v>1806.7300000000002</v>
      </c>
      <c r="AP173" s="9">
        <f t="shared" si="245"/>
        <v>0</v>
      </c>
      <c r="AQ173" s="9">
        <f t="shared" si="246"/>
        <v>7167.27</v>
      </c>
      <c r="AR173" s="4">
        <f t="shared" si="217"/>
        <v>0</v>
      </c>
      <c r="AS173" s="9">
        <f t="shared" si="247"/>
        <v>0</v>
      </c>
      <c r="AT173" s="9">
        <f t="shared" si="209"/>
        <v>7167.27</v>
      </c>
      <c r="AU173" s="9">
        <f t="shared" si="285"/>
        <v>7167.27</v>
      </c>
      <c r="AV173" s="9">
        <f t="shared" si="248"/>
        <v>179.18</v>
      </c>
      <c r="AW173" s="9">
        <f t="shared" si="249"/>
        <v>5181.3599999999988</v>
      </c>
      <c r="AX173" s="9">
        <f t="shared" si="250"/>
        <v>1985.9100000000003</v>
      </c>
      <c r="AY173" s="9">
        <f t="shared" si="251"/>
        <v>0</v>
      </c>
      <c r="AZ173" s="9">
        <f t="shared" si="252"/>
        <v>7167.27</v>
      </c>
      <c r="BA173" s="4">
        <f t="shared" si="218"/>
        <v>0</v>
      </c>
      <c r="BB173" s="9">
        <f t="shared" si="253"/>
        <v>0</v>
      </c>
      <c r="BC173" s="9">
        <f t="shared" si="210"/>
        <v>7167.27</v>
      </c>
      <c r="BD173" s="9">
        <f t="shared" si="286"/>
        <v>7167.27</v>
      </c>
      <c r="BE173" s="9">
        <f t="shared" si="254"/>
        <v>179.18</v>
      </c>
      <c r="BF173" s="9">
        <f t="shared" si="255"/>
        <v>5002.1799999999985</v>
      </c>
      <c r="BG173" s="9">
        <f t="shared" si="256"/>
        <v>2165.09</v>
      </c>
      <c r="BH173" s="9">
        <f t="shared" si="257"/>
        <v>0</v>
      </c>
      <c r="BI173" s="9">
        <f t="shared" si="258"/>
        <v>7167.27</v>
      </c>
      <c r="BJ173" s="4">
        <f t="shared" si="219"/>
        <v>0</v>
      </c>
      <c r="BK173" s="9">
        <f t="shared" si="259"/>
        <v>0</v>
      </c>
      <c r="BL173" s="9">
        <f t="shared" si="211"/>
        <v>7167.27</v>
      </c>
      <c r="BM173" s="9">
        <f t="shared" si="287"/>
        <v>7167.27</v>
      </c>
      <c r="BN173" s="9">
        <f t="shared" si="260"/>
        <v>179.18</v>
      </c>
      <c r="BO173" s="9">
        <f t="shared" si="261"/>
        <v>4822.9999999999982</v>
      </c>
      <c r="BP173" s="9">
        <f t="shared" si="262"/>
        <v>2344.27</v>
      </c>
      <c r="BQ173" s="9">
        <f t="shared" si="263"/>
        <v>0</v>
      </c>
      <c r="BR173" s="9">
        <f t="shared" si="264"/>
        <v>7167.27</v>
      </c>
      <c r="BS173" s="4">
        <f t="shared" si="220"/>
        <v>0</v>
      </c>
      <c r="BT173" s="9">
        <f t="shared" si="265"/>
        <v>0</v>
      </c>
      <c r="BU173" s="9">
        <f t="shared" si="212"/>
        <v>7167.27</v>
      </c>
      <c r="BV173" s="9">
        <f t="shared" si="288"/>
        <v>7167.27</v>
      </c>
      <c r="BW173" s="9">
        <f t="shared" si="266"/>
        <v>179.18</v>
      </c>
      <c r="BX173" s="9">
        <f t="shared" si="267"/>
        <v>4643.8199999999979</v>
      </c>
      <c r="BY173" s="9">
        <f t="shared" si="268"/>
        <v>2523.4499999999998</v>
      </c>
      <c r="BZ173" s="9">
        <f t="shared" si="269"/>
        <v>0</v>
      </c>
      <c r="CA173" s="9">
        <f t="shared" si="270"/>
        <v>7167.27</v>
      </c>
      <c r="CB173" s="4">
        <f t="shared" si="221"/>
        <v>0</v>
      </c>
      <c r="CC173" s="9">
        <f t="shared" si="271"/>
        <v>0</v>
      </c>
      <c r="CD173" s="9">
        <f t="shared" si="213"/>
        <v>7167.27</v>
      </c>
      <c r="CE173" s="9">
        <f t="shared" si="289"/>
        <v>7167.27</v>
      </c>
      <c r="CF173" s="9">
        <f t="shared" si="272"/>
        <v>179.18</v>
      </c>
      <c r="CG173" s="9">
        <f t="shared" si="273"/>
        <v>4464.6399999999976</v>
      </c>
      <c r="CH173" s="9">
        <f t="shared" si="274"/>
        <v>2702.6299999999997</v>
      </c>
      <c r="CI173" s="9">
        <f t="shared" si="275"/>
        <v>0</v>
      </c>
      <c r="CJ173" s="9">
        <f t="shared" si="276"/>
        <v>7167.27</v>
      </c>
      <c r="CK173" s="4">
        <f t="shared" si="222"/>
        <v>0</v>
      </c>
      <c r="CL173" s="9">
        <f t="shared" si="277"/>
        <v>0</v>
      </c>
      <c r="CM173" s="9">
        <f t="shared" si="214"/>
        <v>7167.27</v>
      </c>
      <c r="CN173" s="9">
        <f t="shared" si="290"/>
        <v>7167.27</v>
      </c>
      <c r="CO173" s="9">
        <f t="shared" si="278"/>
        <v>179.18</v>
      </c>
      <c r="CP173" s="9">
        <f t="shared" si="279"/>
        <v>4285.4599999999973</v>
      </c>
      <c r="CQ173" s="9">
        <f t="shared" si="280"/>
        <v>2881.8099999999995</v>
      </c>
      <c r="CR173" s="9">
        <f t="shared" si="281"/>
        <v>0</v>
      </c>
      <c r="CS173" s="9">
        <f t="shared" si="282"/>
        <v>7167.27</v>
      </c>
    </row>
    <row r="174" spans="1:97" ht="12.9" customHeight="1" x14ac:dyDescent="0.25">
      <c r="A174" s="196">
        <v>2515</v>
      </c>
      <c r="B174" s="186" t="s">
        <v>225</v>
      </c>
      <c r="C174" s="179"/>
      <c r="D174" s="197"/>
      <c r="E174" s="217">
        <v>4408</v>
      </c>
      <c r="F174" s="276">
        <v>37438</v>
      </c>
      <c r="G174" s="189">
        <v>40</v>
      </c>
      <c r="H174" s="177"/>
      <c r="I174" s="190"/>
      <c r="J174" s="200" t="s">
        <v>463</v>
      </c>
      <c r="K174" s="93">
        <f t="shared" si="225"/>
        <v>2.5000000000000001E-2</v>
      </c>
      <c r="L174" s="94">
        <f t="shared" si="226"/>
        <v>110.2</v>
      </c>
      <c r="M174" s="91">
        <f t="shared" si="227"/>
        <v>3361.1</v>
      </c>
      <c r="N174" s="9">
        <f t="shared" si="228"/>
        <v>1046.9000000000001</v>
      </c>
      <c r="O174" s="548">
        <f t="shared" si="229"/>
        <v>4408</v>
      </c>
      <c r="P174" s="543"/>
      <c r="Q174" s="4">
        <f t="shared" si="291"/>
        <v>0</v>
      </c>
      <c r="R174" s="9">
        <f t="shared" si="223"/>
        <v>0</v>
      </c>
      <c r="S174" s="9">
        <f t="shared" si="292"/>
        <v>4408</v>
      </c>
      <c r="T174" s="9">
        <f t="shared" si="224"/>
        <v>4408</v>
      </c>
      <c r="U174" s="9">
        <f t="shared" si="230"/>
        <v>110.2</v>
      </c>
      <c r="V174" s="9">
        <f t="shared" si="231"/>
        <v>3250.9</v>
      </c>
      <c r="W174" s="9">
        <f t="shared" si="232"/>
        <v>1157.1000000000001</v>
      </c>
      <c r="X174" s="9">
        <f t="shared" si="233"/>
        <v>0</v>
      </c>
      <c r="Y174" s="9">
        <f t="shared" si="234"/>
        <v>4408</v>
      </c>
      <c r="Z174" s="4">
        <f t="shared" si="215"/>
        <v>0</v>
      </c>
      <c r="AA174" s="9">
        <f t="shared" si="235"/>
        <v>0</v>
      </c>
      <c r="AB174" s="9">
        <f t="shared" si="207"/>
        <v>4408</v>
      </c>
      <c r="AC174" s="9">
        <f t="shared" si="283"/>
        <v>4408</v>
      </c>
      <c r="AD174" s="9">
        <f t="shared" si="236"/>
        <v>110.2</v>
      </c>
      <c r="AE174" s="9">
        <f t="shared" si="237"/>
        <v>3140.7000000000003</v>
      </c>
      <c r="AF174" s="9">
        <f t="shared" si="238"/>
        <v>1267.3000000000002</v>
      </c>
      <c r="AG174" s="9">
        <f t="shared" si="239"/>
        <v>0</v>
      </c>
      <c r="AH174" s="9">
        <f t="shared" si="240"/>
        <v>4408</v>
      </c>
      <c r="AI174" s="4">
        <f t="shared" si="216"/>
        <v>0</v>
      </c>
      <c r="AJ174" s="9">
        <f t="shared" si="241"/>
        <v>0</v>
      </c>
      <c r="AK174" s="9">
        <f t="shared" si="208"/>
        <v>4408</v>
      </c>
      <c r="AL174" s="9">
        <f t="shared" si="284"/>
        <v>4408</v>
      </c>
      <c r="AM174" s="9">
        <f t="shared" si="242"/>
        <v>110.2</v>
      </c>
      <c r="AN174" s="9">
        <f t="shared" si="243"/>
        <v>3030.5000000000005</v>
      </c>
      <c r="AO174" s="9">
        <f t="shared" si="244"/>
        <v>1377.5000000000002</v>
      </c>
      <c r="AP174" s="9">
        <f t="shared" si="245"/>
        <v>0</v>
      </c>
      <c r="AQ174" s="9">
        <f t="shared" si="246"/>
        <v>4408</v>
      </c>
      <c r="AR174" s="4">
        <f t="shared" si="217"/>
        <v>0</v>
      </c>
      <c r="AS174" s="9">
        <f t="shared" si="247"/>
        <v>0</v>
      </c>
      <c r="AT174" s="9">
        <f t="shared" si="209"/>
        <v>4408</v>
      </c>
      <c r="AU174" s="9">
        <f t="shared" si="285"/>
        <v>4408</v>
      </c>
      <c r="AV174" s="9">
        <f t="shared" si="248"/>
        <v>110.2</v>
      </c>
      <c r="AW174" s="9">
        <f t="shared" si="249"/>
        <v>2920.3000000000006</v>
      </c>
      <c r="AX174" s="9">
        <f t="shared" si="250"/>
        <v>1487.7000000000003</v>
      </c>
      <c r="AY174" s="9">
        <f t="shared" si="251"/>
        <v>0</v>
      </c>
      <c r="AZ174" s="9">
        <f t="shared" si="252"/>
        <v>4408</v>
      </c>
      <c r="BA174" s="4">
        <f t="shared" si="218"/>
        <v>0</v>
      </c>
      <c r="BB174" s="9">
        <f t="shared" si="253"/>
        <v>0</v>
      </c>
      <c r="BC174" s="9">
        <f t="shared" si="210"/>
        <v>4408</v>
      </c>
      <c r="BD174" s="9">
        <f t="shared" si="286"/>
        <v>4408</v>
      </c>
      <c r="BE174" s="9">
        <f t="shared" si="254"/>
        <v>110.2</v>
      </c>
      <c r="BF174" s="9">
        <f t="shared" si="255"/>
        <v>2810.1000000000008</v>
      </c>
      <c r="BG174" s="9">
        <f t="shared" si="256"/>
        <v>1597.9000000000003</v>
      </c>
      <c r="BH174" s="9">
        <f t="shared" si="257"/>
        <v>0</v>
      </c>
      <c r="BI174" s="9">
        <f t="shared" si="258"/>
        <v>4408</v>
      </c>
      <c r="BJ174" s="4">
        <f t="shared" si="219"/>
        <v>0</v>
      </c>
      <c r="BK174" s="9">
        <f t="shared" si="259"/>
        <v>0</v>
      </c>
      <c r="BL174" s="9">
        <f t="shared" si="211"/>
        <v>4408</v>
      </c>
      <c r="BM174" s="9">
        <f t="shared" si="287"/>
        <v>4408</v>
      </c>
      <c r="BN174" s="9">
        <f t="shared" si="260"/>
        <v>110.2</v>
      </c>
      <c r="BO174" s="9">
        <f t="shared" si="261"/>
        <v>2699.900000000001</v>
      </c>
      <c r="BP174" s="9">
        <f t="shared" si="262"/>
        <v>1708.1000000000004</v>
      </c>
      <c r="BQ174" s="9">
        <f t="shared" si="263"/>
        <v>0</v>
      </c>
      <c r="BR174" s="9">
        <f t="shared" si="264"/>
        <v>4408</v>
      </c>
      <c r="BS174" s="4">
        <f t="shared" si="220"/>
        <v>0</v>
      </c>
      <c r="BT174" s="9">
        <f t="shared" si="265"/>
        <v>0</v>
      </c>
      <c r="BU174" s="9">
        <f t="shared" si="212"/>
        <v>4408</v>
      </c>
      <c r="BV174" s="9">
        <f t="shared" si="288"/>
        <v>4408</v>
      </c>
      <c r="BW174" s="9">
        <f t="shared" si="266"/>
        <v>110.2</v>
      </c>
      <c r="BX174" s="9">
        <f t="shared" si="267"/>
        <v>2589.7000000000012</v>
      </c>
      <c r="BY174" s="9">
        <f t="shared" si="268"/>
        <v>1818.3000000000004</v>
      </c>
      <c r="BZ174" s="9">
        <f t="shared" si="269"/>
        <v>0</v>
      </c>
      <c r="CA174" s="9">
        <f t="shared" si="270"/>
        <v>4408</v>
      </c>
      <c r="CB174" s="4">
        <f t="shared" si="221"/>
        <v>0</v>
      </c>
      <c r="CC174" s="9">
        <f t="shared" si="271"/>
        <v>0</v>
      </c>
      <c r="CD174" s="9">
        <f t="shared" si="213"/>
        <v>4408</v>
      </c>
      <c r="CE174" s="9">
        <f t="shared" si="289"/>
        <v>4408</v>
      </c>
      <c r="CF174" s="9">
        <f t="shared" si="272"/>
        <v>110.2</v>
      </c>
      <c r="CG174" s="9">
        <f t="shared" si="273"/>
        <v>2479.5000000000014</v>
      </c>
      <c r="CH174" s="9">
        <f t="shared" si="274"/>
        <v>1928.5000000000005</v>
      </c>
      <c r="CI174" s="9">
        <f t="shared" si="275"/>
        <v>0</v>
      </c>
      <c r="CJ174" s="9">
        <f t="shared" si="276"/>
        <v>4408</v>
      </c>
      <c r="CK174" s="4">
        <f t="shared" si="222"/>
        <v>0</v>
      </c>
      <c r="CL174" s="9">
        <f t="shared" si="277"/>
        <v>0</v>
      </c>
      <c r="CM174" s="9">
        <f t="shared" si="214"/>
        <v>4408</v>
      </c>
      <c r="CN174" s="9">
        <f t="shared" si="290"/>
        <v>4408</v>
      </c>
      <c r="CO174" s="9">
        <f t="shared" si="278"/>
        <v>110.2</v>
      </c>
      <c r="CP174" s="9">
        <f t="shared" si="279"/>
        <v>2369.3000000000015</v>
      </c>
      <c r="CQ174" s="9">
        <f t="shared" si="280"/>
        <v>2038.7000000000005</v>
      </c>
      <c r="CR174" s="9">
        <f t="shared" si="281"/>
        <v>0</v>
      </c>
      <c r="CS174" s="9">
        <f t="shared" si="282"/>
        <v>4408</v>
      </c>
    </row>
    <row r="175" spans="1:97" ht="12.9" customHeight="1" x14ac:dyDescent="0.25">
      <c r="A175" s="196">
        <v>2516</v>
      </c>
      <c r="B175" s="186" t="s">
        <v>225</v>
      </c>
      <c r="C175" s="179"/>
      <c r="D175" s="197"/>
      <c r="E175" s="217">
        <v>1271.76</v>
      </c>
      <c r="F175" s="276">
        <v>38702</v>
      </c>
      <c r="G175" s="189">
        <v>40</v>
      </c>
      <c r="H175" s="177"/>
      <c r="I175" s="190"/>
      <c r="J175" s="200" t="s">
        <v>463</v>
      </c>
      <c r="K175" s="93">
        <f t="shared" si="225"/>
        <v>2.5000000000000001E-2</v>
      </c>
      <c r="L175" s="94">
        <f t="shared" si="226"/>
        <v>31.79</v>
      </c>
      <c r="M175" s="91">
        <f t="shared" si="227"/>
        <v>1078.3699999999999</v>
      </c>
      <c r="N175" s="9">
        <f t="shared" si="228"/>
        <v>193.39000000000001</v>
      </c>
      <c r="O175" s="548">
        <f t="shared" si="229"/>
        <v>1271.76</v>
      </c>
      <c r="P175" s="543"/>
      <c r="Q175" s="4">
        <f t="shared" si="291"/>
        <v>0</v>
      </c>
      <c r="R175" s="9">
        <f t="shared" si="223"/>
        <v>0</v>
      </c>
      <c r="S175" s="9">
        <f t="shared" si="292"/>
        <v>1271.76</v>
      </c>
      <c r="T175" s="9">
        <f t="shared" si="224"/>
        <v>1271.76</v>
      </c>
      <c r="U175" s="9">
        <f t="shared" si="230"/>
        <v>31.79</v>
      </c>
      <c r="V175" s="9">
        <f t="shared" si="231"/>
        <v>1046.58</v>
      </c>
      <c r="W175" s="9">
        <f t="shared" si="232"/>
        <v>225.18</v>
      </c>
      <c r="X175" s="9">
        <f t="shared" si="233"/>
        <v>0</v>
      </c>
      <c r="Y175" s="9">
        <f t="shared" si="234"/>
        <v>1271.76</v>
      </c>
      <c r="Z175" s="4">
        <f t="shared" si="215"/>
        <v>0</v>
      </c>
      <c r="AA175" s="9">
        <f t="shared" si="235"/>
        <v>0</v>
      </c>
      <c r="AB175" s="9">
        <f t="shared" si="207"/>
        <v>1271.76</v>
      </c>
      <c r="AC175" s="9">
        <f t="shared" si="283"/>
        <v>1271.76</v>
      </c>
      <c r="AD175" s="9">
        <f t="shared" si="236"/>
        <v>31.79</v>
      </c>
      <c r="AE175" s="9">
        <f t="shared" si="237"/>
        <v>1014.79</v>
      </c>
      <c r="AF175" s="9">
        <f t="shared" si="238"/>
        <v>256.97000000000003</v>
      </c>
      <c r="AG175" s="9">
        <f t="shared" si="239"/>
        <v>0</v>
      </c>
      <c r="AH175" s="9">
        <f t="shared" si="240"/>
        <v>1271.76</v>
      </c>
      <c r="AI175" s="4">
        <f t="shared" si="216"/>
        <v>0</v>
      </c>
      <c r="AJ175" s="9">
        <f t="shared" si="241"/>
        <v>0</v>
      </c>
      <c r="AK175" s="9">
        <f t="shared" si="208"/>
        <v>1271.76</v>
      </c>
      <c r="AL175" s="9">
        <f t="shared" si="284"/>
        <v>1271.76</v>
      </c>
      <c r="AM175" s="9">
        <f t="shared" si="242"/>
        <v>31.79</v>
      </c>
      <c r="AN175" s="9">
        <f t="shared" si="243"/>
        <v>983</v>
      </c>
      <c r="AO175" s="9">
        <f t="shared" si="244"/>
        <v>288.76000000000005</v>
      </c>
      <c r="AP175" s="9">
        <f t="shared" si="245"/>
        <v>0</v>
      </c>
      <c r="AQ175" s="9">
        <f t="shared" si="246"/>
        <v>1271.76</v>
      </c>
      <c r="AR175" s="4">
        <f t="shared" si="217"/>
        <v>0</v>
      </c>
      <c r="AS175" s="9">
        <f t="shared" si="247"/>
        <v>0</v>
      </c>
      <c r="AT175" s="9">
        <f t="shared" si="209"/>
        <v>1271.76</v>
      </c>
      <c r="AU175" s="9">
        <f t="shared" si="285"/>
        <v>1271.76</v>
      </c>
      <c r="AV175" s="9">
        <f t="shared" si="248"/>
        <v>31.79</v>
      </c>
      <c r="AW175" s="9">
        <f t="shared" si="249"/>
        <v>951.21</v>
      </c>
      <c r="AX175" s="9">
        <f t="shared" si="250"/>
        <v>320.55000000000007</v>
      </c>
      <c r="AY175" s="9">
        <f t="shared" si="251"/>
        <v>0</v>
      </c>
      <c r="AZ175" s="9">
        <f t="shared" si="252"/>
        <v>1271.76</v>
      </c>
      <c r="BA175" s="4">
        <f t="shared" si="218"/>
        <v>0</v>
      </c>
      <c r="BB175" s="9">
        <f t="shared" si="253"/>
        <v>0</v>
      </c>
      <c r="BC175" s="9">
        <f t="shared" si="210"/>
        <v>1271.76</v>
      </c>
      <c r="BD175" s="9">
        <f t="shared" si="286"/>
        <v>1271.76</v>
      </c>
      <c r="BE175" s="9">
        <f t="shared" si="254"/>
        <v>31.79</v>
      </c>
      <c r="BF175" s="9">
        <f t="shared" si="255"/>
        <v>919.42000000000007</v>
      </c>
      <c r="BG175" s="9">
        <f t="shared" si="256"/>
        <v>352.34000000000009</v>
      </c>
      <c r="BH175" s="9">
        <f t="shared" si="257"/>
        <v>0</v>
      </c>
      <c r="BI175" s="9">
        <f t="shared" si="258"/>
        <v>1271.76</v>
      </c>
      <c r="BJ175" s="4">
        <f t="shared" si="219"/>
        <v>0</v>
      </c>
      <c r="BK175" s="9">
        <f t="shared" si="259"/>
        <v>0</v>
      </c>
      <c r="BL175" s="9">
        <f t="shared" si="211"/>
        <v>1271.76</v>
      </c>
      <c r="BM175" s="9">
        <f t="shared" si="287"/>
        <v>1271.76</v>
      </c>
      <c r="BN175" s="9">
        <f t="shared" si="260"/>
        <v>31.79</v>
      </c>
      <c r="BO175" s="9">
        <f t="shared" si="261"/>
        <v>887.63000000000011</v>
      </c>
      <c r="BP175" s="9">
        <f t="shared" si="262"/>
        <v>384.13000000000011</v>
      </c>
      <c r="BQ175" s="9">
        <f t="shared" si="263"/>
        <v>0</v>
      </c>
      <c r="BR175" s="9">
        <f t="shared" si="264"/>
        <v>1271.76</v>
      </c>
      <c r="BS175" s="4">
        <f t="shared" si="220"/>
        <v>0</v>
      </c>
      <c r="BT175" s="9">
        <f t="shared" si="265"/>
        <v>0</v>
      </c>
      <c r="BU175" s="9">
        <f t="shared" si="212"/>
        <v>1271.76</v>
      </c>
      <c r="BV175" s="9">
        <f t="shared" si="288"/>
        <v>1271.76</v>
      </c>
      <c r="BW175" s="9">
        <f t="shared" si="266"/>
        <v>31.79</v>
      </c>
      <c r="BX175" s="9">
        <f t="shared" si="267"/>
        <v>855.84000000000015</v>
      </c>
      <c r="BY175" s="9">
        <f t="shared" si="268"/>
        <v>415.92000000000013</v>
      </c>
      <c r="BZ175" s="9">
        <f t="shared" si="269"/>
        <v>0</v>
      </c>
      <c r="CA175" s="9">
        <f t="shared" si="270"/>
        <v>1271.76</v>
      </c>
      <c r="CB175" s="4">
        <f t="shared" si="221"/>
        <v>0</v>
      </c>
      <c r="CC175" s="9">
        <f t="shared" si="271"/>
        <v>0</v>
      </c>
      <c r="CD175" s="9">
        <f t="shared" si="213"/>
        <v>1271.76</v>
      </c>
      <c r="CE175" s="9">
        <f t="shared" si="289"/>
        <v>1271.76</v>
      </c>
      <c r="CF175" s="9">
        <f t="shared" si="272"/>
        <v>31.79</v>
      </c>
      <c r="CG175" s="9">
        <f t="shared" si="273"/>
        <v>824.05000000000018</v>
      </c>
      <c r="CH175" s="9">
        <f t="shared" si="274"/>
        <v>447.71000000000015</v>
      </c>
      <c r="CI175" s="9">
        <f t="shared" si="275"/>
        <v>0</v>
      </c>
      <c r="CJ175" s="9">
        <f t="shared" si="276"/>
        <v>1271.76</v>
      </c>
      <c r="CK175" s="4">
        <f t="shared" si="222"/>
        <v>0</v>
      </c>
      <c r="CL175" s="9">
        <f t="shared" si="277"/>
        <v>0</v>
      </c>
      <c r="CM175" s="9">
        <f t="shared" si="214"/>
        <v>1271.76</v>
      </c>
      <c r="CN175" s="9">
        <f t="shared" si="290"/>
        <v>1271.76</v>
      </c>
      <c r="CO175" s="9">
        <f t="shared" si="278"/>
        <v>31.79</v>
      </c>
      <c r="CP175" s="9">
        <f t="shared" si="279"/>
        <v>792.26000000000022</v>
      </c>
      <c r="CQ175" s="9">
        <f t="shared" si="280"/>
        <v>479.50000000000017</v>
      </c>
      <c r="CR175" s="9">
        <f t="shared" si="281"/>
        <v>0</v>
      </c>
      <c r="CS175" s="9">
        <f t="shared" si="282"/>
        <v>1271.76</v>
      </c>
    </row>
    <row r="176" spans="1:97" ht="12.9" customHeight="1" x14ac:dyDescent="0.25">
      <c r="A176" s="196">
        <v>2517</v>
      </c>
      <c r="B176" s="186" t="s">
        <v>225</v>
      </c>
      <c r="C176" s="179"/>
      <c r="D176" s="197"/>
      <c r="E176" s="217">
        <v>19867.759999999998</v>
      </c>
      <c r="F176" s="276">
        <v>38629</v>
      </c>
      <c r="G176" s="189">
        <v>40</v>
      </c>
      <c r="H176" s="177"/>
      <c r="I176" s="190"/>
      <c r="J176" s="200" t="s">
        <v>463</v>
      </c>
      <c r="K176" s="93">
        <f t="shared" si="225"/>
        <v>2.5000000000000001E-2</v>
      </c>
      <c r="L176" s="94">
        <f t="shared" si="226"/>
        <v>496.69</v>
      </c>
      <c r="M176" s="91">
        <f t="shared" si="227"/>
        <v>16763.449999999997</v>
      </c>
      <c r="N176" s="9">
        <f t="shared" si="228"/>
        <v>3104.31</v>
      </c>
      <c r="O176" s="548">
        <f t="shared" si="229"/>
        <v>19867.759999999998</v>
      </c>
      <c r="P176" s="543"/>
      <c r="Q176" s="4">
        <f t="shared" si="291"/>
        <v>0</v>
      </c>
      <c r="R176" s="9">
        <f t="shared" si="223"/>
        <v>0</v>
      </c>
      <c r="S176" s="9">
        <f t="shared" si="292"/>
        <v>19867.759999999998</v>
      </c>
      <c r="T176" s="9">
        <f t="shared" si="224"/>
        <v>19867.759999999998</v>
      </c>
      <c r="U176" s="9">
        <f t="shared" si="230"/>
        <v>496.69</v>
      </c>
      <c r="V176" s="9">
        <f t="shared" si="231"/>
        <v>16266.759999999997</v>
      </c>
      <c r="W176" s="9">
        <f t="shared" si="232"/>
        <v>3601</v>
      </c>
      <c r="X176" s="9">
        <f t="shared" si="233"/>
        <v>0</v>
      </c>
      <c r="Y176" s="9">
        <f t="shared" si="234"/>
        <v>19867.759999999998</v>
      </c>
      <c r="Z176" s="4">
        <f t="shared" si="215"/>
        <v>0</v>
      </c>
      <c r="AA176" s="9">
        <f t="shared" si="235"/>
        <v>0</v>
      </c>
      <c r="AB176" s="9">
        <f t="shared" si="207"/>
        <v>19867.759999999998</v>
      </c>
      <c r="AC176" s="9">
        <f t="shared" si="283"/>
        <v>19867.759999999998</v>
      </c>
      <c r="AD176" s="9">
        <f t="shared" si="236"/>
        <v>496.69</v>
      </c>
      <c r="AE176" s="9">
        <f t="shared" si="237"/>
        <v>15770.069999999996</v>
      </c>
      <c r="AF176" s="9">
        <f t="shared" si="238"/>
        <v>4097.6899999999996</v>
      </c>
      <c r="AG176" s="9">
        <f t="shared" si="239"/>
        <v>0</v>
      </c>
      <c r="AH176" s="9">
        <f t="shared" si="240"/>
        <v>19867.759999999998</v>
      </c>
      <c r="AI176" s="4">
        <f t="shared" si="216"/>
        <v>0</v>
      </c>
      <c r="AJ176" s="9">
        <f t="shared" si="241"/>
        <v>0</v>
      </c>
      <c r="AK176" s="9">
        <f t="shared" si="208"/>
        <v>19867.759999999998</v>
      </c>
      <c r="AL176" s="9">
        <f t="shared" si="284"/>
        <v>19867.759999999998</v>
      </c>
      <c r="AM176" s="9">
        <f t="shared" si="242"/>
        <v>496.69</v>
      </c>
      <c r="AN176" s="9">
        <f t="shared" si="243"/>
        <v>15273.379999999996</v>
      </c>
      <c r="AO176" s="9">
        <f t="shared" si="244"/>
        <v>4594.3799999999992</v>
      </c>
      <c r="AP176" s="9">
        <f t="shared" si="245"/>
        <v>0</v>
      </c>
      <c r="AQ176" s="9">
        <f t="shared" si="246"/>
        <v>19867.759999999998</v>
      </c>
      <c r="AR176" s="4">
        <f t="shared" si="217"/>
        <v>0</v>
      </c>
      <c r="AS176" s="9">
        <f t="shared" si="247"/>
        <v>0</v>
      </c>
      <c r="AT176" s="9">
        <f t="shared" si="209"/>
        <v>19867.759999999998</v>
      </c>
      <c r="AU176" s="9">
        <f t="shared" si="285"/>
        <v>19867.759999999998</v>
      </c>
      <c r="AV176" s="9">
        <f t="shared" si="248"/>
        <v>496.69</v>
      </c>
      <c r="AW176" s="9">
        <f t="shared" si="249"/>
        <v>14776.689999999995</v>
      </c>
      <c r="AX176" s="9">
        <f t="shared" si="250"/>
        <v>5091.0699999999988</v>
      </c>
      <c r="AY176" s="9">
        <f t="shared" si="251"/>
        <v>0</v>
      </c>
      <c r="AZ176" s="9">
        <f t="shared" si="252"/>
        <v>19867.759999999998</v>
      </c>
      <c r="BA176" s="4">
        <f t="shared" si="218"/>
        <v>0</v>
      </c>
      <c r="BB176" s="9">
        <f t="shared" si="253"/>
        <v>0</v>
      </c>
      <c r="BC176" s="9">
        <f t="shared" si="210"/>
        <v>19867.759999999998</v>
      </c>
      <c r="BD176" s="9">
        <f t="shared" si="286"/>
        <v>19867.759999999998</v>
      </c>
      <c r="BE176" s="9">
        <f t="shared" si="254"/>
        <v>496.69</v>
      </c>
      <c r="BF176" s="9">
        <f t="shared" si="255"/>
        <v>14279.999999999995</v>
      </c>
      <c r="BG176" s="9">
        <f t="shared" si="256"/>
        <v>5587.7599999999984</v>
      </c>
      <c r="BH176" s="9">
        <f t="shared" si="257"/>
        <v>0</v>
      </c>
      <c r="BI176" s="9">
        <f t="shared" si="258"/>
        <v>19867.759999999998</v>
      </c>
      <c r="BJ176" s="4">
        <f t="shared" si="219"/>
        <v>0</v>
      </c>
      <c r="BK176" s="9">
        <f t="shared" si="259"/>
        <v>0</v>
      </c>
      <c r="BL176" s="9">
        <f t="shared" si="211"/>
        <v>19867.759999999998</v>
      </c>
      <c r="BM176" s="9">
        <f t="shared" si="287"/>
        <v>19867.759999999998</v>
      </c>
      <c r="BN176" s="9">
        <f t="shared" si="260"/>
        <v>496.69</v>
      </c>
      <c r="BO176" s="9">
        <f t="shared" si="261"/>
        <v>13783.309999999994</v>
      </c>
      <c r="BP176" s="9">
        <f t="shared" si="262"/>
        <v>6084.449999999998</v>
      </c>
      <c r="BQ176" s="9">
        <f t="shared" si="263"/>
        <v>0</v>
      </c>
      <c r="BR176" s="9">
        <f t="shared" si="264"/>
        <v>19867.759999999998</v>
      </c>
      <c r="BS176" s="4">
        <f t="shared" si="220"/>
        <v>0</v>
      </c>
      <c r="BT176" s="9">
        <f t="shared" si="265"/>
        <v>0</v>
      </c>
      <c r="BU176" s="9">
        <f t="shared" si="212"/>
        <v>19867.759999999998</v>
      </c>
      <c r="BV176" s="9">
        <f t="shared" si="288"/>
        <v>19867.759999999998</v>
      </c>
      <c r="BW176" s="9">
        <f t="shared" si="266"/>
        <v>496.69</v>
      </c>
      <c r="BX176" s="9">
        <f t="shared" si="267"/>
        <v>13286.619999999994</v>
      </c>
      <c r="BY176" s="9">
        <f t="shared" si="268"/>
        <v>6581.1399999999976</v>
      </c>
      <c r="BZ176" s="9">
        <f t="shared" si="269"/>
        <v>0</v>
      </c>
      <c r="CA176" s="9">
        <f t="shared" si="270"/>
        <v>19867.759999999998</v>
      </c>
      <c r="CB176" s="4">
        <f t="shared" si="221"/>
        <v>0</v>
      </c>
      <c r="CC176" s="9">
        <f t="shared" si="271"/>
        <v>0</v>
      </c>
      <c r="CD176" s="9">
        <f t="shared" si="213"/>
        <v>19867.759999999998</v>
      </c>
      <c r="CE176" s="9">
        <f t="shared" si="289"/>
        <v>19867.759999999998</v>
      </c>
      <c r="CF176" s="9">
        <f t="shared" si="272"/>
        <v>496.69</v>
      </c>
      <c r="CG176" s="9">
        <f t="shared" si="273"/>
        <v>12789.929999999993</v>
      </c>
      <c r="CH176" s="9">
        <f t="shared" si="274"/>
        <v>7077.8299999999972</v>
      </c>
      <c r="CI176" s="9">
        <f t="shared" si="275"/>
        <v>0</v>
      </c>
      <c r="CJ176" s="9">
        <f t="shared" si="276"/>
        <v>19867.759999999998</v>
      </c>
      <c r="CK176" s="4">
        <f t="shared" si="222"/>
        <v>0</v>
      </c>
      <c r="CL176" s="9">
        <f t="shared" si="277"/>
        <v>0</v>
      </c>
      <c r="CM176" s="9">
        <f t="shared" si="214"/>
        <v>19867.759999999998</v>
      </c>
      <c r="CN176" s="9">
        <f t="shared" si="290"/>
        <v>19867.759999999998</v>
      </c>
      <c r="CO176" s="9">
        <f t="shared" si="278"/>
        <v>496.69</v>
      </c>
      <c r="CP176" s="9">
        <f t="shared" si="279"/>
        <v>12293.239999999993</v>
      </c>
      <c r="CQ176" s="9">
        <f t="shared" si="280"/>
        <v>7574.5199999999968</v>
      </c>
      <c r="CR176" s="9">
        <f t="shared" si="281"/>
        <v>0</v>
      </c>
      <c r="CS176" s="9">
        <f t="shared" si="282"/>
        <v>19867.759999999998</v>
      </c>
    </row>
    <row r="177" spans="1:97" ht="12.9" customHeight="1" x14ac:dyDescent="0.25">
      <c r="A177" s="196">
        <v>2518</v>
      </c>
      <c r="B177" s="186" t="s">
        <v>225</v>
      </c>
      <c r="C177" s="179"/>
      <c r="D177" s="197"/>
      <c r="E177" s="217">
        <v>1823.04</v>
      </c>
      <c r="F177" s="276">
        <v>39051</v>
      </c>
      <c r="G177" s="189">
        <v>40</v>
      </c>
      <c r="H177" s="177"/>
      <c r="I177" s="190"/>
      <c r="J177" s="200" t="s">
        <v>463</v>
      </c>
      <c r="K177" s="93">
        <f t="shared" si="225"/>
        <v>2.5000000000000001E-2</v>
      </c>
      <c r="L177" s="94">
        <f t="shared" si="226"/>
        <v>45.58</v>
      </c>
      <c r="M177" s="91">
        <f t="shared" si="227"/>
        <v>1587.54</v>
      </c>
      <c r="N177" s="9">
        <f t="shared" si="228"/>
        <v>235.49999999999997</v>
      </c>
      <c r="O177" s="548">
        <f t="shared" si="229"/>
        <v>1823.04</v>
      </c>
      <c r="P177" s="543"/>
      <c r="Q177" s="4">
        <f t="shared" si="291"/>
        <v>0</v>
      </c>
      <c r="R177" s="9">
        <f t="shared" si="223"/>
        <v>0</v>
      </c>
      <c r="S177" s="9">
        <f t="shared" si="292"/>
        <v>1823.04</v>
      </c>
      <c r="T177" s="9">
        <f t="shared" si="224"/>
        <v>1823.04</v>
      </c>
      <c r="U177" s="9">
        <f t="shared" si="230"/>
        <v>45.58</v>
      </c>
      <c r="V177" s="9">
        <f t="shared" si="231"/>
        <v>1541.96</v>
      </c>
      <c r="W177" s="9">
        <f t="shared" si="232"/>
        <v>281.08</v>
      </c>
      <c r="X177" s="9">
        <f t="shared" si="233"/>
        <v>0</v>
      </c>
      <c r="Y177" s="9">
        <f t="shared" si="234"/>
        <v>1823.04</v>
      </c>
      <c r="Z177" s="4">
        <f t="shared" si="215"/>
        <v>0</v>
      </c>
      <c r="AA177" s="9">
        <f t="shared" si="235"/>
        <v>0</v>
      </c>
      <c r="AB177" s="9">
        <f t="shared" si="207"/>
        <v>1823.04</v>
      </c>
      <c r="AC177" s="9">
        <f t="shared" si="283"/>
        <v>1823.04</v>
      </c>
      <c r="AD177" s="9">
        <f t="shared" si="236"/>
        <v>45.58</v>
      </c>
      <c r="AE177" s="9">
        <f t="shared" si="237"/>
        <v>1496.38</v>
      </c>
      <c r="AF177" s="9">
        <f t="shared" si="238"/>
        <v>326.65999999999997</v>
      </c>
      <c r="AG177" s="9">
        <f t="shared" si="239"/>
        <v>0</v>
      </c>
      <c r="AH177" s="9">
        <f t="shared" si="240"/>
        <v>1823.04</v>
      </c>
      <c r="AI177" s="4">
        <f t="shared" si="216"/>
        <v>0</v>
      </c>
      <c r="AJ177" s="9">
        <f t="shared" si="241"/>
        <v>0</v>
      </c>
      <c r="AK177" s="9">
        <f t="shared" si="208"/>
        <v>1823.04</v>
      </c>
      <c r="AL177" s="9">
        <f t="shared" si="284"/>
        <v>1823.04</v>
      </c>
      <c r="AM177" s="9">
        <f t="shared" si="242"/>
        <v>45.58</v>
      </c>
      <c r="AN177" s="9">
        <f t="shared" si="243"/>
        <v>1450.8000000000002</v>
      </c>
      <c r="AO177" s="9">
        <f t="shared" si="244"/>
        <v>372.23999999999995</v>
      </c>
      <c r="AP177" s="9">
        <f t="shared" si="245"/>
        <v>0</v>
      </c>
      <c r="AQ177" s="9">
        <f t="shared" si="246"/>
        <v>1823.04</v>
      </c>
      <c r="AR177" s="4">
        <f t="shared" si="217"/>
        <v>0</v>
      </c>
      <c r="AS177" s="9">
        <f t="shared" si="247"/>
        <v>0</v>
      </c>
      <c r="AT177" s="9">
        <f t="shared" si="209"/>
        <v>1823.04</v>
      </c>
      <c r="AU177" s="9">
        <f t="shared" si="285"/>
        <v>1823.04</v>
      </c>
      <c r="AV177" s="9">
        <f t="shared" si="248"/>
        <v>45.58</v>
      </c>
      <c r="AW177" s="9">
        <f t="shared" si="249"/>
        <v>1405.2200000000003</v>
      </c>
      <c r="AX177" s="9">
        <f t="shared" si="250"/>
        <v>417.81999999999994</v>
      </c>
      <c r="AY177" s="9">
        <f t="shared" si="251"/>
        <v>0</v>
      </c>
      <c r="AZ177" s="9">
        <f t="shared" si="252"/>
        <v>1823.04</v>
      </c>
      <c r="BA177" s="4">
        <f t="shared" si="218"/>
        <v>0</v>
      </c>
      <c r="BB177" s="9">
        <f t="shared" si="253"/>
        <v>0</v>
      </c>
      <c r="BC177" s="9">
        <f t="shared" si="210"/>
        <v>1823.04</v>
      </c>
      <c r="BD177" s="9">
        <f t="shared" si="286"/>
        <v>1823.04</v>
      </c>
      <c r="BE177" s="9">
        <f t="shared" si="254"/>
        <v>45.58</v>
      </c>
      <c r="BF177" s="9">
        <f t="shared" si="255"/>
        <v>1359.6400000000003</v>
      </c>
      <c r="BG177" s="9">
        <f t="shared" si="256"/>
        <v>463.39999999999992</v>
      </c>
      <c r="BH177" s="9">
        <f t="shared" si="257"/>
        <v>0</v>
      </c>
      <c r="BI177" s="9">
        <f t="shared" si="258"/>
        <v>1823.04</v>
      </c>
      <c r="BJ177" s="4">
        <f t="shared" si="219"/>
        <v>0</v>
      </c>
      <c r="BK177" s="9">
        <f t="shared" si="259"/>
        <v>0</v>
      </c>
      <c r="BL177" s="9">
        <f t="shared" si="211"/>
        <v>1823.04</v>
      </c>
      <c r="BM177" s="9">
        <f t="shared" si="287"/>
        <v>1823.04</v>
      </c>
      <c r="BN177" s="9">
        <f t="shared" si="260"/>
        <v>45.58</v>
      </c>
      <c r="BO177" s="9">
        <f t="shared" si="261"/>
        <v>1314.0600000000004</v>
      </c>
      <c r="BP177" s="9">
        <f t="shared" si="262"/>
        <v>508.9799999999999</v>
      </c>
      <c r="BQ177" s="9">
        <f t="shared" si="263"/>
        <v>0</v>
      </c>
      <c r="BR177" s="9">
        <f t="shared" si="264"/>
        <v>1823.04</v>
      </c>
      <c r="BS177" s="4">
        <f t="shared" si="220"/>
        <v>0</v>
      </c>
      <c r="BT177" s="9">
        <f t="shared" si="265"/>
        <v>0</v>
      </c>
      <c r="BU177" s="9">
        <f t="shared" si="212"/>
        <v>1823.04</v>
      </c>
      <c r="BV177" s="9">
        <f t="shared" si="288"/>
        <v>1823.04</v>
      </c>
      <c r="BW177" s="9">
        <f t="shared" si="266"/>
        <v>45.58</v>
      </c>
      <c r="BX177" s="9">
        <f t="shared" si="267"/>
        <v>1268.4800000000005</v>
      </c>
      <c r="BY177" s="9">
        <f t="shared" si="268"/>
        <v>554.55999999999995</v>
      </c>
      <c r="BZ177" s="9">
        <f t="shared" si="269"/>
        <v>0</v>
      </c>
      <c r="CA177" s="9">
        <f t="shared" si="270"/>
        <v>1823.04</v>
      </c>
      <c r="CB177" s="4">
        <f t="shared" si="221"/>
        <v>0</v>
      </c>
      <c r="CC177" s="9">
        <f t="shared" si="271"/>
        <v>0</v>
      </c>
      <c r="CD177" s="9">
        <f t="shared" si="213"/>
        <v>1823.04</v>
      </c>
      <c r="CE177" s="9">
        <f t="shared" si="289"/>
        <v>1823.04</v>
      </c>
      <c r="CF177" s="9">
        <f t="shared" si="272"/>
        <v>45.58</v>
      </c>
      <c r="CG177" s="9">
        <f t="shared" si="273"/>
        <v>1222.9000000000005</v>
      </c>
      <c r="CH177" s="9">
        <f t="shared" si="274"/>
        <v>600.14</v>
      </c>
      <c r="CI177" s="9">
        <f t="shared" si="275"/>
        <v>0</v>
      </c>
      <c r="CJ177" s="9">
        <f t="shared" si="276"/>
        <v>1823.04</v>
      </c>
      <c r="CK177" s="4">
        <f t="shared" si="222"/>
        <v>0</v>
      </c>
      <c r="CL177" s="9">
        <f t="shared" si="277"/>
        <v>0</v>
      </c>
      <c r="CM177" s="9">
        <f t="shared" si="214"/>
        <v>1823.04</v>
      </c>
      <c r="CN177" s="9">
        <f t="shared" si="290"/>
        <v>1823.04</v>
      </c>
      <c r="CO177" s="9">
        <f t="shared" si="278"/>
        <v>45.58</v>
      </c>
      <c r="CP177" s="9">
        <f t="shared" si="279"/>
        <v>1177.3200000000006</v>
      </c>
      <c r="CQ177" s="9">
        <f t="shared" si="280"/>
        <v>645.72</v>
      </c>
      <c r="CR177" s="9">
        <f t="shared" si="281"/>
        <v>0</v>
      </c>
      <c r="CS177" s="9">
        <f t="shared" si="282"/>
        <v>1823.04</v>
      </c>
    </row>
    <row r="178" spans="1:97" ht="12.9" customHeight="1" x14ac:dyDescent="0.25">
      <c r="A178" s="196">
        <v>2519</v>
      </c>
      <c r="B178" s="186" t="s">
        <v>225</v>
      </c>
      <c r="C178" s="179"/>
      <c r="D178" s="197"/>
      <c r="E178" s="217">
        <v>49821.760000000002</v>
      </c>
      <c r="F178" s="276">
        <v>39417</v>
      </c>
      <c r="G178" s="189">
        <v>40</v>
      </c>
      <c r="H178" s="177"/>
      <c r="I178" s="190"/>
      <c r="J178" s="200" t="s">
        <v>463</v>
      </c>
      <c r="K178" s="93">
        <f t="shared" si="225"/>
        <v>2.5000000000000001E-2</v>
      </c>
      <c r="L178" s="94">
        <f t="shared" si="226"/>
        <v>1245.54</v>
      </c>
      <c r="M178" s="91">
        <f t="shared" si="227"/>
        <v>44735.8</v>
      </c>
      <c r="N178" s="9">
        <f t="shared" si="228"/>
        <v>5085.96</v>
      </c>
      <c r="O178" s="548">
        <f t="shared" si="229"/>
        <v>49821.760000000002</v>
      </c>
      <c r="P178" s="543"/>
      <c r="Q178" s="4">
        <f t="shared" si="291"/>
        <v>0</v>
      </c>
      <c r="R178" s="9">
        <f t="shared" si="223"/>
        <v>0</v>
      </c>
      <c r="S178" s="9">
        <f t="shared" si="292"/>
        <v>49821.760000000002</v>
      </c>
      <c r="T178" s="9">
        <f t="shared" si="224"/>
        <v>49821.760000000002</v>
      </c>
      <c r="U178" s="9">
        <f t="shared" si="230"/>
        <v>1245.54</v>
      </c>
      <c r="V178" s="9">
        <f t="shared" si="231"/>
        <v>43490.26</v>
      </c>
      <c r="W178" s="9">
        <f t="shared" si="232"/>
        <v>6331.5</v>
      </c>
      <c r="X178" s="9">
        <f t="shared" si="233"/>
        <v>0</v>
      </c>
      <c r="Y178" s="9">
        <f t="shared" si="234"/>
        <v>49821.760000000002</v>
      </c>
      <c r="Z178" s="4">
        <f t="shared" ref="Z178:Z229" si="293">IF(YEAR($F178)=Z$4,$E178,0)</f>
        <v>0</v>
      </c>
      <c r="AA178" s="9">
        <f t="shared" si="235"/>
        <v>0</v>
      </c>
      <c r="AB178" s="9">
        <f t="shared" si="207"/>
        <v>49821.760000000002</v>
      </c>
      <c r="AC178" s="9">
        <f t="shared" si="283"/>
        <v>49821.760000000002</v>
      </c>
      <c r="AD178" s="9">
        <f t="shared" si="236"/>
        <v>1245.54</v>
      </c>
      <c r="AE178" s="9">
        <f t="shared" si="237"/>
        <v>42244.72</v>
      </c>
      <c r="AF178" s="9">
        <f t="shared" si="238"/>
        <v>7577.04</v>
      </c>
      <c r="AG178" s="9">
        <f t="shared" si="239"/>
        <v>0</v>
      </c>
      <c r="AH178" s="9">
        <f t="shared" si="240"/>
        <v>49821.760000000002</v>
      </c>
      <c r="AI178" s="4">
        <f t="shared" ref="AI178:AI229" si="294">IF(YEAR($F178)=AI$4,$E178,0)</f>
        <v>0</v>
      </c>
      <c r="AJ178" s="9">
        <f t="shared" si="241"/>
        <v>0</v>
      </c>
      <c r="AK178" s="9">
        <f t="shared" si="208"/>
        <v>49821.760000000002</v>
      </c>
      <c r="AL178" s="9">
        <f t="shared" si="284"/>
        <v>49821.760000000002</v>
      </c>
      <c r="AM178" s="9">
        <f t="shared" si="242"/>
        <v>1245.54</v>
      </c>
      <c r="AN178" s="9">
        <f t="shared" si="243"/>
        <v>40999.18</v>
      </c>
      <c r="AO178" s="9">
        <f t="shared" si="244"/>
        <v>8822.58</v>
      </c>
      <c r="AP178" s="9">
        <f t="shared" si="245"/>
        <v>0</v>
      </c>
      <c r="AQ178" s="9">
        <f t="shared" si="246"/>
        <v>49821.760000000002</v>
      </c>
      <c r="AR178" s="4">
        <f t="shared" ref="AR178:AR229" si="295">IF(YEAR($F178)=AR$4,$E178,0)</f>
        <v>0</v>
      </c>
      <c r="AS178" s="9">
        <f t="shared" si="247"/>
        <v>0</v>
      </c>
      <c r="AT178" s="9">
        <f t="shared" si="209"/>
        <v>49821.760000000002</v>
      </c>
      <c r="AU178" s="9">
        <f t="shared" si="285"/>
        <v>49821.760000000002</v>
      </c>
      <c r="AV178" s="9">
        <f t="shared" si="248"/>
        <v>1245.54</v>
      </c>
      <c r="AW178" s="9">
        <f t="shared" si="249"/>
        <v>39753.64</v>
      </c>
      <c r="AX178" s="9">
        <f t="shared" si="250"/>
        <v>10068.119999999999</v>
      </c>
      <c r="AY178" s="9">
        <f t="shared" si="251"/>
        <v>0</v>
      </c>
      <c r="AZ178" s="9">
        <f t="shared" si="252"/>
        <v>49821.760000000002</v>
      </c>
      <c r="BA178" s="4">
        <f t="shared" ref="BA178:BA229" si="296">IF(YEAR($F178)=BA$4,$E178,0)</f>
        <v>0</v>
      </c>
      <c r="BB178" s="9">
        <f t="shared" si="253"/>
        <v>0</v>
      </c>
      <c r="BC178" s="9">
        <f t="shared" si="210"/>
        <v>49821.760000000002</v>
      </c>
      <c r="BD178" s="9">
        <f t="shared" si="286"/>
        <v>49821.760000000002</v>
      </c>
      <c r="BE178" s="9">
        <f t="shared" si="254"/>
        <v>1245.54</v>
      </c>
      <c r="BF178" s="9">
        <f t="shared" si="255"/>
        <v>38508.1</v>
      </c>
      <c r="BG178" s="9">
        <f t="shared" si="256"/>
        <v>11313.66</v>
      </c>
      <c r="BH178" s="9">
        <f t="shared" si="257"/>
        <v>0</v>
      </c>
      <c r="BI178" s="9">
        <f t="shared" si="258"/>
        <v>49821.760000000002</v>
      </c>
      <c r="BJ178" s="4">
        <f t="shared" ref="BJ178:BJ229" si="297">IF(YEAR($F178)=BJ$4,$E178,0)</f>
        <v>0</v>
      </c>
      <c r="BK178" s="9">
        <f t="shared" si="259"/>
        <v>0</v>
      </c>
      <c r="BL178" s="9">
        <f t="shared" si="211"/>
        <v>49821.760000000002</v>
      </c>
      <c r="BM178" s="9">
        <f t="shared" si="287"/>
        <v>49821.760000000002</v>
      </c>
      <c r="BN178" s="9">
        <f t="shared" si="260"/>
        <v>1245.54</v>
      </c>
      <c r="BO178" s="9">
        <f t="shared" si="261"/>
        <v>37262.559999999998</v>
      </c>
      <c r="BP178" s="9">
        <f t="shared" si="262"/>
        <v>12559.2</v>
      </c>
      <c r="BQ178" s="9">
        <f t="shared" si="263"/>
        <v>0</v>
      </c>
      <c r="BR178" s="9">
        <f t="shared" si="264"/>
        <v>49821.760000000002</v>
      </c>
      <c r="BS178" s="4">
        <f t="shared" ref="BS178:BS229" si="298">IF(YEAR($F178)=BS$4,$E178,0)</f>
        <v>0</v>
      </c>
      <c r="BT178" s="9">
        <f t="shared" si="265"/>
        <v>0</v>
      </c>
      <c r="BU178" s="9">
        <f t="shared" si="212"/>
        <v>49821.760000000002</v>
      </c>
      <c r="BV178" s="9">
        <f t="shared" si="288"/>
        <v>49821.760000000002</v>
      </c>
      <c r="BW178" s="9">
        <f t="shared" si="266"/>
        <v>1245.54</v>
      </c>
      <c r="BX178" s="9">
        <f t="shared" si="267"/>
        <v>36017.019999999997</v>
      </c>
      <c r="BY178" s="9">
        <f t="shared" si="268"/>
        <v>13804.740000000002</v>
      </c>
      <c r="BZ178" s="9">
        <f t="shared" si="269"/>
        <v>0</v>
      </c>
      <c r="CA178" s="9">
        <f t="shared" si="270"/>
        <v>49821.760000000002</v>
      </c>
      <c r="CB178" s="4">
        <f t="shared" ref="CB178:CB229" si="299">IF(YEAR($F178)=CB$4,$E178,0)</f>
        <v>0</v>
      </c>
      <c r="CC178" s="9">
        <f t="shared" si="271"/>
        <v>0</v>
      </c>
      <c r="CD178" s="9">
        <f t="shared" si="213"/>
        <v>49821.760000000002</v>
      </c>
      <c r="CE178" s="9">
        <f t="shared" si="289"/>
        <v>49821.760000000002</v>
      </c>
      <c r="CF178" s="9">
        <f t="shared" si="272"/>
        <v>1245.54</v>
      </c>
      <c r="CG178" s="9">
        <f t="shared" si="273"/>
        <v>34771.479999999996</v>
      </c>
      <c r="CH178" s="9">
        <f t="shared" si="274"/>
        <v>15050.280000000002</v>
      </c>
      <c r="CI178" s="9">
        <f t="shared" si="275"/>
        <v>0</v>
      </c>
      <c r="CJ178" s="9">
        <f t="shared" si="276"/>
        <v>49821.760000000002</v>
      </c>
      <c r="CK178" s="4">
        <f t="shared" ref="CK178:CK229" si="300">IF(YEAR($F178)=CK$4,$E178,0)</f>
        <v>0</v>
      </c>
      <c r="CL178" s="9">
        <f t="shared" si="277"/>
        <v>0</v>
      </c>
      <c r="CM178" s="9">
        <f t="shared" si="214"/>
        <v>49821.760000000002</v>
      </c>
      <c r="CN178" s="9">
        <f t="shared" si="290"/>
        <v>49821.760000000002</v>
      </c>
      <c r="CO178" s="9">
        <f t="shared" si="278"/>
        <v>1245.54</v>
      </c>
      <c r="CP178" s="9">
        <f t="shared" si="279"/>
        <v>33525.939999999995</v>
      </c>
      <c r="CQ178" s="9">
        <f t="shared" si="280"/>
        <v>16295.820000000003</v>
      </c>
      <c r="CR178" s="9">
        <f t="shared" si="281"/>
        <v>0</v>
      </c>
      <c r="CS178" s="9">
        <f t="shared" si="282"/>
        <v>49821.760000000002</v>
      </c>
    </row>
    <row r="179" spans="1:97" ht="12.9" customHeight="1" x14ac:dyDescent="0.25">
      <c r="A179" s="196">
        <v>2520</v>
      </c>
      <c r="B179" s="186" t="s">
        <v>225</v>
      </c>
      <c r="C179" s="179"/>
      <c r="D179" s="197"/>
      <c r="E179" s="217">
        <v>2579.8000000000002</v>
      </c>
      <c r="F179" s="276">
        <v>39163</v>
      </c>
      <c r="G179" s="189">
        <v>40</v>
      </c>
      <c r="H179" s="177"/>
      <c r="I179" s="190"/>
      <c r="J179" s="200" t="s">
        <v>463</v>
      </c>
      <c r="K179" s="93">
        <f t="shared" si="225"/>
        <v>2.5000000000000001E-2</v>
      </c>
      <c r="L179" s="94">
        <f t="shared" si="226"/>
        <v>64.5</v>
      </c>
      <c r="M179" s="91">
        <f t="shared" si="227"/>
        <v>2268.0500000000002</v>
      </c>
      <c r="N179" s="9">
        <f t="shared" si="228"/>
        <v>311.75</v>
      </c>
      <c r="O179" s="548">
        <f t="shared" si="229"/>
        <v>2579.8000000000002</v>
      </c>
      <c r="P179" s="543"/>
      <c r="Q179" s="4">
        <f t="shared" si="291"/>
        <v>0</v>
      </c>
      <c r="R179" s="9">
        <f t="shared" si="223"/>
        <v>0</v>
      </c>
      <c r="S179" s="9">
        <f t="shared" si="292"/>
        <v>2579.8000000000002</v>
      </c>
      <c r="T179" s="9">
        <f t="shared" si="224"/>
        <v>2579.8000000000002</v>
      </c>
      <c r="U179" s="9">
        <f t="shared" si="230"/>
        <v>64.5</v>
      </c>
      <c r="V179" s="9">
        <f t="shared" si="231"/>
        <v>2203.5500000000002</v>
      </c>
      <c r="W179" s="9">
        <f t="shared" si="232"/>
        <v>376.25</v>
      </c>
      <c r="X179" s="9">
        <f t="shared" si="233"/>
        <v>0</v>
      </c>
      <c r="Y179" s="9">
        <f t="shared" si="234"/>
        <v>2579.8000000000002</v>
      </c>
      <c r="Z179" s="4">
        <f t="shared" si="293"/>
        <v>0</v>
      </c>
      <c r="AA179" s="9">
        <f t="shared" si="235"/>
        <v>0</v>
      </c>
      <c r="AB179" s="9">
        <f t="shared" si="207"/>
        <v>2579.8000000000002</v>
      </c>
      <c r="AC179" s="9">
        <f t="shared" si="283"/>
        <v>2579.8000000000002</v>
      </c>
      <c r="AD179" s="9">
        <f t="shared" si="236"/>
        <v>64.5</v>
      </c>
      <c r="AE179" s="9">
        <f t="shared" si="237"/>
        <v>2139.0500000000002</v>
      </c>
      <c r="AF179" s="9">
        <f t="shared" si="238"/>
        <v>440.75</v>
      </c>
      <c r="AG179" s="9">
        <f t="shared" si="239"/>
        <v>0</v>
      </c>
      <c r="AH179" s="9">
        <f t="shared" si="240"/>
        <v>2579.8000000000002</v>
      </c>
      <c r="AI179" s="4">
        <f t="shared" si="294"/>
        <v>0</v>
      </c>
      <c r="AJ179" s="9">
        <f t="shared" si="241"/>
        <v>0</v>
      </c>
      <c r="AK179" s="9">
        <f t="shared" si="208"/>
        <v>2579.8000000000002</v>
      </c>
      <c r="AL179" s="9">
        <f t="shared" si="284"/>
        <v>2579.8000000000002</v>
      </c>
      <c r="AM179" s="9">
        <f t="shared" si="242"/>
        <v>64.5</v>
      </c>
      <c r="AN179" s="9">
        <f t="shared" si="243"/>
        <v>2074.5500000000002</v>
      </c>
      <c r="AO179" s="9">
        <f t="shared" si="244"/>
        <v>505.25</v>
      </c>
      <c r="AP179" s="9">
        <f t="shared" si="245"/>
        <v>0</v>
      </c>
      <c r="AQ179" s="9">
        <f t="shared" si="246"/>
        <v>2579.8000000000002</v>
      </c>
      <c r="AR179" s="4">
        <f t="shared" si="295"/>
        <v>0</v>
      </c>
      <c r="AS179" s="9">
        <f t="shared" si="247"/>
        <v>0</v>
      </c>
      <c r="AT179" s="9">
        <f t="shared" si="209"/>
        <v>2579.8000000000002</v>
      </c>
      <c r="AU179" s="9">
        <f t="shared" si="285"/>
        <v>2579.8000000000002</v>
      </c>
      <c r="AV179" s="9">
        <f t="shared" si="248"/>
        <v>64.5</v>
      </c>
      <c r="AW179" s="9">
        <f t="shared" si="249"/>
        <v>2010.0500000000002</v>
      </c>
      <c r="AX179" s="9">
        <f t="shared" si="250"/>
        <v>569.75</v>
      </c>
      <c r="AY179" s="9">
        <f t="shared" si="251"/>
        <v>0</v>
      </c>
      <c r="AZ179" s="9">
        <f t="shared" si="252"/>
        <v>2579.8000000000002</v>
      </c>
      <c r="BA179" s="4">
        <f t="shared" si="296"/>
        <v>0</v>
      </c>
      <c r="BB179" s="9">
        <f t="shared" si="253"/>
        <v>0</v>
      </c>
      <c r="BC179" s="9">
        <f t="shared" si="210"/>
        <v>2579.8000000000002</v>
      </c>
      <c r="BD179" s="9">
        <f t="shared" si="286"/>
        <v>2579.8000000000002</v>
      </c>
      <c r="BE179" s="9">
        <f t="shared" si="254"/>
        <v>64.5</v>
      </c>
      <c r="BF179" s="9">
        <f t="shared" si="255"/>
        <v>1945.5500000000002</v>
      </c>
      <c r="BG179" s="9">
        <f t="shared" si="256"/>
        <v>634.25</v>
      </c>
      <c r="BH179" s="9">
        <f t="shared" si="257"/>
        <v>0</v>
      </c>
      <c r="BI179" s="9">
        <f t="shared" si="258"/>
        <v>2579.8000000000002</v>
      </c>
      <c r="BJ179" s="4">
        <f t="shared" si="297"/>
        <v>0</v>
      </c>
      <c r="BK179" s="9">
        <f t="shared" si="259"/>
        <v>0</v>
      </c>
      <c r="BL179" s="9">
        <f t="shared" si="211"/>
        <v>2579.8000000000002</v>
      </c>
      <c r="BM179" s="9">
        <f t="shared" si="287"/>
        <v>2579.8000000000002</v>
      </c>
      <c r="BN179" s="9">
        <f t="shared" si="260"/>
        <v>64.5</v>
      </c>
      <c r="BO179" s="9">
        <f t="shared" si="261"/>
        <v>1881.0500000000002</v>
      </c>
      <c r="BP179" s="9">
        <f t="shared" si="262"/>
        <v>698.75</v>
      </c>
      <c r="BQ179" s="9">
        <f t="shared" si="263"/>
        <v>0</v>
      </c>
      <c r="BR179" s="9">
        <f t="shared" si="264"/>
        <v>2579.8000000000002</v>
      </c>
      <c r="BS179" s="4">
        <f t="shared" si="298"/>
        <v>0</v>
      </c>
      <c r="BT179" s="9">
        <f t="shared" si="265"/>
        <v>0</v>
      </c>
      <c r="BU179" s="9">
        <f t="shared" si="212"/>
        <v>2579.8000000000002</v>
      </c>
      <c r="BV179" s="9">
        <f t="shared" si="288"/>
        <v>2579.8000000000002</v>
      </c>
      <c r="BW179" s="9">
        <f t="shared" si="266"/>
        <v>64.5</v>
      </c>
      <c r="BX179" s="9">
        <f t="shared" si="267"/>
        <v>1816.5500000000002</v>
      </c>
      <c r="BY179" s="9">
        <f t="shared" si="268"/>
        <v>763.25</v>
      </c>
      <c r="BZ179" s="9">
        <f t="shared" si="269"/>
        <v>0</v>
      </c>
      <c r="CA179" s="9">
        <f t="shared" si="270"/>
        <v>2579.8000000000002</v>
      </c>
      <c r="CB179" s="4">
        <f t="shared" si="299"/>
        <v>0</v>
      </c>
      <c r="CC179" s="9">
        <f t="shared" si="271"/>
        <v>0</v>
      </c>
      <c r="CD179" s="9">
        <f t="shared" si="213"/>
        <v>2579.8000000000002</v>
      </c>
      <c r="CE179" s="9">
        <f t="shared" si="289"/>
        <v>2579.8000000000002</v>
      </c>
      <c r="CF179" s="9">
        <f t="shared" si="272"/>
        <v>64.5</v>
      </c>
      <c r="CG179" s="9">
        <f t="shared" si="273"/>
        <v>1752.0500000000002</v>
      </c>
      <c r="CH179" s="9">
        <f t="shared" si="274"/>
        <v>827.75</v>
      </c>
      <c r="CI179" s="9">
        <f t="shared" si="275"/>
        <v>0</v>
      </c>
      <c r="CJ179" s="9">
        <f t="shared" si="276"/>
        <v>2579.8000000000002</v>
      </c>
      <c r="CK179" s="4">
        <f t="shared" si="300"/>
        <v>0</v>
      </c>
      <c r="CL179" s="9">
        <f t="shared" si="277"/>
        <v>0</v>
      </c>
      <c r="CM179" s="9">
        <f t="shared" si="214"/>
        <v>2579.8000000000002</v>
      </c>
      <c r="CN179" s="9">
        <f t="shared" si="290"/>
        <v>2579.8000000000002</v>
      </c>
      <c r="CO179" s="9">
        <f t="shared" si="278"/>
        <v>64.5</v>
      </c>
      <c r="CP179" s="9">
        <f t="shared" si="279"/>
        <v>1687.5500000000002</v>
      </c>
      <c r="CQ179" s="9">
        <f t="shared" si="280"/>
        <v>892.25</v>
      </c>
      <c r="CR179" s="9">
        <f t="shared" si="281"/>
        <v>0</v>
      </c>
      <c r="CS179" s="9">
        <f t="shared" si="282"/>
        <v>2579.8000000000002</v>
      </c>
    </row>
    <row r="180" spans="1:97" ht="12.9" customHeight="1" x14ac:dyDescent="0.25">
      <c r="A180" s="196">
        <v>2521</v>
      </c>
      <c r="B180" s="186" t="s">
        <v>225</v>
      </c>
      <c r="C180" s="179"/>
      <c r="D180" s="197"/>
      <c r="E180" s="217">
        <v>36772.79</v>
      </c>
      <c r="F180" s="276">
        <v>39629</v>
      </c>
      <c r="G180" s="189">
        <v>40</v>
      </c>
      <c r="H180" s="177"/>
      <c r="I180" s="190"/>
      <c r="J180" s="200" t="s">
        <v>463</v>
      </c>
      <c r="K180" s="93">
        <f t="shared" si="225"/>
        <v>2.5000000000000001E-2</v>
      </c>
      <c r="L180" s="94">
        <f t="shared" si="226"/>
        <v>919.32</v>
      </c>
      <c r="M180" s="91">
        <f t="shared" si="227"/>
        <v>33478.559999999998</v>
      </c>
      <c r="N180" s="9">
        <f t="shared" si="228"/>
        <v>3294.23</v>
      </c>
      <c r="O180" s="548">
        <f t="shared" si="229"/>
        <v>36772.79</v>
      </c>
      <c r="P180" s="543"/>
      <c r="Q180" s="4">
        <f t="shared" si="291"/>
        <v>0</v>
      </c>
      <c r="R180" s="9">
        <f t="shared" si="223"/>
        <v>0</v>
      </c>
      <c r="S180" s="9">
        <f t="shared" si="292"/>
        <v>36772.79</v>
      </c>
      <c r="T180" s="9">
        <f t="shared" si="224"/>
        <v>36772.79</v>
      </c>
      <c r="U180" s="9">
        <f t="shared" si="230"/>
        <v>919.32</v>
      </c>
      <c r="V180" s="9">
        <f t="shared" si="231"/>
        <v>32559.239999999998</v>
      </c>
      <c r="W180" s="9">
        <f t="shared" si="232"/>
        <v>4213.55</v>
      </c>
      <c r="X180" s="9">
        <f t="shared" si="233"/>
        <v>0</v>
      </c>
      <c r="Y180" s="9">
        <f t="shared" si="234"/>
        <v>36772.79</v>
      </c>
      <c r="Z180" s="4">
        <f t="shared" si="293"/>
        <v>0</v>
      </c>
      <c r="AA180" s="9">
        <f t="shared" si="235"/>
        <v>0</v>
      </c>
      <c r="AB180" s="9">
        <f t="shared" si="207"/>
        <v>36772.79</v>
      </c>
      <c r="AC180" s="9">
        <f t="shared" si="283"/>
        <v>36772.79</v>
      </c>
      <c r="AD180" s="9">
        <f t="shared" si="236"/>
        <v>919.32</v>
      </c>
      <c r="AE180" s="9">
        <f t="shared" si="237"/>
        <v>31639.919999999998</v>
      </c>
      <c r="AF180" s="9">
        <f t="shared" si="238"/>
        <v>5132.87</v>
      </c>
      <c r="AG180" s="9">
        <f t="shared" si="239"/>
        <v>0</v>
      </c>
      <c r="AH180" s="9">
        <f t="shared" si="240"/>
        <v>36772.79</v>
      </c>
      <c r="AI180" s="4">
        <f t="shared" si="294"/>
        <v>0</v>
      </c>
      <c r="AJ180" s="9">
        <f t="shared" si="241"/>
        <v>0</v>
      </c>
      <c r="AK180" s="9">
        <f t="shared" si="208"/>
        <v>36772.79</v>
      </c>
      <c r="AL180" s="9">
        <f t="shared" si="284"/>
        <v>36772.79</v>
      </c>
      <c r="AM180" s="9">
        <f t="shared" si="242"/>
        <v>919.32</v>
      </c>
      <c r="AN180" s="9">
        <f t="shared" si="243"/>
        <v>30720.6</v>
      </c>
      <c r="AO180" s="9">
        <f t="shared" si="244"/>
        <v>6052.19</v>
      </c>
      <c r="AP180" s="9">
        <f t="shared" si="245"/>
        <v>0</v>
      </c>
      <c r="AQ180" s="9">
        <f t="shared" si="246"/>
        <v>36772.79</v>
      </c>
      <c r="AR180" s="4">
        <f t="shared" si="295"/>
        <v>0</v>
      </c>
      <c r="AS180" s="9">
        <f t="shared" si="247"/>
        <v>0</v>
      </c>
      <c r="AT180" s="9">
        <f t="shared" si="209"/>
        <v>36772.79</v>
      </c>
      <c r="AU180" s="9">
        <f t="shared" si="285"/>
        <v>36772.79</v>
      </c>
      <c r="AV180" s="9">
        <f t="shared" si="248"/>
        <v>919.32</v>
      </c>
      <c r="AW180" s="9">
        <f t="shared" si="249"/>
        <v>29801.279999999999</v>
      </c>
      <c r="AX180" s="9">
        <f t="shared" si="250"/>
        <v>6971.5099999999993</v>
      </c>
      <c r="AY180" s="9">
        <f t="shared" si="251"/>
        <v>0</v>
      </c>
      <c r="AZ180" s="9">
        <f t="shared" si="252"/>
        <v>36772.79</v>
      </c>
      <c r="BA180" s="4">
        <f t="shared" si="296"/>
        <v>0</v>
      </c>
      <c r="BB180" s="9">
        <f t="shared" si="253"/>
        <v>0</v>
      </c>
      <c r="BC180" s="9">
        <f t="shared" si="210"/>
        <v>36772.79</v>
      </c>
      <c r="BD180" s="9">
        <f t="shared" si="286"/>
        <v>36772.79</v>
      </c>
      <c r="BE180" s="9">
        <f t="shared" si="254"/>
        <v>919.32</v>
      </c>
      <c r="BF180" s="9">
        <f t="shared" si="255"/>
        <v>28881.96</v>
      </c>
      <c r="BG180" s="9">
        <f t="shared" si="256"/>
        <v>7890.829999999999</v>
      </c>
      <c r="BH180" s="9">
        <f t="shared" si="257"/>
        <v>0</v>
      </c>
      <c r="BI180" s="9">
        <f t="shared" si="258"/>
        <v>36772.79</v>
      </c>
      <c r="BJ180" s="4">
        <f t="shared" si="297"/>
        <v>0</v>
      </c>
      <c r="BK180" s="9">
        <f t="shared" si="259"/>
        <v>0</v>
      </c>
      <c r="BL180" s="9">
        <f t="shared" si="211"/>
        <v>36772.79</v>
      </c>
      <c r="BM180" s="9">
        <f t="shared" si="287"/>
        <v>36772.79</v>
      </c>
      <c r="BN180" s="9">
        <f t="shared" si="260"/>
        <v>919.32</v>
      </c>
      <c r="BO180" s="9">
        <f t="shared" si="261"/>
        <v>27962.639999999999</v>
      </c>
      <c r="BP180" s="9">
        <f t="shared" si="262"/>
        <v>8810.15</v>
      </c>
      <c r="BQ180" s="9">
        <f t="shared" si="263"/>
        <v>0</v>
      </c>
      <c r="BR180" s="9">
        <f t="shared" si="264"/>
        <v>36772.79</v>
      </c>
      <c r="BS180" s="4">
        <f t="shared" si="298"/>
        <v>0</v>
      </c>
      <c r="BT180" s="9">
        <f t="shared" si="265"/>
        <v>0</v>
      </c>
      <c r="BU180" s="9">
        <f t="shared" si="212"/>
        <v>36772.79</v>
      </c>
      <c r="BV180" s="9">
        <f t="shared" si="288"/>
        <v>36772.79</v>
      </c>
      <c r="BW180" s="9">
        <f t="shared" si="266"/>
        <v>919.32</v>
      </c>
      <c r="BX180" s="9">
        <f t="shared" si="267"/>
        <v>27043.32</v>
      </c>
      <c r="BY180" s="9">
        <f t="shared" si="268"/>
        <v>9729.4699999999993</v>
      </c>
      <c r="BZ180" s="9">
        <f t="shared" si="269"/>
        <v>0</v>
      </c>
      <c r="CA180" s="9">
        <f t="shared" si="270"/>
        <v>36772.79</v>
      </c>
      <c r="CB180" s="4">
        <f t="shared" si="299"/>
        <v>0</v>
      </c>
      <c r="CC180" s="9">
        <f t="shared" si="271"/>
        <v>0</v>
      </c>
      <c r="CD180" s="9">
        <f t="shared" si="213"/>
        <v>36772.79</v>
      </c>
      <c r="CE180" s="9">
        <f t="shared" si="289"/>
        <v>36772.79</v>
      </c>
      <c r="CF180" s="9">
        <f t="shared" si="272"/>
        <v>919.32</v>
      </c>
      <c r="CG180" s="9">
        <f t="shared" si="273"/>
        <v>26124</v>
      </c>
      <c r="CH180" s="9">
        <f t="shared" si="274"/>
        <v>10648.789999999999</v>
      </c>
      <c r="CI180" s="9">
        <f t="shared" si="275"/>
        <v>0</v>
      </c>
      <c r="CJ180" s="9">
        <f t="shared" si="276"/>
        <v>36772.79</v>
      </c>
      <c r="CK180" s="4">
        <f t="shared" si="300"/>
        <v>0</v>
      </c>
      <c r="CL180" s="9">
        <f t="shared" si="277"/>
        <v>0</v>
      </c>
      <c r="CM180" s="9">
        <f t="shared" si="214"/>
        <v>36772.79</v>
      </c>
      <c r="CN180" s="9">
        <f t="shared" si="290"/>
        <v>36772.79</v>
      </c>
      <c r="CO180" s="9">
        <f t="shared" si="278"/>
        <v>919.32</v>
      </c>
      <c r="CP180" s="9">
        <f t="shared" si="279"/>
        <v>25204.68</v>
      </c>
      <c r="CQ180" s="9">
        <f t="shared" si="280"/>
        <v>11568.109999999999</v>
      </c>
      <c r="CR180" s="9">
        <f t="shared" si="281"/>
        <v>0</v>
      </c>
      <c r="CS180" s="9">
        <f t="shared" si="282"/>
        <v>36772.79</v>
      </c>
    </row>
    <row r="181" spans="1:97" ht="12.9" customHeight="1" x14ac:dyDescent="0.25">
      <c r="A181" s="196">
        <v>2522</v>
      </c>
      <c r="B181" s="186" t="s">
        <v>225</v>
      </c>
      <c r="C181" s="179"/>
      <c r="D181" s="197"/>
      <c r="E181" s="217">
        <v>3335.16</v>
      </c>
      <c r="F181" s="276">
        <v>39604</v>
      </c>
      <c r="G181" s="189">
        <v>40</v>
      </c>
      <c r="H181" s="177"/>
      <c r="I181" s="190"/>
      <c r="J181" s="200" t="s">
        <v>463</v>
      </c>
      <c r="K181" s="93">
        <f t="shared" si="225"/>
        <v>2.5000000000000001E-2</v>
      </c>
      <c r="L181" s="94">
        <f t="shared" si="226"/>
        <v>83.38</v>
      </c>
      <c r="M181" s="91">
        <f t="shared" si="227"/>
        <v>3036.38</v>
      </c>
      <c r="N181" s="9">
        <f t="shared" si="228"/>
        <v>298.77999999999997</v>
      </c>
      <c r="O181" s="548">
        <f t="shared" si="229"/>
        <v>3335.16</v>
      </c>
      <c r="P181" s="543"/>
      <c r="Q181" s="4">
        <f t="shared" si="291"/>
        <v>0</v>
      </c>
      <c r="R181" s="9">
        <f t="shared" si="223"/>
        <v>0</v>
      </c>
      <c r="S181" s="9">
        <f t="shared" si="292"/>
        <v>3335.16</v>
      </c>
      <c r="T181" s="9">
        <f t="shared" si="224"/>
        <v>3335.16</v>
      </c>
      <c r="U181" s="9">
        <f t="shared" si="230"/>
        <v>83.38</v>
      </c>
      <c r="V181" s="9">
        <f t="shared" si="231"/>
        <v>2953</v>
      </c>
      <c r="W181" s="9">
        <f t="shared" si="232"/>
        <v>382.15999999999997</v>
      </c>
      <c r="X181" s="9">
        <f t="shared" si="233"/>
        <v>0</v>
      </c>
      <c r="Y181" s="9">
        <f t="shared" si="234"/>
        <v>3335.16</v>
      </c>
      <c r="Z181" s="4">
        <f t="shared" si="293"/>
        <v>0</v>
      </c>
      <c r="AA181" s="9">
        <f t="shared" si="235"/>
        <v>0</v>
      </c>
      <c r="AB181" s="9">
        <f t="shared" si="207"/>
        <v>3335.16</v>
      </c>
      <c r="AC181" s="9">
        <f t="shared" si="283"/>
        <v>3335.16</v>
      </c>
      <c r="AD181" s="9">
        <f t="shared" si="236"/>
        <v>83.38</v>
      </c>
      <c r="AE181" s="9">
        <f t="shared" si="237"/>
        <v>2869.62</v>
      </c>
      <c r="AF181" s="9">
        <f t="shared" si="238"/>
        <v>465.53999999999996</v>
      </c>
      <c r="AG181" s="9">
        <f t="shared" si="239"/>
        <v>0</v>
      </c>
      <c r="AH181" s="9">
        <f t="shared" si="240"/>
        <v>3335.16</v>
      </c>
      <c r="AI181" s="4">
        <f t="shared" si="294"/>
        <v>0</v>
      </c>
      <c r="AJ181" s="9">
        <f t="shared" si="241"/>
        <v>0</v>
      </c>
      <c r="AK181" s="9">
        <f t="shared" si="208"/>
        <v>3335.16</v>
      </c>
      <c r="AL181" s="9">
        <f t="shared" si="284"/>
        <v>3335.16</v>
      </c>
      <c r="AM181" s="9">
        <f t="shared" si="242"/>
        <v>83.38</v>
      </c>
      <c r="AN181" s="9">
        <f t="shared" si="243"/>
        <v>2786.24</v>
      </c>
      <c r="AO181" s="9">
        <f t="shared" si="244"/>
        <v>548.91999999999996</v>
      </c>
      <c r="AP181" s="9">
        <f t="shared" si="245"/>
        <v>0</v>
      </c>
      <c r="AQ181" s="9">
        <f t="shared" si="246"/>
        <v>3335.16</v>
      </c>
      <c r="AR181" s="4">
        <f t="shared" si="295"/>
        <v>0</v>
      </c>
      <c r="AS181" s="9">
        <f t="shared" si="247"/>
        <v>0</v>
      </c>
      <c r="AT181" s="9">
        <f t="shared" si="209"/>
        <v>3335.16</v>
      </c>
      <c r="AU181" s="9">
        <f t="shared" si="285"/>
        <v>3335.16</v>
      </c>
      <c r="AV181" s="9">
        <f t="shared" si="248"/>
        <v>83.38</v>
      </c>
      <c r="AW181" s="9">
        <f t="shared" si="249"/>
        <v>2702.8599999999997</v>
      </c>
      <c r="AX181" s="9">
        <f t="shared" si="250"/>
        <v>632.29999999999995</v>
      </c>
      <c r="AY181" s="9">
        <f t="shared" si="251"/>
        <v>0</v>
      </c>
      <c r="AZ181" s="9">
        <f t="shared" si="252"/>
        <v>3335.16</v>
      </c>
      <c r="BA181" s="4">
        <f t="shared" si="296"/>
        <v>0</v>
      </c>
      <c r="BB181" s="9">
        <f t="shared" si="253"/>
        <v>0</v>
      </c>
      <c r="BC181" s="9">
        <f t="shared" si="210"/>
        <v>3335.16</v>
      </c>
      <c r="BD181" s="9">
        <f t="shared" si="286"/>
        <v>3335.16</v>
      </c>
      <c r="BE181" s="9">
        <f t="shared" si="254"/>
        <v>83.38</v>
      </c>
      <c r="BF181" s="9">
        <f t="shared" si="255"/>
        <v>2619.4799999999996</v>
      </c>
      <c r="BG181" s="9">
        <f t="shared" si="256"/>
        <v>715.68</v>
      </c>
      <c r="BH181" s="9">
        <f t="shared" si="257"/>
        <v>0</v>
      </c>
      <c r="BI181" s="9">
        <f t="shared" si="258"/>
        <v>3335.16</v>
      </c>
      <c r="BJ181" s="4">
        <f t="shared" si="297"/>
        <v>0</v>
      </c>
      <c r="BK181" s="9">
        <f t="shared" si="259"/>
        <v>0</v>
      </c>
      <c r="BL181" s="9">
        <f t="shared" si="211"/>
        <v>3335.16</v>
      </c>
      <c r="BM181" s="9">
        <f t="shared" si="287"/>
        <v>3335.16</v>
      </c>
      <c r="BN181" s="9">
        <f t="shared" si="260"/>
        <v>83.38</v>
      </c>
      <c r="BO181" s="9">
        <f t="shared" si="261"/>
        <v>2536.0999999999995</v>
      </c>
      <c r="BP181" s="9">
        <f t="shared" si="262"/>
        <v>799.06</v>
      </c>
      <c r="BQ181" s="9">
        <f t="shared" si="263"/>
        <v>0</v>
      </c>
      <c r="BR181" s="9">
        <f t="shared" si="264"/>
        <v>3335.16</v>
      </c>
      <c r="BS181" s="4">
        <f t="shared" si="298"/>
        <v>0</v>
      </c>
      <c r="BT181" s="9">
        <f t="shared" si="265"/>
        <v>0</v>
      </c>
      <c r="BU181" s="9">
        <f t="shared" si="212"/>
        <v>3335.16</v>
      </c>
      <c r="BV181" s="9">
        <f t="shared" si="288"/>
        <v>3335.16</v>
      </c>
      <c r="BW181" s="9">
        <f t="shared" si="266"/>
        <v>83.38</v>
      </c>
      <c r="BX181" s="9">
        <f t="shared" si="267"/>
        <v>2452.7199999999993</v>
      </c>
      <c r="BY181" s="9">
        <f t="shared" si="268"/>
        <v>882.43999999999994</v>
      </c>
      <c r="BZ181" s="9">
        <f t="shared" si="269"/>
        <v>0</v>
      </c>
      <c r="CA181" s="9">
        <f t="shared" si="270"/>
        <v>3335.16</v>
      </c>
      <c r="CB181" s="4">
        <f t="shared" si="299"/>
        <v>0</v>
      </c>
      <c r="CC181" s="9">
        <f t="shared" si="271"/>
        <v>0</v>
      </c>
      <c r="CD181" s="9">
        <f t="shared" si="213"/>
        <v>3335.16</v>
      </c>
      <c r="CE181" s="9">
        <f t="shared" si="289"/>
        <v>3335.16</v>
      </c>
      <c r="CF181" s="9">
        <f t="shared" si="272"/>
        <v>83.38</v>
      </c>
      <c r="CG181" s="9">
        <f t="shared" si="273"/>
        <v>2369.3399999999992</v>
      </c>
      <c r="CH181" s="9">
        <f t="shared" si="274"/>
        <v>965.81999999999994</v>
      </c>
      <c r="CI181" s="9">
        <f t="shared" si="275"/>
        <v>0</v>
      </c>
      <c r="CJ181" s="9">
        <f t="shared" si="276"/>
        <v>3335.16</v>
      </c>
      <c r="CK181" s="4">
        <f t="shared" si="300"/>
        <v>0</v>
      </c>
      <c r="CL181" s="9">
        <f t="shared" si="277"/>
        <v>0</v>
      </c>
      <c r="CM181" s="9">
        <f t="shared" si="214"/>
        <v>3335.16</v>
      </c>
      <c r="CN181" s="9">
        <f t="shared" si="290"/>
        <v>3335.16</v>
      </c>
      <c r="CO181" s="9">
        <f t="shared" si="278"/>
        <v>83.38</v>
      </c>
      <c r="CP181" s="9">
        <f t="shared" si="279"/>
        <v>2285.9599999999991</v>
      </c>
      <c r="CQ181" s="9">
        <f t="shared" si="280"/>
        <v>1049.1999999999998</v>
      </c>
      <c r="CR181" s="9">
        <f t="shared" si="281"/>
        <v>0</v>
      </c>
      <c r="CS181" s="9">
        <f t="shared" si="282"/>
        <v>3335.16</v>
      </c>
    </row>
    <row r="182" spans="1:97" ht="12.9" customHeight="1" x14ac:dyDescent="0.25">
      <c r="A182" s="196">
        <v>2523</v>
      </c>
      <c r="B182" s="186" t="s">
        <v>225</v>
      </c>
      <c r="C182" s="179"/>
      <c r="D182" s="197"/>
      <c r="E182" s="217">
        <v>60950.09</v>
      </c>
      <c r="F182" s="276">
        <v>40025</v>
      </c>
      <c r="G182" s="189">
        <v>40</v>
      </c>
      <c r="H182" s="177"/>
      <c r="I182" s="190"/>
      <c r="J182" s="200" t="s">
        <v>463</v>
      </c>
      <c r="K182" s="93">
        <f t="shared" si="225"/>
        <v>2.5000000000000001E-2</v>
      </c>
      <c r="L182" s="94">
        <f t="shared" si="226"/>
        <v>1523.75</v>
      </c>
      <c r="M182" s="91">
        <f t="shared" si="227"/>
        <v>57140.71</v>
      </c>
      <c r="N182" s="9">
        <f t="shared" si="228"/>
        <v>3809.38</v>
      </c>
      <c r="O182" s="548">
        <f t="shared" si="229"/>
        <v>60950.09</v>
      </c>
      <c r="P182" s="543"/>
      <c r="Q182" s="4">
        <f t="shared" si="291"/>
        <v>0</v>
      </c>
      <c r="R182" s="9">
        <f t="shared" si="223"/>
        <v>0</v>
      </c>
      <c r="S182" s="9">
        <f t="shared" si="292"/>
        <v>60950.09</v>
      </c>
      <c r="T182" s="9">
        <f t="shared" si="224"/>
        <v>60950.09</v>
      </c>
      <c r="U182" s="9">
        <f t="shared" si="230"/>
        <v>1523.75</v>
      </c>
      <c r="V182" s="9">
        <f t="shared" si="231"/>
        <v>55616.959999999999</v>
      </c>
      <c r="W182" s="9">
        <f t="shared" si="232"/>
        <v>5333.13</v>
      </c>
      <c r="X182" s="9">
        <f t="shared" si="233"/>
        <v>0</v>
      </c>
      <c r="Y182" s="9">
        <f t="shared" si="234"/>
        <v>60950.09</v>
      </c>
      <c r="Z182" s="4">
        <f t="shared" si="293"/>
        <v>0</v>
      </c>
      <c r="AA182" s="9">
        <f t="shared" si="235"/>
        <v>0</v>
      </c>
      <c r="AB182" s="9">
        <f t="shared" si="207"/>
        <v>60950.09</v>
      </c>
      <c r="AC182" s="9">
        <f t="shared" si="283"/>
        <v>60950.09</v>
      </c>
      <c r="AD182" s="9">
        <f t="shared" si="236"/>
        <v>1523.75</v>
      </c>
      <c r="AE182" s="9">
        <f t="shared" si="237"/>
        <v>54093.21</v>
      </c>
      <c r="AF182" s="9">
        <f t="shared" si="238"/>
        <v>6856.88</v>
      </c>
      <c r="AG182" s="9">
        <f t="shared" si="239"/>
        <v>0</v>
      </c>
      <c r="AH182" s="9">
        <f t="shared" si="240"/>
        <v>60950.09</v>
      </c>
      <c r="AI182" s="4">
        <f t="shared" si="294"/>
        <v>0</v>
      </c>
      <c r="AJ182" s="9">
        <f t="shared" si="241"/>
        <v>0</v>
      </c>
      <c r="AK182" s="9">
        <f t="shared" si="208"/>
        <v>60950.09</v>
      </c>
      <c r="AL182" s="9">
        <f t="shared" si="284"/>
        <v>60950.09</v>
      </c>
      <c r="AM182" s="9">
        <f t="shared" si="242"/>
        <v>1523.75</v>
      </c>
      <c r="AN182" s="9">
        <f t="shared" si="243"/>
        <v>52569.46</v>
      </c>
      <c r="AO182" s="9">
        <f t="shared" si="244"/>
        <v>8380.630000000001</v>
      </c>
      <c r="AP182" s="9">
        <f t="shared" si="245"/>
        <v>0</v>
      </c>
      <c r="AQ182" s="9">
        <f t="shared" si="246"/>
        <v>60950.09</v>
      </c>
      <c r="AR182" s="4">
        <f t="shared" si="295"/>
        <v>0</v>
      </c>
      <c r="AS182" s="9">
        <f t="shared" si="247"/>
        <v>0</v>
      </c>
      <c r="AT182" s="9">
        <f t="shared" si="209"/>
        <v>60950.09</v>
      </c>
      <c r="AU182" s="9">
        <f t="shared" si="285"/>
        <v>60950.09</v>
      </c>
      <c r="AV182" s="9">
        <f t="shared" si="248"/>
        <v>1523.75</v>
      </c>
      <c r="AW182" s="9">
        <f t="shared" si="249"/>
        <v>51045.71</v>
      </c>
      <c r="AX182" s="9">
        <f t="shared" si="250"/>
        <v>9904.380000000001</v>
      </c>
      <c r="AY182" s="9">
        <f t="shared" si="251"/>
        <v>0</v>
      </c>
      <c r="AZ182" s="9">
        <f t="shared" si="252"/>
        <v>60950.09</v>
      </c>
      <c r="BA182" s="4">
        <f t="shared" si="296"/>
        <v>0</v>
      </c>
      <c r="BB182" s="9">
        <f t="shared" si="253"/>
        <v>0</v>
      </c>
      <c r="BC182" s="9">
        <f t="shared" si="210"/>
        <v>60950.09</v>
      </c>
      <c r="BD182" s="9">
        <f t="shared" si="286"/>
        <v>60950.09</v>
      </c>
      <c r="BE182" s="9">
        <f t="shared" si="254"/>
        <v>1523.75</v>
      </c>
      <c r="BF182" s="9">
        <f t="shared" si="255"/>
        <v>49521.96</v>
      </c>
      <c r="BG182" s="9">
        <f t="shared" si="256"/>
        <v>11428.130000000001</v>
      </c>
      <c r="BH182" s="9">
        <f t="shared" si="257"/>
        <v>0</v>
      </c>
      <c r="BI182" s="9">
        <f t="shared" si="258"/>
        <v>60950.09</v>
      </c>
      <c r="BJ182" s="4">
        <f t="shared" si="297"/>
        <v>0</v>
      </c>
      <c r="BK182" s="9">
        <f t="shared" si="259"/>
        <v>0</v>
      </c>
      <c r="BL182" s="9">
        <f t="shared" si="211"/>
        <v>60950.09</v>
      </c>
      <c r="BM182" s="9">
        <f t="shared" si="287"/>
        <v>60950.09</v>
      </c>
      <c r="BN182" s="9">
        <f t="shared" si="260"/>
        <v>1523.75</v>
      </c>
      <c r="BO182" s="9">
        <f t="shared" si="261"/>
        <v>47998.21</v>
      </c>
      <c r="BP182" s="9">
        <f t="shared" si="262"/>
        <v>12951.880000000001</v>
      </c>
      <c r="BQ182" s="9">
        <f t="shared" si="263"/>
        <v>0</v>
      </c>
      <c r="BR182" s="9">
        <f t="shared" si="264"/>
        <v>60950.09</v>
      </c>
      <c r="BS182" s="4">
        <f t="shared" si="298"/>
        <v>0</v>
      </c>
      <c r="BT182" s="9">
        <f t="shared" si="265"/>
        <v>0</v>
      </c>
      <c r="BU182" s="9">
        <f t="shared" si="212"/>
        <v>60950.09</v>
      </c>
      <c r="BV182" s="9">
        <f t="shared" si="288"/>
        <v>60950.09</v>
      </c>
      <c r="BW182" s="9">
        <f t="shared" si="266"/>
        <v>1523.75</v>
      </c>
      <c r="BX182" s="9">
        <f t="shared" si="267"/>
        <v>46474.46</v>
      </c>
      <c r="BY182" s="9">
        <f t="shared" si="268"/>
        <v>14475.630000000001</v>
      </c>
      <c r="BZ182" s="9">
        <f t="shared" si="269"/>
        <v>0</v>
      </c>
      <c r="CA182" s="9">
        <f t="shared" si="270"/>
        <v>60950.09</v>
      </c>
      <c r="CB182" s="4">
        <f t="shared" si="299"/>
        <v>0</v>
      </c>
      <c r="CC182" s="9">
        <f t="shared" si="271"/>
        <v>0</v>
      </c>
      <c r="CD182" s="9">
        <f t="shared" si="213"/>
        <v>60950.09</v>
      </c>
      <c r="CE182" s="9">
        <f t="shared" si="289"/>
        <v>60950.09</v>
      </c>
      <c r="CF182" s="9">
        <f t="shared" si="272"/>
        <v>1523.75</v>
      </c>
      <c r="CG182" s="9">
        <f t="shared" si="273"/>
        <v>44950.71</v>
      </c>
      <c r="CH182" s="9">
        <f t="shared" si="274"/>
        <v>15999.380000000001</v>
      </c>
      <c r="CI182" s="9">
        <f t="shared" si="275"/>
        <v>0</v>
      </c>
      <c r="CJ182" s="9">
        <f t="shared" si="276"/>
        <v>60950.09</v>
      </c>
      <c r="CK182" s="4">
        <f t="shared" si="300"/>
        <v>0</v>
      </c>
      <c r="CL182" s="9">
        <f t="shared" si="277"/>
        <v>0</v>
      </c>
      <c r="CM182" s="9">
        <f t="shared" si="214"/>
        <v>60950.09</v>
      </c>
      <c r="CN182" s="9">
        <f t="shared" si="290"/>
        <v>60950.09</v>
      </c>
      <c r="CO182" s="9">
        <f t="shared" si="278"/>
        <v>1523.75</v>
      </c>
      <c r="CP182" s="9">
        <f t="shared" si="279"/>
        <v>43426.96</v>
      </c>
      <c r="CQ182" s="9">
        <f t="shared" si="280"/>
        <v>17523.13</v>
      </c>
      <c r="CR182" s="9">
        <f t="shared" si="281"/>
        <v>0</v>
      </c>
      <c r="CS182" s="9">
        <f t="shared" si="282"/>
        <v>60950.09</v>
      </c>
    </row>
    <row r="183" spans="1:97" ht="12.9" customHeight="1" x14ac:dyDescent="0.25">
      <c r="A183" s="196">
        <v>2524</v>
      </c>
      <c r="B183" s="186" t="s">
        <v>225</v>
      </c>
      <c r="C183" s="179"/>
      <c r="D183" s="197"/>
      <c r="E183" s="217">
        <v>109637.04</v>
      </c>
      <c r="F183" s="276">
        <v>40481</v>
      </c>
      <c r="G183" s="189">
        <v>40</v>
      </c>
      <c r="H183" s="177"/>
      <c r="I183" s="190"/>
      <c r="J183" s="200" t="s">
        <v>463</v>
      </c>
      <c r="K183" s="93">
        <f t="shared" si="225"/>
        <v>2.5000000000000001E-2</v>
      </c>
      <c r="L183" s="94">
        <f t="shared" si="226"/>
        <v>2740.93</v>
      </c>
      <c r="M183" s="91">
        <f t="shared" si="227"/>
        <v>106210.87999999999</v>
      </c>
      <c r="N183" s="9">
        <f t="shared" si="228"/>
        <v>3426.16</v>
      </c>
      <c r="O183" s="548">
        <f t="shared" si="229"/>
        <v>109637.04</v>
      </c>
      <c r="P183" s="543"/>
      <c r="Q183" s="4">
        <f t="shared" si="291"/>
        <v>0</v>
      </c>
      <c r="R183" s="9">
        <f t="shared" si="223"/>
        <v>0</v>
      </c>
      <c r="S183" s="9">
        <f t="shared" si="292"/>
        <v>109637.04</v>
      </c>
      <c r="T183" s="9">
        <f t="shared" si="224"/>
        <v>109637.04</v>
      </c>
      <c r="U183" s="9">
        <f t="shared" si="230"/>
        <v>2740.93</v>
      </c>
      <c r="V183" s="9">
        <f t="shared" si="231"/>
        <v>103469.95</v>
      </c>
      <c r="W183" s="9">
        <f t="shared" si="232"/>
        <v>6167.09</v>
      </c>
      <c r="X183" s="9">
        <f t="shared" si="233"/>
        <v>0</v>
      </c>
      <c r="Y183" s="9">
        <f t="shared" si="234"/>
        <v>109637.04</v>
      </c>
      <c r="Z183" s="4">
        <f t="shared" si="293"/>
        <v>0</v>
      </c>
      <c r="AA183" s="9">
        <f t="shared" si="235"/>
        <v>0</v>
      </c>
      <c r="AB183" s="9">
        <f t="shared" si="207"/>
        <v>109637.04</v>
      </c>
      <c r="AC183" s="9">
        <f t="shared" si="283"/>
        <v>109637.04</v>
      </c>
      <c r="AD183" s="9">
        <f t="shared" si="236"/>
        <v>2740.93</v>
      </c>
      <c r="AE183" s="9">
        <f t="shared" si="237"/>
        <v>100729.02</v>
      </c>
      <c r="AF183" s="9">
        <f t="shared" si="238"/>
        <v>8908.02</v>
      </c>
      <c r="AG183" s="9">
        <f t="shared" si="239"/>
        <v>0</v>
      </c>
      <c r="AH183" s="9">
        <f t="shared" si="240"/>
        <v>109637.04</v>
      </c>
      <c r="AI183" s="4">
        <f t="shared" si="294"/>
        <v>0</v>
      </c>
      <c r="AJ183" s="9">
        <f t="shared" si="241"/>
        <v>0</v>
      </c>
      <c r="AK183" s="9">
        <f t="shared" si="208"/>
        <v>109637.04</v>
      </c>
      <c r="AL183" s="9">
        <f t="shared" si="284"/>
        <v>109637.04</v>
      </c>
      <c r="AM183" s="9">
        <f t="shared" si="242"/>
        <v>2740.93</v>
      </c>
      <c r="AN183" s="9">
        <f t="shared" si="243"/>
        <v>97988.090000000011</v>
      </c>
      <c r="AO183" s="9">
        <f t="shared" si="244"/>
        <v>11648.95</v>
      </c>
      <c r="AP183" s="9">
        <f t="shared" si="245"/>
        <v>0</v>
      </c>
      <c r="AQ183" s="9">
        <f t="shared" si="246"/>
        <v>109637.04</v>
      </c>
      <c r="AR183" s="4">
        <f t="shared" si="295"/>
        <v>0</v>
      </c>
      <c r="AS183" s="9">
        <f t="shared" si="247"/>
        <v>0</v>
      </c>
      <c r="AT183" s="9">
        <f t="shared" si="209"/>
        <v>109637.04</v>
      </c>
      <c r="AU183" s="9">
        <f t="shared" si="285"/>
        <v>109637.04</v>
      </c>
      <c r="AV183" s="9">
        <f t="shared" si="248"/>
        <v>2740.93</v>
      </c>
      <c r="AW183" s="9">
        <f t="shared" si="249"/>
        <v>95247.160000000018</v>
      </c>
      <c r="AX183" s="9">
        <f t="shared" si="250"/>
        <v>14389.880000000001</v>
      </c>
      <c r="AY183" s="9">
        <f t="shared" si="251"/>
        <v>0</v>
      </c>
      <c r="AZ183" s="9">
        <f t="shared" si="252"/>
        <v>109637.04</v>
      </c>
      <c r="BA183" s="4">
        <f t="shared" si="296"/>
        <v>0</v>
      </c>
      <c r="BB183" s="9">
        <f t="shared" si="253"/>
        <v>0</v>
      </c>
      <c r="BC183" s="9">
        <f t="shared" si="210"/>
        <v>109637.04</v>
      </c>
      <c r="BD183" s="9">
        <f t="shared" si="286"/>
        <v>109637.04</v>
      </c>
      <c r="BE183" s="9">
        <f t="shared" si="254"/>
        <v>2740.93</v>
      </c>
      <c r="BF183" s="9">
        <f t="shared" si="255"/>
        <v>92506.230000000025</v>
      </c>
      <c r="BG183" s="9">
        <f t="shared" si="256"/>
        <v>17130.810000000001</v>
      </c>
      <c r="BH183" s="9">
        <f t="shared" si="257"/>
        <v>0</v>
      </c>
      <c r="BI183" s="9">
        <f t="shared" si="258"/>
        <v>109637.04</v>
      </c>
      <c r="BJ183" s="4">
        <f t="shared" si="297"/>
        <v>0</v>
      </c>
      <c r="BK183" s="9">
        <f t="shared" si="259"/>
        <v>0</v>
      </c>
      <c r="BL183" s="9">
        <f t="shared" si="211"/>
        <v>109637.04</v>
      </c>
      <c r="BM183" s="9">
        <f t="shared" si="287"/>
        <v>109637.04</v>
      </c>
      <c r="BN183" s="9">
        <f t="shared" si="260"/>
        <v>2740.93</v>
      </c>
      <c r="BO183" s="9">
        <f t="shared" si="261"/>
        <v>89765.300000000032</v>
      </c>
      <c r="BP183" s="9">
        <f t="shared" si="262"/>
        <v>19871.740000000002</v>
      </c>
      <c r="BQ183" s="9">
        <f t="shared" si="263"/>
        <v>0</v>
      </c>
      <c r="BR183" s="9">
        <f t="shared" si="264"/>
        <v>109637.04</v>
      </c>
      <c r="BS183" s="4">
        <f t="shared" si="298"/>
        <v>0</v>
      </c>
      <c r="BT183" s="9">
        <f t="shared" si="265"/>
        <v>0</v>
      </c>
      <c r="BU183" s="9">
        <f t="shared" si="212"/>
        <v>109637.04</v>
      </c>
      <c r="BV183" s="9">
        <f t="shared" si="288"/>
        <v>109637.04</v>
      </c>
      <c r="BW183" s="9">
        <f t="shared" si="266"/>
        <v>2740.93</v>
      </c>
      <c r="BX183" s="9">
        <f t="shared" si="267"/>
        <v>87024.370000000039</v>
      </c>
      <c r="BY183" s="9">
        <f t="shared" si="268"/>
        <v>22612.670000000002</v>
      </c>
      <c r="BZ183" s="9">
        <f t="shared" si="269"/>
        <v>0</v>
      </c>
      <c r="CA183" s="9">
        <f t="shared" si="270"/>
        <v>109637.04</v>
      </c>
      <c r="CB183" s="4">
        <f t="shared" si="299"/>
        <v>0</v>
      </c>
      <c r="CC183" s="9">
        <f t="shared" si="271"/>
        <v>0</v>
      </c>
      <c r="CD183" s="9">
        <f t="shared" si="213"/>
        <v>109637.04</v>
      </c>
      <c r="CE183" s="9">
        <f t="shared" si="289"/>
        <v>109637.04</v>
      </c>
      <c r="CF183" s="9">
        <f t="shared" si="272"/>
        <v>2740.93</v>
      </c>
      <c r="CG183" s="9">
        <f t="shared" si="273"/>
        <v>84283.440000000046</v>
      </c>
      <c r="CH183" s="9">
        <f t="shared" si="274"/>
        <v>25353.600000000002</v>
      </c>
      <c r="CI183" s="9">
        <f t="shared" si="275"/>
        <v>0</v>
      </c>
      <c r="CJ183" s="9">
        <f t="shared" si="276"/>
        <v>109637.04</v>
      </c>
      <c r="CK183" s="4">
        <f t="shared" si="300"/>
        <v>0</v>
      </c>
      <c r="CL183" s="9">
        <f t="shared" si="277"/>
        <v>0</v>
      </c>
      <c r="CM183" s="9">
        <f t="shared" si="214"/>
        <v>109637.04</v>
      </c>
      <c r="CN183" s="9">
        <f t="shared" si="290"/>
        <v>109637.04</v>
      </c>
      <c r="CO183" s="9">
        <f t="shared" si="278"/>
        <v>2740.93</v>
      </c>
      <c r="CP183" s="9">
        <f t="shared" si="279"/>
        <v>81542.510000000053</v>
      </c>
      <c r="CQ183" s="9">
        <f t="shared" si="280"/>
        <v>28094.530000000002</v>
      </c>
      <c r="CR183" s="9">
        <f t="shared" si="281"/>
        <v>0</v>
      </c>
      <c r="CS183" s="9">
        <f t="shared" si="282"/>
        <v>109637.04</v>
      </c>
    </row>
    <row r="184" spans="1:97" ht="12.9" customHeight="1" x14ac:dyDescent="0.25">
      <c r="A184" s="196">
        <v>2525</v>
      </c>
      <c r="B184" s="186" t="s">
        <v>225</v>
      </c>
      <c r="C184" s="179"/>
      <c r="D184" s="197"/>
      <c r="E184" s="217">
        <v>1714.6</v>
      </c>
      <c r="F184" s="276">
        <v>41243</v>
      </c>
      <c r="G184" s="189">
        <v>40</v>
      </c>
      <c r="H184" s="177"/>
      <c r="I184" s="190"/>
      <c r="J184" s="200" t="s">
        <v>463</v>
      </c>
      <c r="K184" s="93">
        <f t="shared" si="225"/>
        <v>2.5000000000000001E-2</v>
      </c>
      <c r="L184" s="94">
        <f t="shared" si="226"/>
        <v>42.87</v>
      </c>
      <c r="M184" s="91">
        <f t="shared" si="227"/>
        <v>0</v>
      </c>
      <c r="N184" s="9">
        <f t="shared" si="228"/>
        <v>0</v>
      </c>
      <c r="O184" s="548">
        <f t="shared" si="229"/>
        <v>0</v>
      </c>
      <c r="P184" s="543"/>
      <c r="Q184" s="4">
        <f t="shared" si="291"/>
        <v>1714.6</v>
      </c>
      <c r="R184" s="9">
        <f t="shared" si="223"/>
        <v>142.88</v>
      </c>
      <c r="S184" s="9">
        <f t="shared" si="292"/>
        <v>1714.6</v>
      </c>
      <c r="T184" s="9">
        <f t="shared" si="224"/>
        <v>285.97000000000003</v>
      </c>
      <c r="U184" s="9">
        <f t="shared" si="230"/>
        <v>7.15</v>
      </c>
      <c r="V184" s="9">
        <f t="shared" si="231"/>
        <v>1707.4499999999998</v>
      </c>
      <c r="W184" s="9">
        <f t="shared" si="232"/>
        <v>7.15</v>
      </c>
      <c r="X184" s="9">
        <f t="shared" si="233"/>
        <v>0</v>
      </c>
      <c r="Y184" s="9">
        <f t="shared" si="234"/>
        <v>285.97000000000003</v>
      </c>
      <c r="Z184" s="4">
        <f t="shared" si="293"/>
        <v>0</v>
      </c>
      <c r="AA184" s="9">
        <f t="shared" si="235"/>
        <v>0</v>
      </c>
      <c r="AB184" s="9">
        <f t="shared" si="207"/>
        <v>1714.6</v>
      </c>
      <c r="AC184" s="9">
        <f t="shared" si="283"/>
        <v>1714.6</v>
      </c>
      <c r="AD184" s="9">
        <f t="shared" si="236"/>
        <v>42.87</v>
      </c>
      <c r="AE184" s="9">
        <f t="shared" si="237"/>
        <v>1664.58</v>
      </c>
      <c r="AF184" s="9">
        <f t="shared" si="238"/>
        <v>50.019999999999996</v>
      </c>
      <c r="AG184" s="9">
        <f t="shared" si="239"/>
        <v>0</v>
      </c>
      <c r="AH184" s="9">
        <f t="shared" si="240"/>
        <v>1714.6</v>
      </c>
      <c r="AI184" s="4">
        <f t="shared" si="294"/>
        <v>0</v>
      </c>
      <c r="AJ184" s="9">
        <f t="shared" si="241"/>
        <v>0</v>
      </c>
      <c r="AK184" s="9">
        <f t="shared" si="208"/>
        <v>1714.6</v>
      </c>
      <c r="AL184" s="9">
        <f t="shared" si="284"/>
        <v>1714.6</v>
      </c>
      <c r="AM184" s="9">
        <f t="shared" si="242"/>
        <v>42.87</v>
      </c>
      <c r="AN184" s="9">
        <f t="shared" si="243"/>
        <v>1621.71</v>
      </c>
      <c r="AO184" s="9">
        <f t="shared" si="244"/>
        <v>92.889999999999986</v>
      </c>
      <c r="AP184" s="9">
        <f t="shared" si="245"/>
        <v>0</v>
      </c>
      <c r="AQ184" s="9">
        <f t="shared" si="246"/>
        <v>1714.6</v>
      </c>
      <c r="AR184" s="4">
        <f t="shared" si="295"/>
        <v>0</v>
      </c>
      <c r="AS184" s="9">
        <f t="shared" si="247"/>
        <v>0</v>
      </c>
      <c r="AT184" s="9">
        <f t="shared" si="209"/>
        <v>1714.6</v>
      </c>
      <c r="AU184" s="9">
        <f t="shared" si="285"/>
        <v>1714.6</v>
      </c>
      <c r="AV184" s="9">
        <f t="shared" si="248"/>
        <v>42.87</v>
      </c>
      <c r="AW184" s="9">
        <f t="shared" si="249"/>
        <v>1578.8400000000001</v>
      </c>
      <c r="AX184" s="9">
        <f t="shared" si="250"/>
        <v>135.76</v>
      </c>
      <c r="AY184" s="9">
        <f t="shared" si="251"/>
        <v>0</v>
      </c>
      <c r="AZ184" s="9">
        <f t="shared" si="252"/>
        <v>1714.6</v>
      </c>
      <c r="BA184" s="4">
        <f t="shared" si="296"/>
        <v>0</v>
      </c>
      <c r="BB184" s="9">
        <f t="shared" si="253"/>
        <v>0</v>
      </c>
      <c r="BC184" s="9">
        <f t="shared" si="210"/>
        <v>1714.6</v>
      </c>
      <c r="BD184" s="9">
        <f t="shared" si="286"/>
        <v>1714.6</v>
      </c>
      <c r="BE184" s="9">
        <f t="shared" si="254"/>
        <v>42.87</v>
      </c>
      <c r="BF184" s="9">
        <f t="shared" si="255"/>
        <v>1535.9700000000003</v>
      </c>
      <c r="BG184" s="9">
        <f t="shared" si="256"/>
        <v>178.63</v>
      </c>
      <c r="BH184" s="9">
        <f t="shared" si="257"/>
        <v>0</v>
      </c>
      <c r="BI184" s="9">
        <f t="shared" si="258"/>
        <v>1714.6</v>
      </c>
      <c r="BJ184" s="4">
        <f t="shared" si="297"/>
        <v>0</v>
      </c>
      <c r="BK184" s="9">
        <f t="shared" si="259"/>
        <v>0</v>
      </c>
      <c r="BL184" s="9">
        <f t="shared" si="211"/>
        <v>1714.6</v>
      </c>
      <c r="BM184" s="9">
        <f t="shared" si="287"/>
        <v>1714.6</v>
      </c>
      <c r="BN184" s="9">
        <f t="shared" si="260"/>
        <v>42.87</v>
      </c>
      <c r="BO184" s="9">
        <f t="shared" si="261"/>
        <v>1493.1000000000004</v>
      </c>
      <c r="BP184" s="9">
        <f t="shared" si="262"/>
        <v>221.5</v>
      </c>
      <c r="BQ184" s="9">
        <f t="shared" si="263"/>
        <v>0</v>
      </c>
      <c r="BR184" s="9">
        <f t="shared" si="264"/>
        <v>1714.6</v>
      </c>
      <c r="BS184" s="4">
        <f t="shared" si="298"/>
        <v>0</v>
      </c>
      <c r="BT184" s="9">
        <f t="shared" si="265"/>
        <v>0</v>
      </c>
      <c r="BU184" s="9">
        <f t="shared" si="212"/>
        <v>1714.6</v>
      </c>
      <c r="BV184" s="9">
        <f t="shared" si="288"/>
        <v>1714.6</v>
      </c>
      <c r="BW184" s="9">
        <f t="shared" si="266"/>
        <v>42.87</v>
      </c>
      <c r="BX184" s="9">
        <f t="shared" si="267"/>
        <v>1450.2300000000005</v>
      </c>
      <c r="BY184" s="9">
        <f t="shared" si="268"/>
        <v>264.37</v>
      </c>
      <c r="BZ184" s="9">
        <f t="shared" si="269"/>
        <v>0</v>
      </c>
      <c r="CA184" s="9">
        <f t="shared" si="270"/>
        <v>1714.6</v>
      </c>
      <c r="CB184" s="4">
        <f t="shared" si="299"/>
        <v>0</v>
      </c>
      <c r="CC184" s="9">
        <f t="shared" si="271"/>
        <v>0</v>
      </c>
      <c r="CD184" s="9">
        <f t="shared" si="213"/>
        <v>1714.6</v>
      </c>
      <c r="CE184" s="9">
        <f t="shared" si="289"/>
        <v>1714.6</v>
      </c>
      <c r="CF184" s="9">
        <f t="shared" si="272"/>
        <v>42.87</v>
      </c>
      <c r="CG184" s="9">
        <f t="shared" si="273"/>
        <v>1407.3600000000006</v>
      </c>
      <c r="CH184" s="9">
        <f t="shared" si="274"/>
        <v>307.24</v>
      </c>
      <c r="CI184" s="9">
        <f t="shared" si="275"/>
        <v>0</v>
      </c>
      <c r="CJ184" s="9">
        <f t="shared" si="276"/>
        <v>1714.6</v>
      </c>
      <c r="CK184" s="4">
        <f t="shared" si="300"/>
        <v>0</v>
      </c>
      <c r="CL184" s="9">
        <f t="shared" si="277"/>
        <v>0</v>
      </c>
      <c r="CM184" s="9">
        <f t="shared" si="214"/>
        <v>1714.6</v>
      </c>
      <c r="CN184" s="9">
        <f t="shared" si="290"/>
        <v>1714.6</v>
      </c>
      <c r="CO184" s="9">
        <f t="shared" si="278"/>
        <v>42.87</v>
      </c>
      <c r="CP184" s="9">
        <f t="shared" si="279"/>
        <v>1364.4900000000007</v>
      </c>
      <c r="CQ184" s="9">
        <f t="shared" si="280"/>
        <v>350.11</v>
      </c>
      <c r="CR184" s="9">
        <f t="shared" si="281"/>
        <v>0</v>
      </c>
      <c r="CS184" s="9">
        <f t="shared" si="282"/>
        <v>1714.6</v>
      </c>
    </row>
    <row r="185" spans="1:97" ht="12.9" customHeight="1" x14ac:dyDescent="0.25">
      <c r="A185" s="193">
        <v>2526</v>
      </c>
      <c r="B185" s="186" t="s">
        <v>225</v>
      </c>
      <c r="C185" s="179"/>
      <c r="D185" s="194"/>
      <c r="E185" s="217">
        <v>13286.19</v>
      </c>
      <c r="F185" s="276">
        <v>41609</v>
      </c>
      <c r="G185" s="189">
        <v>40</v>
      </c>
      <c r="H185" s="177"/>
      <c r="I185" s="190"/>
      <c r="J185" s="200" t="s">
        <v>463</v>
      </c>
      <c r="K185" s="93">
        <f t="shared" si="225"/>
        <v>2.5000000000000001E-2</v>
      </c>
      <c r="L185" s="94">
        <f t="shared" si="226"/>
        <v>332.15</v>
      </c>
      <c r="M185" s="91">
        <f t="shared" si="227"/>
        <v>0</v>
      </c>
      <c r="N185" s="9">
        <f t="shared" si="228"/>
        <v>0</v>
      </c>
      <c r="O185" s="548">
        <f t="shared" si="229"/>
        <v>0</v>
      </c>
      <c r="P185" s="543"/>
      <c r="Q185" s="4">
        <f t="shared" si="291"/>
        <v>0</v>
      </c>
      <c r="R185" s="9">
        <f t="shared" si="223"/>
        <v>0</v>
      </c>
      <c r="S185" s="9">
        <f t="shared" si="292"/>
        <v>0</v>
      </c>
      <c r="T185" s="9">
        <f t="shared" si="224"/>
        <v>0</v>
      </c>
      <c r="U185" s="9">
        <f t="shared" si="230"/>
        <v>0</v>
      </c>
      <c r="V185" s="9">
        <f t="shared" si="231"/>
        <v>0</v>
      </c>
      <c r="W185" s="9">
        <f t="shared" si="232"/>
        <v>0</v>
      </c>
      <c r="X185" s="9">
        <f t="shared" si="233"/>
        <v>0</v>
      </c>
      <c r="Y185" s="9">
        <f t="shared" si="234"/>
        <v>0</v>
      </c>
      <c r="Z185" s="4">
        <f t="shared" si="293"/>
        <v>13286.19</v>
      </c>
      <c r="AA185" s="9">
        <f t="shared" si="235"/>
        <v>1107.18</v>
      </c>
      <c r="AB185" s="9">
        <f t="shared" si="207"/>
        <v>13286.19</v>
      </c>
      <c r="AC185" s="9">
        <f t="shared" si="283"/>
        <v>1107.22</v>
      </c>
      <c r="AD185" s="9">
        <f t="shared" si="236"/>
        <v>27.68</v>
      </c>
      <c r="AE185" s="9">
        <f t="shared" si="237"/>
        <v>13258.51</v>
      </c>
      <c r="AF185" s="9">
        <f t="shared" si="238"/>
        <v>27.68</v>
      </c>
      <c r="AG185" s="9">
        <f t="shared" si="239"/>
        <v>0</v>
      </c>
      <c r="AH185" s="9">
        <f t="shared" si="240"/>
        <v>1107.22</v>
      </c>
      <c r="AI185" s="4">
        <f t="shared" si="294"/>
        <v>0</v>
      </c>
      <c r="AJ185" s="9">
        <f t="shared" si="241"/>
        <v>0</v>
      </c>
      <c r="AK185" s="9">
        <f t="shared" si="208"/>
        <v>13286.19</v>
      </c>
      <c r="AL185" s="9">
        <f t="shared" si="284"/>
        <v>13286.19</v>
      </c>
      <c r="AM185" s="9">
        <f t="shared" si="242"/>
        <v>332.15</v>
      </c>
      <c r="AN185" s="9">
        <f t="shared" si="243"/>
        <v>12926.36</v>
      </c>
      <c r="AO185" s="9">
        <f t="shared" si="244"/>
        <v>359.83</v>
      </c>
      <c r="AP185" s="9">
        <f t="shared" si="245"/>
        <v>0</v>
      </c>
      <c r="AQ185" s="9">
        <f t="shared" si="246"/>
        <v>13286.19</v>
      </c>
      <c r="AR185" s="4">
        <f t="shared" si="295"/>
        <v>0</v>
      </c>
      <c r="AS185" s="9">
        <f t="shared" si="247"/>
        <v>0</v>
      </c>
      <c r="AT185" s="9">
        <f t="shared" si="209"/>
        <v>13286.19</v>
      </c>
      <c r="AU185" s="9">
        <f t="shared" si="285"/>
        <v>13286.19</v>
      </c>
      <c r="AV185" s="9">
        <f t="shared" si="248"/>
        <v>332.15</v>
      </c>
      <c r="AW185" s="9">
        <f t="shared" si="249"/>
        <v>12594.210000000001</v>
      </c>
      <c r="AX185" s="9">
        <f t="shared" si="250"/>
        <v>691.98</v>
      </c>
      <c r="AY185" s="9">
        <f t="shared" si="251"/>
        <v>0</v>
      </c>
      <c r="AZ185" s="9">
        <f t="shared" si="252"/>
        <v>13286.19</v>
      </c>
      <c r="BA185" s="4">
        <f t="shared" si="296"/>
        <v>0</v>
      </c>
      <c r="BB185" s="9">
        <f t="shared" si="253"/>
        <v>0</v>
      </c>
      <c r="BC185" s="9">
        <f t="shared" si="210"/>
        <v>13286.19</v>
      </c>
      <c r="BD185" s="9">
        <f t="shared" si="286"/>
        <v>13286.19</v>
      </c>
      <c r="BE185" s="9">
        <f t="shared" si="254"/>
        <v>332.15</v>
      </c>
      <c r="BF185" s="9">
        <f t="shared" si="255"/>
        <v>12262.060000000001</v>
      </c>
      <c r="BG185" s="9">
        <f t="shared" si="256"/>
        <v>1024.1300000000001</v>
      </c>
      <c r="BH185" s="9">
        <f t="shared" si="257"/>
        <v>0</v>
      </c>
      <c r="BI185" s="9">
        <f t="shared" si="258"/>
        <v>13286.19</v>
      </c>
      <c r="BJ185" s="4">
        <f t="shared" si="297"/>
        <v>0</v>
      </c>
      <c r="BK185" s="9">
        <f t="shared" si="259"/>
        <v>0</v>
      </c>
      <c r="BL185" s="9">
        <f t="shared" si="211"/>
        <v>13286.19</v>
      </c>
      <c r="BM185" s="9">
        <f t="shared" si="287"/>
        <v>13286.19</v>
      </c>
      <c r="BN185" s="9">
        <f t="shared" si="260"/>
        <v>332.15</v>
      </c>
      <c r="BO185" s="9">
        <f t="shared" si="261"/>
        <v>11929.910000000002</v>
      </c>
      <c r="BP185" s="9">
        <f t="shared" si="262"/>
        <v>1356.2800000000002</v>
      </c>
      <c r="BQ185" s="9">
        <f t="shared" si="263"/>
        <v>0</v>
      </c>
      <c r="BR185" s="9">
        <f t="shared" si="264"/>
        <v>13286.19</v>
      </c>
      <c r="BS185" s="4">
        <f t="shared" si="298"/>
        <v>0</v>
      </c>
      <c r="BT185" s="9">
        <f t="shared" si="265"/>
        <v>0</v>
      </c>
      <c r="BU185" s="9">
        <f t="shared" si="212"/>
        <v>13286.19</v>
      </c>
      <c r="BV185" s="9">
        <f t="shared" si="288"/>
        <v>13286.19</v>
      </c>
      <c r="BW185" s="9">
        <f t="shared" si="266"/>
        <v>332.15</v>
      </c>
      <c r="BX185" s="9">
        <f t="shared" si="267"/>
        <v>11597.760000000002</v>
      </c>
      <c r="BY185" s="9">
        <f t="shared" si="268"/>
        <v>1688.4300000000003</v>
      </c>
      <c r="BZ185" s="9">
        <f t="shared" si="269"/>
        <v>0</v>
      </c>
      <c r="CA185" s="9">
        <f t="shared" si="270"/>
        <v>13286.19</v>
      </c>
      <c r="CB185" s="4">
        <f t="shared" si="299"/>
        <v>0</v>
      </c>
      <c r="CC185" s="9">
        <f t="shared" si="271"/>
        <v>0</v>
      </c>
      <c r="CD185" s="9">
        <f t="shared" si="213"/>
        <v>13286.19</v>
      </c>
      <c r="CE185" s="9">
        <f t="shared" si="289"/>
        <v>13286.19</v>
      </c>
      <c r="CF185" s="9">
        <f t="shared" si="272"/>
        <v>332.15</v>
      </c>
      <c r="CG185" s="9">
        <f t="shared" si="273"/>
        <v>11265.610000000002</v>
      </c>
      <c r="CH185" s="9">
        <f t="shared" si="274"/>
        <v>2020.5800000000004</v>
      </c>
      <c r="CI185" s="9">
        <f t="shared" si="275"/>
        <v>0</v>
      </c>
      <c r="CJ185" s="9">
        <f t="shared" si="276"/>
        <v>13286.19</v>
      </c>
      <c r="CK185" s="4">
        <f t="shared" si="300"/>
        <v>0</v>
      </c>
      <c r="CL185" s="9">
        <f t="shared" si="277"/>
        <v>0</v>
      </c>
      <c r="CM185" s="9">
        <f t="shared" si="214"/>
        <v>13286.19</v>
      </c>
      <c r="CN185" s="9">
        <f t="shared" si="290"/>
        <v>13286.19</v>
      </c>
      <c r="CO185" s="9">
        <f t="shared" si="278"/>
        <v>332.15</v>
      </c>
      <c r="CP185" s="9">
        <f t="shared" si="279"/>
        <v>10933.460000000003</v>
      </c>
      <c r="CQ185" s="9">
        <f t="shared" si="280"/>
        <v>2352.7300000000005</v>
      </c>
      <c r="CR185" s="9">
        <f t="shared" si="281"/>
        <v>0</v>
      </c>
      <c r="CS185" s="9">
        <f t="shared" si="282"/>
        <v>13286.19</v>
      </c>
    </row>
    <row r="186" spans="1:97" ht="12.9" customHeight="1" x14ac:dyDescent="0.25">
      <c r="A186" s="193">
        <v>2527</v>
      </c>
      <c r="B186" s="186" t="s">
        <v>225</v>
      </c>
      <c r="C186" s="179"/>
      <c r="D186" s="194"/>
      <c r="E186" s="217">
        <v>5456.12</v>
      </c>
      <c r="F186" s="276">
        <v>41910</v>
      </c>
      <c r="G186" s="189">
        <v>40</v>
      </c>
      <c r="H186" s="177"/>
      <c r="I186" s="190"/>
      <c r="J186" s="200" t="s">
        <v>463</v>
      </c>
      <c r="K186" s="93">
        <f t="shared" si="225"/>
        <v>2.5000000000000001E-2</v>
      </c>
      <c r="L186" s="94">
        <f t="shared" si="226"/>
        <v>136.4</v>
      </c>
      <c r="M186" s="91">
        <f t="shared" si="227"/>
        <v>0</v>
      </c>
      <c r="N186" s="9">
        <f t="shared" si="228"/>
        <v>0</v>
      </c>
      <c r="O186" s="548">
        <f t="shared" si="229"/>
        <v>0</v>
      </c>
      <c r="P186" s="543"/>
      <c r="Q186" s="4">
        <f t="shared" si="291"/>
        <v>0</v>
      </c>
      <c r="R186" s="9">
        <f t="shared" si="223"/>
        <v>0</v>
      </c>
      <c r="S186" s="9">
        <f t="shared" si="292"/>
        <v>0</v>
      </c>
      <c r="T186" s="9">
        <f t="shared" si="224"/>
        <v>0</v>
      </c>
      <c r="U186" s="9">
        <f t="shared" si="230"/>
        <v>0</v>
      </c>
      <c r="V186" s="9">
        <f t="shared" si="231"/>
        <v>0</v>
      </c>
      <c r="W186" s="9">
        <f t="shared" si="232"/>
        <v>0</v>
      </c>
      <c r="X186" s="9">
        <f t="shared" si="233"/>
        <v>0</v>
      </c>
      <c r="Y186" s="9">
        <f t="shared" si="234"/>
        <v>0</v>
      </c>
      <c r="Z186" s="4">
        <f t="shared" si="293"/>
        <v>0</v>
      </c>
      <c r="AA186" s="9">
        <f t="shared" si="235"/>
        <v>0</v>
      </c>
      <c r="AB186" s="9">
        <f t="shared" si="207"/>
        <v>0</v>
      </c>
      <c r="AC186" s="9">
        <f t="shared" si="283"/>
        <v>0</v>
      </c>
      <c r="AD186" s="9">
        <f t="shared" si="236"/>
        <v>0</v>
      </c>
      <c r="AE186" s="9">
        <f t="shared" si="237"/>
        <v>0</v>
      </c>
      <c r="AF186" s="9">
        <f t="shared" si="238"/>
        <v>0</v>
      </c>
      <c r="AG186" s="9">
        <f t="shared" si="239"/>
        <v>0</v>
      </c>
      <c r="AH186" s="9">
        <f t="shared" si="240"/>
        <v>0</v>
      </c>
      <c r="AI186" s="4">
        <f t="shared" si="294"/>
        <v>5456.12</v>
      </c>
      <c r="AJ186" s="9">
        <f t="shared" si="241"/>
        <v>1409.5</v>
      </c>
      <c r="AK186" s="9">
        <f t="shared" si="208"/>
        <v>5456.12</v>
      </c>
      <c r="AL186" s="9">
        <f t="shared" si="284"/>
        <v>1818.84</v>
      </c>
      <c r="AM186" s="9">
        <f t="shared" si="242"/>
        <v>45.47</v>
      </c>
      <c r="AN186" s="9">
        <f t="shared" si="243"/>
        <v>5410.65</v>
      </c>
      <c r="AO186" s="9">
        <f t="shared" si="244"/>
        <v>45.47</v>
      </c>
      <c r="AP186" s="9">
        <f t="shared" si="245"/>
        <v>0</v>
      </c>
      <c r="AQ186" s="9">
        <f t="shared" si="246"/>
        <v>1818.84</v>
      </c>
      <c r="AR186" s="4">
        <f t="shared" si="295"/>
        <v>0</v>
      </c>
      <c r="AS186" s="9">
        <f t="shared" si="247"/>
        <v>0</v>
      </c>
      <c r="AT186" s="9">
        <f t="shared" si="209"/>
        <v>5456.12</v>
      </c>
      <c r="AU186" s="9">
        <f t="shared" si="285"/>
        <v>5456.12</v>
      </c>
      <c r="AV186" s="9">
        <f t="shared" si="248"/>
        <v>136.4</v>
      </c>
      <c r="AW186" s="9">
        <f t="shared" si="249"/>
        <v>5274.25</v>
      </c>
      <c r="AX186" s="9">
        <f t="shared" si="250"/>
        <v>181.87</v>
      </c>
      <c r="AY186" s="9">
        <f t="shared" si="251"/>
        <v>0</v>
      </c>
      <c r="AZ186" s="9">
        <f t="shared" si="252"/>
        <v>5456.12</v>
      </c>
      <c r="BA186" s="4">
        <f t="shared" si="296"/>
        <v>0</v>
      </c>
      <c r="BB186" s="9">
        <f t="shared" si="253"/>
        <v>0</v>
      </c>
      <c r="BC186" s="9">
        <f t="shared" si="210"/>
        <v>5456.12</v>
      </c>
      <c r="BD186" s="9">
        <f t="shared" si="286"/>
        <v>5456.12</v>
      </c>
      <c r="BE186" s="9">
        <f t="shared" si="254"/>
        <v>136.4</v>
      </c>
      <c r="BF186" s="9">
        <f t="shared" si="255"/>
        <v>5137.8500000000004</v>
      </c>
      <c r="BG186" s="9">
        <f t="shared" si="256"/>
        <v>318.27</v>
      </c>
      <c r="BH186" s="9">
        <f t="shared" si="257"/>
        <v>0</v>
      </c>
      <c r="BI186" s="9">
        <f t="shared" si="258"/>
        <v>5456.12</v>
      </c>
      <c r="BJ186" s="4">
        <f t="shared" si="297"/>
        <v>0</v>
      </c>
      <c r="BK186" s="9">
        <f t="shared" si="259"/>
        <v>0</v>
      </c>
      <c r="BL186" s="9">
        <f t="shared" si="211"/>
        <v>5456.12</v>
      </c>
      <c r="BM186" s="9">
        <f t="shared" si="287"/>
        <v>5456.12</v>
      </c>
      <c r="BN186" s="9">
        <f t="shared" si="260"/>
        <v>136.4</v>
      </c>
      <c r="BO186" s="9">
        <f t="shared" si="261"/>
        <v>5001.4500000000007</v>
      </c>
      <c r="BP186" s="9">
        <f t="shared" si="262"/>
        <v>454.66999999999996</v>
      </c>
      <c r="BQ186" s="9">
        <f t="shared" si="263"/>
        <v>0</v>
      </c>
      <c r="BR186" s="9">
        <f t="shared" si="264"/>
        <v>5456.12</v>
      </c>
      <c r="BS186" s="4">
        <f t="shared" si="298"/>
        <v>0</v>
      </c>
      <c r="BT186" s="9">
        <f t="shared" si="265"/>
        <v>0</v>
      </c>
      <c r="BU186" s="9">
        <f t="shared" si="212"/>
        <v>5456.12</v>
      </c>
      <c r="BV186" s="9">
        <f t="shared" si="288"/>
        <v>5456.12</v>
      </c>
      <c r="BW186" s="9">
        <f t="shared" si="266"/>
        <v>136.4</v>
      </c>
      <c r="BX186" s="9">
        <f t="shared" si="267"/>
        <v>4865.0500000000011</v>
      </c>
      <c r="BY186" s="9">
        <f t="shared" si="268"/>
        <v>591.06999999999994</v>
      </c>
      <c r="BZ186" s="9">
        <f t="shared" si="269"/>
        <v>0</v>
      </c>
      <c r="CA186" s="9">
        <f t="shared" si="270"/>
        <v>5456.12</v>
      </c>
      <c r="CB186" s="4">
        <f t="shared" si="299"/>
        <v>0</v>
      </c>
      <c r="CC186" s="9">
        <f t="shared" si="271"/>
        <v>0</v>
      </c>
      <c r="CD186" s="9">
        <f t="shared" si="213"/>
        <v>5456.12</v>
      </c>
      <c r="CE186" s="9">
        <f t="shared" si="289"/>
        <v>5456.12</v>
      </c>
      <c r="CF186" s="9">
        <f t="shared" si="272"/>
        <v>136.4</v>
      </c>
      <c r="CG186" s="9">
        <f t="shared" si="273"/>
        <v>4728.6500000000015</v>
      </c>
      <c r="CH186" s="9">
        <f t="shared" si="274"/>
        <v>727.46999999999991</v>
      </c>
      <c r="CI186" s="9">
        <f t="shared" si="275"/>
        <v>0</v>
      </c>
      <c r="CJ186" s="9">
        <f t="shared" si="276"/>
        <v>5456.12</v>
      </c>
      <c r="CK186" s="4">
        <f t="shared" si="300"/>
        <v>0</v>
      </c>
      <c r="CL186" s="9">
        <f t="shared" si="277"/>
        <v>0</v>
      </c>
      <c r="CM186" s="9">
        <f t="shared" si="214"/>
        <v>5456.12</v>
      </c>
      <c r="CN186" s="9">
        <f t="shared" si="290"/>
        <v>5456.12</v>
      </c>
      <c r="CO186" s="9">
        <f t="shared" si="278"/>
        <v>136.4</v>
      </c>
      <c r="CP186" s="9">
        <f t="shared" si="279"/>
        <v>4592.2500000000018</v>
      </c>
      <c r="CQ186" s="9">
        <f t="shared" si="280"/>
        <v>863.86999999999989</v>
      </c>
      <c r="CR186" s="9">
        <f t="shared" si="281"/>
        <v>0</v>
      </c>
      <c r="CS186" s="9">
        <f t="shared" si="282"/>
        <v>5456.12</v>
      </c>
    </row>
    <row r="187" spans="1:97" ht="12.9" customHeight="1" x14ac:dyDescent="0.25">
      <c r="A187" s="193">
        <v>2528</v>
      </c>
      <c r="B187" s="186" t="s">
        <v>225</v>
      </c>
      <c r="C187" s="179"/>
      <c r="D187" s="194"/>
      <c r="E187" s="217">
        <v>1630.82</v>
      </c>
      <c r="F187" s="276">
        <v>42262</v>
      </c>
      <c r="G187" s="189">
        <v>40</v>
      </c>
      <c r="H187" s="177"/>
      <c r="I187" s="190"/>
      <c r="J187" s="200" t="s">
        <v>463</v>
      </c>
      <c r="K187" s="93">
        <f t="shared" si="225"/>
        <v>2.5000000000000001E-2</v>
      </c>
      <c r="L187" s="94">
        <f t="shared" si="226"/>
        <v>40.770000000000003</v>
      </c>
      <c r="M187" s="91">
        <f t="shared" si="227"/>
        <v>0</v>
      </c>
      <c r="N187" s="9">
        <f t="shared" si="228"/>
        <v>0</v>
      </c>
      <c r="O187" s="548">
        <f t="shared" si="229"/>
        <v>0</v>
      </c>
      <c r="P187" s="543"/>
      <c r="Q187" s="4">
        <f t="shared" si="291"/>
        <v>0</v>
      </c>
      <c r="R187" s="9">
        <f t="shared" si="223"/>
        <v>0</v>
      </c>
      <c r="S187" s="9">
        <f t="shared" si="292"/>
        <v>0</v>
      </c>
      <c r="T187" s="9">
        <f t="shared" si="224"/>
        <v>0</v>
      </c>
      <c r="U187" s="9">
        <f t="shared" si="230"/>
        <v>0</v>
      </c>
      <c r="V187" s="9">
        <f t="shared" si="231"/>
        <v>0</v>
      </c>
      <c r="W187" s="9">
        <f t="shared" si="232"/>
        <v>0</v>
      </c>
      <c r="X187" s="9">
        <f t="shared" si="233"/>
        <v>0</v>
      </c>
      <c r="Y187" s="9">
        <f t="shared" si="234"/>
        <v>0</v>
      </c>
      <c r="Z187" s="4">
        <f t="shared" si="293"/>
        <v>0</v>
      </c>
      <c r="AA187" s="9">
        <f t="shared" si="235"/>
        <v>0</v>
      </c>
      <c r="AB187" s="9">
        <f t="shared" si="207"/>
        <v>0</v>
      </c>
      <c r="AC187" s="9">
        <f t="shared" si="283"/>
        <v>0</v>
      </c>
      <c r="AD187" s="9">
        <f t="shared" si="236"/>
        <v>0</v>
      </c>
      <c r="AE187" s="9">
        <f t="shared" si="237"/>
        <v>0</v>
      </c>
      <c r="AF187" s="9">
        <f t="shared" si="238"/>
        <v>0</v>
      </c>
      <c r="AG187" s="9">
        <f t="shared" si="239"/>
        <v>0</v>
      </c>
      <c r="AH187" s="9">
        <f t="shared" si="240"/>
        <v>0</v>
      </c>
      <c r="AI187" s="4">
        <f t="shared" si="294"/>
        <v>0</v>
      </c>
      <c r="AJ187" s="9">
        <f t="shared" si="241"/>
        <v>0</v>
      </c>
      <c r="AK187" s="9">
        <f t="shared" si="208"/>
        <v>0</v>
      </c>
      <c r="AL187" s="9">
        <f t="shared" si="284"/>
        <v>0</v>
      </c>
      <c r="AM187" s="9">
        <f t="shared" si="242"/>
        <v>0</v>
      </c>
      <c r="AN187" s="9">
        <f t="shared" si="243"/>
        <v>0</v>
      </c>
      <c r="AO187" s="9">
        <f t="shared" si="244"/>
        <v>0</v>
      </c>
      <c r="AP187" s="9">
        <f t="shared" si="245"/>
        <v>0</v>
      </c>
      <c r="AQ187" s="9">
        <f t="shared" si="246"/>
        <v>0</v>
      </c>
      <c r="AR187" s="4">
        <f t="shared" si="295"/>
        <v>1630.82</v>
      </c>
      <c r="AS187" s="9">
        <f t="shared" si="247"/>
        <v>480.19</v>
      </c>
      <c r="AT187" s="9">
        <f t="shared" si="209"/>
        <v>1630.82</v>
      </c>
      <c r="AU187" s="9">
        <f t="shared" si="285"/>
        <v>543.61</v>
      </c>
      <c r="AV187" s="9">
        <f t="shared" si="248"/>
        <v>13.59</v>
      </c>
      <c r="AW187" s="9">
        <f t="shared" si="249"/>
        <v>1617.23</v>
      </c>
      <c r="AX187" s="9">
        <f t="shared" si="250"/>
        <v>13.59</v>
      </c>
      <c r="AY187" s="9">
        <f t="shared" si="251"/>
        <v>0</v>
      </c>
      <c r="AZ187" s="9">
        <f t="shared" si="252"/>
        <v>543.61</v>
      </c>
      <c r="BA187" s="4">
        <f t="shared" si="296"/>
        <v>0</v>
      </c>
      <c r="BB187" s="9">
        <f t="shared" si="253"/>
        <v>0</v>
      </c>
      <c r="BC187" s="9">
        <f t="shared" si="210"/>
        <v>1630.82</v>
      </c>
      <c r="BD187" s="9">
        <f t="shared" si="286"/>
        <v>1630.82</v>
      </c>
      <c r="BE187" s="9">
        <f t="shared" si="254"/>
        <v>40.770000000000003</v>
      </c>
      <c r="BF187" s="9">
        <f t="shared" si="255"/>
        <v>1576.46</v>
      </c>
      <c r="BG187" s="9">
        <f t="shared" si="256"/>
        <v>54.36</v>
      </c>
      <c r="BH187" s="9">
        <f t="shared" si="257"/>
        <v>0</v>
      </c>
      <c r="BI187" s="9">
        <f t="shared" si="258"/>
        <v>1630.82</v>
      </c>
      <c r="BJ187" s="4">
        <f t="shared" si="297"/>
        <v>0</v>
      </c>
      <c r="BK187" s="9">
        <f t="shared" si="259"/>
        <v>0</v>
      </c>
      <c r="BL187" s="9">
        <f t="shared" si="211"/>
        <v>1630.82</v>
      </c>
      <c r="BM187" s="9">
        <f t="shared" si="287"/>
        <v>1630.82</v>
      </c>
      <c r="BN187" s="9">
        <f t="shared" si="260"/>
        <v>40.770000000000003</v>
      </c>
      <c r="BO187" s="9">
        <f t="shared" si="261"/>
        <v>1535.69</v>
      </c>
      <c r="BP187" s="9">
        <f t="shared" si="262"/>
        <v>95.13</v>
      </c>
      <c r="BQ187" s="9">
        <f t="shared" si="263"/>
        <v>0</v>
      </c>
      <c r="BR187" s="9">
        <f t="shared" si="264"/>
        <v>1630.82</v>
      </c>
      <c r="BS187" s="4">
        <f t="shared" si="298"/>
        <v>0</v>
      </c>
      <c r="BT187" s="9">
        <f t="shared" si="265"/>
        <v>0</v>
      </c>
      <c r="BU187" s="9">
        <f t="shared" si="212"/>
        <v>1630.82</v>
      </c>
      <c r="BV187" s="9">
        <f t="shared" si="288"/>
        <v>1630.82</v>
      </c>
      <c r="BW187" s="9">
        <f t="shared" si="266"/>
        <v>40.770000000000003</v>
      </c>
      <c r="BX187" s="9">
        <f t="shared" si="267"/>
        <v>1494.92</v>
      </c>
      <c r="BY187" s="9">
        <f t="shared" si="268"/>
        <v>135.9</v>
      </c>
      <c r="BZ187" s="9">
        <f t="shared" si="269"/>
        <v>0</v>
      </c>
      <c r="CA187" s="9">
        <f t="shared" si="270"/>
        <v>1630.82</v>
      </c>
      <c r="CB187" s="4">
        <f t="shared" si="299"/>
        <v>0</v>
      </c>
      <c r="CC187" s="9">
        <f t="shared" si="271"/>
        <v>0</v>
      </c>
      <c r="CD187" s="9">
        <f t="shared" si="213"/>
        <v>1630.82</v>
      </c>
      <c r="CE187" s="9">
        <f t="shared" si="289"/>
        <v>1630.82</v>
      </c>
      <c r="CF187" s="9">
        <f t="shared" si="272"/>
        <v>40.770000000000003</v>
      </c>
      <c r="CG187" s="9">
        <f t="shared" si="273"/>
        <v>1454.15</v>
      </c>
      <c r="CH187" s="9">
        <f t="shared" si="274"/>
        <v>176.67000000000002</v>
      </c>
      <c r="CI187" s="9">
        <f t="shared" si="275"/>
        <v>0</v>
      </c>
      <c r="CJ187" s="9">
        <f t="shared" si="276"/>
        <v>1630.82</v>
      </c>
      <c r="CK187" s="4">
        <f t="shared" si="300"/>
        <v>0</v>
      </c>
      <c r="CL187" s="9">
        <f t="shared" si="277"/>
        <v>0</v>
      </c>
      <c r="CM187" s="9">
        <f t="shared" si="214"/>
        <v>1630.82</v>
      </c>
      <c r="CN187" s="9">
        <f t="shared" si="290"/>
        <v>1630.82</v>
      </c>
      <c r="CO187" s="9">
        <f t="shared" si="278"/>
        <v>40.770000000000003</v>
      </c>
      <c r="CP187" s="9">
        <f t="shared" si="279"/>
        <v>1413.38</v>
      </c>
      <c r="CQ187" s="9">
        <f t="shared" si="280"/>
        <v>217.44000000000003</v>
      </c>
      <c r="CR187" s="9">
        <f t="shared" si="281"/>
        <v>0</v>
      </c>
      <c r="CS187" s="9">
        <f t="shared" si="282"/>
        <v>1630.82</v>
      </c>
    </row>
    <row r="188" spans="1:97" ht="12.9" customHeight="1" x14ac:dyDescent="0.25">
      <c r="A188" s="193"/>
      <c r="B188" s="186"/>
      <c r="C188" s="179"/>
      <c r="D188" s="194"/>
      <c r="E188" s="217"/>
      <c r="F188" s="276"/>
      <c r="G188" s="189"/>
      <c r="H188" s="177"/>
      <c r="I188" s="190"/>
      <c r="J188" s="200"/>
      <c r="K188" s="93">
        <f t="shared" si="225"/>
        <v>0</v>
      </c>
      <c r="L188" s="94">
        <f t="shared" si="226"/>
        <v>0</v>
      </c>
      <c r="M188" s="91">
        <f t="shared" si="227"/>
        <v>0</v>
      </c>
      <c r="N188" s="9">
        <f t="shared" si="228"/>
        <v>0</v>
      </c>
      <c r="O188" s="548">
        <f t="shared" si="229"/>
        <v>0</v>
      </c>
      <c r="P188" s="543"/>
      <c r="Q188" s="4">
        <f t="shared" si="291"/>
        <v>0</v>
      </c>
      <c r="R188" s="9">
        <f t="shared" si="223"/>
        <v>0</v>
      </c>
      <c r="S188" s="9">
        <f t="shared" si="292"/>
        <v>0</v>
      </c>
      <c r="T188" s="9">
        <f t="shared" si="224"/>
        <v>0</v>
      </c>
      <c r="U188" s="9">
        <f t="shared" si="230"/>
        <v>0</v>
      </c>
      <c r="V188" s="9">
        <f t="shared" si="231"/>
        <v>0</v>
      </c>
      <c r="W188" s="9">
        <f t="shared" si="232"/>
        <v>0</v>
      </c>
      <c r="X188" s="9">
        <f t="shared" si="233"/>
        <v>0</v>
      </c>
      <c r="Y188" s="9">
        <f t="shared" si="234"/>
        <v>0</v>
      </c>
      <c r="Z188" s="4">
        <f t="shared" si="293"/>
        <v>0</v>
      </c>
      <c r="AA188" s="9">
        <f t="shared" si="235"/>
        <v>0</v>
      </c>
      <c r="AB188" s="9">
        <f t="shared" si="207"/>
        <v>0</v>
      </c>
      <c r="AC188" s="9">
        <f t="shared" si="283"/>
        <v>0</v>
      </c>
      <c r="AD188" s="9">
        <f t="shared" si="236"/>
        <v>0</v>
      </c>
      <c r="AE188" s="9">
        <f t="shared" si="237"/>
        <v>0</v>
      </c>
      <c r="AF188" s="9">
        <f t="shared" si="238"/>
        <v>0</v>
      </c>
      <c r="AG188" s="9">
        <f t="shared" si="239"/>
        <v>0</v>
      </c>
      <c r="AH188" s="9">
        <f t="shared" si="240"/>
        <v>0</v>
      </c>
      <c r="AI188" s="4">
        <f t="shared" si="294"/>
        <v>0</v>
      </c>
      <c r="AJ188" s="9">
        <f t="shared" si="241"/>
        <v>0</v>
      </c>
      <c r="AK188" s="9">
        <f t="shared" si="208"/>
        <v>0</v>
      </c>
      <c r="AL188" s="9">
        <f t="shared" si="284"/>
        <v>0</v>
      </c>
      <c r="AM188" s="9">
        <f t="shared" si="242"/>
        <v>0</v>
      </c>
      <c r="AN188" s="9">
        <f t="shared" si="243"/>
        <v>0</v>
      </c>
      <c r="AO188" s="9">
        <f t="shared" si="244"/>
        <v>0</v>
      </c>
      <c r="AP188" s="9">
        <f t="shared" si="245"/>
        <v>0</v>
      </c>
      <c r="AQ188" s="9">
        <f t="shared" si="246"/>
        <v>0</v>
      </c>
      <c r="AR188" s="4">
        <f t="shared" si="295"/>
        <v>0</v>
      </c>
      <c r="AS188" s="9">
        <f t="shared" si="247"/>
        <v>0</v>
      </c>
      <c r="AT188" s="9">
        <f t="shared" si="209"/>
        <v>0</v>
      </c>
      <c r="AU188" s="9">
        <f t="shared" si="285"/>
        <v>0</v>
      </c>
      <c r="AV188" s="9">
        <f t="shared" si="248"/>
        <v>0</v>
      </c>
      <c r="AW188" s="9">
        <f t="shared" si="249"/>
        <v>0</v>
      </c>
      <c r="AX188" s="9">
        <f t="shared" si="250"/>
        <v>0</v>
      </c>
      <c r="AY188" s="9">
        <f t="shared" si="251"/>
        <v>0</v>
      </c>
      <c r="AZ188" s="9">
        <f t="shared" si="252"/>
        <v>0</v>
      </c>
      <c r="BA188" s="4">
        <f t="shared" si="296"/>
        <v>0</v>
      </c>
      <c r="BB188" s="9">
        <f t="shared" si="253"/>
        <v>0</v>
      </c>
      <c r="BC188" s="9">
        <f t="shared" si="210"/>
        <v>0</v>
      </c>
      <c r="BD188" s="9">
        <f t="shared" si="286"/>
        <v>0</v>
      </c>
      <c r="BE188" s="9">
        <f t="shared" si="254"/>
        <v>0</v>
      </c>
      <c r="BF188" s="9">
        <f t="shared" si="255"/>
        <v>0</v>
      </c>
      <c r="BG188" s="9">
        <f t="shared" si="256"/>
        <v>0</v>
      </c>
      <c r="BH188" s="9">
        <f t="shared" si="257"/>
        <v>0</v>
      </c>
      <c r="BI188" s="9">
        <f t="shared" si="258"/>
        <v>0</v>
      </c>
      <c r="BJ188" s="4">
        <f t="shared" si="297"/>
        <v>0</v>
      </c>
      <c r="BK188" s="9">
        <f t="shared" si="259"/>
        <v>0</v>
      </c>
      <c r="BL188" s="9">
        <f t="shared" si="211"/>
        <v>0</v>
      </c>
      <c r="BM188" s="9">
        <f t="shared" si="287"/>
        <v>0</v>
      </c>
      <c r="BN188" s="9">
        <f t="shared" si="260"/>
        <v>0</v>
      </c>
      <c r="BO188" s="9">
        <f t="shared" si="261"/>
        <v>0</v>
      </c>
      <c r="BP188" s="9">
        <f t="shared" si="262"/>
        <v>0</v>
      </c>
      <c r="BQ188" s="9">
        <f t="shared" si="263"/>
        <v>0</v>
      </c>
      <c r="BR188" s="9">
        <f t="shared" si="264"/>
        <v>0</v>
      </c>
      <c r="BS188" s="4">
        <f t="shared" si="298"/>
        <v>0</v>
      </c>
      <c r="BT188" s="9">
        <f t="shared" si="265"/>
        <v>0</v>
      </c>
      <c r="BU188" s="9">
        <f t="shared" si="212"/>
        <v>0</v>
      </c>
      <c r="BV188" s="9">
        <f t="shared" si="288"/>
        <v>0</v>
      </c>
      <c r="BW188" s="9">
        <f t="shared" si="266"/>
        <v>0</v>
      </c>
      <c r="BX188" s="9">
        <f t="shared" si="267"/>
        <v>0</v>
      </c>
      <c r="BY188" s="9">
        <f t="shared" si="268"/>
        <v>0</v>
      </c>
      <c r="BZ188" s="9">
        <f t="shared" si="269"/>
        <v>0</v>
      </c>
      <c r="CA188" s="9">
        <f t="shared" si="270"/>
        <v>0</v>
      </c>
      <c r="CB188" s="4">
        <f t="shared" si="299"/>
        <v>0</v>
      </c>
      <c r="CC188" s="9">
        <f t="shared" si="271"/>
        <v>0</v>
      </c>
      <c r="CD188" s="9">
        <f t="shared" si="213"/>
        <v>0</v>
      </c>
      <c r="CE188" s="9">
        <f t="shared" si="289"/>
        <v>0</v>
      </c>
      <c r="CF188" s="9">
        <f t="shared" si="272"/>
        <v>0</v>
      </c>
      <c r="CG188" s="9">
        <f t="shared" si="273"/>
        <v>0</v>
      </c>
      <c r="CH188" s="9">
        <f t="shared" si="274"/>
        <v>0</v>
      </c>
      <c r="CI188" s="9">
        <f t="shared" si="275"/>
        <v>0</v>
      </c>
      <c r="CJ188" s="9">
        <f t="shared" si="276"/>
        <v>0</v>
      </c>
      <c r="CK188" s="4">
        <f t="shared" si="300"/>
        <v>0</v>
      </c>
      <c r="CL188" s="9">
        <f t="shared" si="277"/>
        <v>0</v>
      </c>
      <c r="CM188" s="9">
        <f t="shared" si="214"/>
        <v>0</v>
      </c>
      <c r="CN188" s="9">
        <f t="shared" si="290"/>
        <v>0</v>
      </c>
      <c r="CO188" s="9">
        <f t="shared" si="278"/>
        <v>0</v>
      </c>
      <c r="CP188" s="9">
        <f t="shared" si="279"/>
        <v>0</v>
      </c>
      <c r="CQ188" s="9">
        <f t="shared" si="280"/>
        <v>0</v>
      </c>
      <c r="CR188" s="9">
        <f t="shared" si="281"/>
        <v>0</v>
      </c>
      <c r="CS188" s="9">
        <f t="shared" si="282"/>
        <v>0</v>
      </c>
    </row>
    <row r="189" spans="1:97" ht="12.9" customHeight="1" x14ac:dyDescent="0.25">
      <c r="A189" s="193">
        <v>2300</v>
      </c>
      <c r="B189" s="186" t="s">
        <v>227</v>
      </c>
      <c r="C189" s="179"/>
      <c r="D189" s="194"/>
      <c r="E189" s="217">
        <v>5061.0600000000004</v>
      </c>
      <c r="F189" s="276">
        <v>36892</v>
      </c>
      <c r="G189" s="189">
        <v>50</v>
      </c>
      <c r="H189" s="177"/>
      <c r="I189" s="190"/>
      <c r="J189" s="200" t="s">
        <v>463</v>
      </c>
      <c r="K189" s="93">
        <f t="shared" si="225"/>
        <v>0.02</v>
      </c>
      <c r="L189" s="94">
        <f t="shared" si="226"/>
        <v>101.22</v>
      </c>
      <c r="M189" s="91">
        <f t="shared" si="227"/>
        <v>3947.6400000000003</v>
      </c>
      <c r="N189" s="9">
        <f t="shared" si="228"/>
        <v>1113.42</v>
      </c>
      <c r="O189" s="548">
        <f t="shared" si="229"/>
        <v>5061.0600000000004</v>
      </c>
      <c r="P189" s="543"/>
      <c r="Q189" s="4">
        <f t="shared" si="291"/>
        <v>0</v>
      </c>
      <c r="R189" s="9">
        <f t="shared" si="223"/>
        <v>0</v>
      </c>
      <c r="S189" s="9">
        <f t="shared" si="292"/>
        <v>5061.0600000000004</v>
      </c>
      <c r="T189" s="9">
        <f t="shared" si="224"/>
        <v>5061.0600000000004</v>
      </c>
      <c r="U189" s="9">
        <f t="shared" si="230"/>
        <v>101.22</v>
      </c>
      <c r="V189" s="9">
        <f t="shared" si="231"/>
        <v>3846.4200000000005</v>
      </c>
      <c r="W189" s="9">
        <f t="shared" si="232"/>
        <v>1214.6400000000001</v>
      </c>
      <c r="X189" s="9">
        <f t="shared" si="233"/>
        <v>0</v>
      </c>
      <c r="Y189" s="9">
        <f t="shared" si="234"/>
        <v>5061.0600000000004</v>
      </c>
      <c r="Z189" s="4">
        <f t="shared" si="293"/>
        <v>0</v>
      </c>
      <c r="AA189" s="9">
        <f t="shared" si="235"/>
        <v>0</v>
      </c>
      <c r="AB189" s="9">
        <f t="shared" si="207"/>
        <v>5061.0600000000004</v>
      </c>
      <c r="AC189" s="9">
        <f t="shared" si="283"/>
        <v>5061.0600000000004</v>
      </c>
      <c r="AD189" s="9">
        <f t="shared" si="236"/>
        <v>101.22</v>
      </c>
      <c r="AE189" s="9">
        <f t="shared" si="237"/>
        <v>3745.2000000000007</v>
      </c>
      <c r="AF189" s="9">
        <f t="shared" si="238"/>
        <v>1315.8600000000001</v>
      </c>
      <c r="AG189" s="9">
        <f t="shared" si="239"/>
        <v>0</v>
      </c>
      <c r="AH189" s="9">
        <f t="shared" si="240"/>
        <v>5061.0600000000004</v>
      </c>
      <c r="AI189" s="4">
        <f t="shared" si="294"/>
        <v>0</v>
      </c>
      <c r="AJ189" s="9">
        <f t="shared" si="241"/>
        <v>0</v>
      </c>
      <c r="AK189" s="9">
        <f t="shared" si="208"/>
        <v>5061.0600000000004</v>
      </c>
      <c r="AL189" s="9">
        <f t="shared" si="284"/>
        <v>5061.0600000000004</v>
      </c>
      <c r="AM189" s="9">
        <f t="shared" si="242"/>
        <v>101.22</v>
      </c>
      <c r="AN189" s="9">
        <f t="shared" si="243"/>
        <v>3643.9800000000009</v>
      </c>
      <c r="AO189" s="9">
        <f t="shared" si="244"/>
        <v>1417.0800000000002</v>
      </c>
      <c r="AP189" s="9">
        <f t="shared" si="245"/>
        <v>0</v>
      </c>
      <c r="AQ189" s="9">
        <f t="shared" si="246"/>
        <v>5061.0600000000004</v>
      </c>
      <c r="AR189" s="4">
        <f t="shared" si="295"/>
        <v>0</v>
      </c>
      <c r="AS189" s="9">
        <f t="shared" si="247"/>
        <v>0</v>
      </c>
      <c r="AT189" s="9">
        <f t="shared" si="209"/>
        <v>5061.0600000000004</v>
      </c>
      <c r="AU189" s="9">
        <f t="shared" si="285"/>
        <v>5061.0600000000004</v>
      </c>
      <c r="AV189" s="9">
        <f t="shared" si="248"/>
        <v>101.22</v>
      </c>
      <c r="AW189" s="9">
        <f t="shared" si="249"/>
        <v>3542.7600000000011</v>
      </c>
      <c r="AX189" s="9">
        <f t="shared" si="250"/>
        <v>1518.3000000000002</v>
      </c>
      <c r="AY189" s="9">
        <f t="shared" si="251"/>
        <v>0</v>
      </c>
      <c r="AZ189" s="9">
        <f t="shared" si="252"/>
        <v>5061.0600000000004</v>
      </c>
      <c r="BA189" s="4">
        <f t="shared" si="296"/>
        <v>0</v>
      </c>
      <c r="BB189" s="9">
        <f t="shared" si="253"/>
        <v>0</v>
      </c>
      <c r="BC189" s="9">
        <f t="shared" si="210"/>
        <v>5061.0600000000004</v>
      </c>
      <c r="BD189" s="9">
        <f t="shared" si="286"/>
        <v>5061.0600000000004</v>
      </c>
      <c r="BE189" s="9">
        <f t="shared" si="254"/>
        <v>101.22</v>
      </c>
      <c r="BF189" s="9">
        <f t="shared" si="255"/>
        <v>3441.5400000000013</v>
      </c>
      <c r="BG189" s="9">
        <f t="shared" si="256"/>
        <v>1619.5200000000002</v>
      </c>
      <c r="BH189" s="9">
        <f t="shared" si="257"/>
        <v>0</v>
      </c>
      <c r="BI189" s="9">
        <f t="shared" si="258"/>
        <v>5061.0600000000004</v>
      </c>
      <c r="BJ189" s="4">
        <f t="shared" si="297"/>
        <v>0</v>
      </c>
      <c r="BK189" s="9">
        <f t="shared" si="259"/>
        <v>0</v>
      </c>
      <c r="BL189" s="9">
        <f t="shared" si="211"/>
        <v>5061.0600000000004</v>
      </c>
      <c r="BM189" s="9">
        <f t="shared" si="287"/>
        <v>5061.0600000000004</v>
      </c>
      <c r="BN189" s="9">
        <f t="shared" si="260"/>
        <v>101.22</v>
      </c>
      <c r="BO189" s="9">
        <f t="shared" si="261"/>
        <v>3340.3200000000015</v>
      </c>
      <c r="BP189" s="9">
        <f t="shared" si="262"/>
        <v>1720.7400000000002</v>
      </c>
      <c r="BQ189" s="9">
        <f t="shared" si="263"/>
        <v>0</v>
      </c>
      <c r="BR189" s="9">
        <f t="shared" si="264"/>
        <v>5061.0600000000004</v>
      </c>
      <c r="BS189" s="4">
        <f t="shared" si="298"/>
        <v>0</v>
      </c>
      <c r="BT189" s="9">
        <f t="shared" si="265"/>
        <v>0</v>
      </c>
      <c r="BU189" s="9">
        <f t="shared" si="212"/>
        <v>5061.0600000000004</v>
      </c>
      <c r="BV189" s="9">
        <f t="shared" si="288"/>
        <v>5061.0600000000004</v>
      </c>
      <c r="BW189" s="9">
        <f t="shared" si="266"/>
        <v>101.22</v>
      </c>
      <c r="BX189" s="9">
        <f t="shared" si="267"/>
        <v>3239.1000000000017</v>
      </c>
      <c r="BY189" s="9">
        <f t="shared" si="268"/>
        <v>1821.9600000000003</v>
      </c>
      <c r="BZ189" s="9">
        <f t="shared" si="269"/>
        <v>0</v>
      </c>
      <c r="CA189" s="9">
        <f t="shared" si="270"/>
        <v>5061.0600000000004</v>
      </c>
      <c r="CB189" s="4">
        <f t="shared" si="299"/>
        <v>0</v>
      </c>
      <c r="CC189" s="9">
        <f t="shared" si="271"/>
        <v>0</v>
      </c>
      <c r="CD189" s="9">
        <f t="shared" si="213"/>
        <v>5061.0600000000004</v>
      </c>
      <c r="CE189" s="9">
        <f t="shared" si="289"/>
        <v>5061.0600000000004</v>
      </c>
      <c r="CF189" s="9">
        <f t="shared" si="272"/>
        <v>101.22</v>
      </c>
      <c r="CG189" s="9">
        <f t="shared" si="273"/>
        <v>3137.8800000000019</v>
      </c>
      <c r="CH189" s="9">
        <f t="shared" si="274"/>
        <v>1923.1800000000003</v>
      </c>
      <c r="CI189" s="9">
        <f t="shared" si="275"/>
        <v>0</v>
      </c>
      <c r="CJ189" s="9">
        <f t="shared" si="276"/>
        <v>5061.0600000000004</v>
      </c>
      <c r="CK189" s="4">
        <f t="shared" si="300"/>
        <v>0</v>
      </c>
      <c r="CL189" s="9">
        <f t="shared" si="277"/>
        <v>0</v>
      </c>
      <c r="CM189" s="9">
        <f t="shared" si="214"/>
        <v>5061.0600000000004</v>
      </c>
      <c r="CN189" s="9">
        <f t="shared" si="290"/>
        <v>5061.0600000000004</v>
      </c>
      <c r="CO189" s="9">
        <f t="shared" si="278"/>
        <v>101.22</v>
      </c>
      <c r="CP189" s="9">
        <f t="shared" si="279"/>
        <v>3036.6600000000021</v>
      </c>
      <c r="CQ189" s="9">
        <f t="shared" si="280"/>
        <v>2024.4000000000003</v>
      </c>
      <c r="CR189" s="9">
        <f t="shared" si="281"/>
        <v>0</v>
      </c>
      <c r="CS189" s="9">
        <f t="shared" si="282"/>
        <v>5061.0600000000004</v>
      </c>
    </row>
    <row r="190" spans="1:97" ht="12.9" customHeight="1" x14ac:dyDescent="0.25">
      <c r="A190" s="193">
        <v>2301</v>
      </c>
      <c r="B190" s="186" t="s">
        <v>228</v>
      </c>
      <c r="C190" s="179"/>
      <c r="D190" s="194"/>
      <c r="E190" s="217">
        <v>7380.18</v>
      </c>
      <c r="F190" s="276">
        <v>37073</v>
      </c>
      <c r="G190" s="189">
        <v>50</v>
      </c>
      <c r="H190" s="177"/>
      <c r="I190" s="190"/>
      <c r="J190" s="200" t="s">
        <v>463</v>
      </c>
      <c r="K190" s="93">
        <f t="shared" si="225"/>
        <v>0.02</v>
      </c>
      <c r="L190" s="94">
        <f t="shared" si="226"/>
        <v>147.6</v>
      </c>
      <c r="M190" s="91">
        <f t="shared" si="227"/>
        <v>5830.38</v>
      </c>
      <c r="N190" s="9">
        <f t="shared" si="228"/>
        <v>1549.8</v>
      </c>
      <c r="O190" s="548">
        <f t="shared" si="229"/>
        <v>7380.18</v>
      </c>
      <c r="P190" s="543"/>
      <c r="Q190" s="4">
        <f t="shared" si="291"/>
        <v>0</v>
      </c>
      <c r="R190" s="9">
        <f t="shared" si="223"/>
        <v>0</v>
      </c>
      <c r="S190" s="9">
        <f t="shared" si="292"/>
        <v>7380.18</v>
      </c>
      <c r="T190" s="9">
        <f t="shared" si="224"/>
        <v>7380.18</v>
      </c>
      <c r="U190" s="9">
        <f t="shared" si="230"/>
        <v>147.6</v>
      </c>
      <c r="V190" s="9">
        <f t="shared" si="231"/>
        <v>5682.78</v>
      </c>
      <c r="W190" s="9">
        <f t="shared" si="232"/>
        <v>1697.3999999999999</v>
      </c>
      <c r="X190" s="9">
        <f t="shared" si="233"/>
        <v>0</v>
      </c>
      <c r="Y190" s="9">
        <f t="shared" si="234"/>
        <v>7380.18</v>
      </c>
      <c r="Z190" s="4">
        <f t="shared" si="293"/>
        <v>0</v>
      </c>
      <c r="AA190" s="9">
        <f t="shared" si="235"/>
        <v>0</v>
      </c>
      <c r="AB190" s="9">
        <f t="shared" si="207"/>
        <v>7380.18</v>
      </c>
      <c r="AC190" s="9">
        <f t="shared" si="283"/>
        <v>7380.18</v>
      </c>
      <c r="AD190" s="9">
        <f t="shared" si="236"/>
        <v>147.6</v>
      </c>
      <c r="AE190" s="9">
        <f t="shared" si="237"/>
        <v>5535.1799999999994</v>
      </c>
      <c r="AF190" s="9">
        <f t="shared" si="238"/>
        <v>1844.9999999999998</v>
      </c>
      <c r="AG190" s="9">
        <f t="shared" si="239"/>
        <v>0</v>
      </c>
      <c r="AH190" s="9">
        <f t="shared" si="240"/>
        <v>7380.18</v>
      </c>
      <c r="AI190" s="4">
        <f t="shared" si="294"/>
        <v>0</v>
      </c>
      <c r="AJ190" s="9">
        <f t="shared" si="241"/>
        <v>0</v>
      </c>
      <c r="AK190" s="9">
        <f t="shared" si="208"/>
        <v>7380.18</v>
      </c>
      <c r="AL190" s="9">
        <f t="shared" si="284"/>
        <v>7380.18</v>
      </c>
      <c r="AM190" s="9">
        <f t="shared" si="242"/>
        <v>147.6</v>
      </c>
      <c r="AN190" s="9">
        <f t="shared" si="243"/>
        <v>5387.579999999999</v>
      </c>
      <c r="AO190" s="9">
        <f t="shared" si="244"/>
        <v>1992.5999999999997</v>
      </c>
      <c r="AP190" s="9">
        <f t="shared" si="245"/>
        <v>0</v>
      </c>
      <c r="AQ190" s="9">
        <f t="shared" si="246"/>
        <v>7380.18</v>
      </c>
      <c r="AR190" s="4">
        <f t="shared" si="295"/>
        <v>0</v>
      </c>
      <c r="AS190" s="9">
        <f t="shared" si="247"/>
        <v>0</v>
      </c>
      <c r="AT190" s="9">
        <f t="shared" si="209"/>
        <v>7380.18</v>
      </c>
      <c r="AU190" s="9">
        <f t="shared" si="285"/>
        <v>7380.18</v>
      </c>
      <c r="AV190" s="9">
        <f t="shared" si="248"/>
        <v>147.6</v>
      </c>
      <c r="AW190" s="9">
        <f t="shared" si="249"/>
        <v>5239.9799999999987</v>
      </c>
      <c r="AX190" s="9">
        <f t="shared" si="250"/>
        <v>2140.1999999999998</v>
      </c>
      <c r="AY190" s="9">
        <f t="shared" si="251"/>
        <v>0</v>
      </c>
      <c r="AZ190" s="9">
        <f t="shared" si="252"/>
        <v>7380.18</v>
      </c>
      <c r="BA190" s="4">
        <f t="shared" si="296"/>
        <v>0</v>
      </c>
      <c r="BB190" s="9">
        <f t="shared" si="253"/>
        <v>0</v>
      </c>
      <c r="BC190" s="9">
        <f t="shared" si="210"/>
        <v>7380.18</v>
      </c>
      <c r="BD190" s="9">
        <f t="shared" si="286"/>
        <v>7380.18</v>
      </c>
      <c r="BE190" s="9">
        <f t="shared" si="254"/>
        <v>147.6</v>
      </c>
      <c r="BF190" s="9">
        <f t="shared" si="255"/>
        <v>5092.3799999999983</v>
      </c>
      <c r="BG190" s="9">
        <f t="shared" si="256"/>
        <v>2287.7999999999997</v>
      </c>
      <c r="BH190" s="9">
        <f t="shared" si="257"/>
        <v>0</v>
      </c>
      <c r="BI190" s="9">
        <f t="shared" si="258"/>
        <v>7380.18</v>
      </c>
      <c r="BJ190" s="4">
        <f t="shared" si="297"/>
        <v>0</v>
      </c>
      <c r="BK190" s="9">
        <f t="shared" si="259"/>
        <v>0</v>
      </c>
      <c r="BL190" s="9">
        <f t="shared" si="211"/>
        <v>7380.18</v>
      </c>
      <c r="BM190" s="9">
        <f t="shared" si="287"/>
        <v>7380.18</v>
      </c>
      <c r="BN190" s="9">
        <f t="shared" si="260"/>
        <v>147.6</v>
      </c>
      <c r="BO190" s="9">
        <f t="shared" si="261"/>
        <v>4944.7799999999979</v>
      </c>
      <c r="BP190" s="9">
        <f t="shared" si="262"/>
        <v>2435.3999999999996</v>
      </c>
      <c r="BQ190" s="9">
        <f t="shared" si="263"/>
        <v>0</v>
      </c>
      <c r="BR190" s="9">
        <f t="shared" si="264"/>
        <v>7380.18</v>
      </c>
      <c r="BS190" s="4">
        <f t="shared" si="298"/>
        <v>0</v>
      </c>
      <c r="BT190" s="9">
        <f t="shared" si="265"/>
        <v>0</v>
      </c>
      <c r="BU190" s="9">
        <f t="shared" si="212"/>
        <v>7380.18</v>
      </c>
      <c r="BV190" s="9">
        <f t="shared" si="288"/>
        <v>7380.18</v>
      </c>
      <c r="BW190" s="9">
        <f t="shared" si="266"/>
        <v>147.6</v>
      </c>
      <c r="BX190" s="9">
        <f t="shared" si="267"/>
        <v>4797.1799999999976</v>
      </c>
      <c r="BY190" s="9">
        <f t="shared" si="268"/>
        <v>2582.9999999999995</v>
      </c>
      <c r="BZ190" s="9">
        <f t="shared" si="269"/>
        <v>0</v>
      </c>
      <c r="CA190" s="9">
        <f t="shared" si="270"/>
        <v>7380.18</v>
      </c>
      <c r="CB190" s="4">
        <f t="shared" si="299"/>
        <v>0</v>
      </c>
      <c r="CC190" s="9">
        <f t="shared" si="271"/>
        <v>0</v>
      </c>
      <c r="CD190" s="9">
        <f t="shared" si="213"/>
        <v>7380.18</v>
      </c>
      <c r="CE190" s="9">
        <f t="shared" si="289"/>
        <v>7380.18</v>
      </c>
      <c r="CF190" s="9">
        <f t="shared" si="272"/>
        <v>147.6</v>
      </c>
      <c r="CG190" s="9">
        <f t="shared" si="273"/>
        <v>4649.5799999999972</v>
      </c>
      <c r="CH190" s="9">
        <f t="shared" si="274"/>
        <v>2730.5999999999995</v>
      </c>
      <c r="CI190" s="9">
        <f t="shared" si="275"/>
        <v>0</v>
      </c>
      <c r="CJ190" s="9">
        <f t="shared" si="276"/>
        <v>7380.18</v>
      </c>
      <c r="CK190" s="4">
        <f t="shared" si="300"/>
        <v>0</v>
      </c>
      <c r="CL190" s="9">
        <f t="shared" si="277"/>
        <v>0</v>
      </c>
      <c r="CM190" s="9">
        <f t="shared" si="214"/>
        <v>7380.18</v>
      </c>
      <c r="CN190" s="9">
        <f t="shared" si="290"/>
        <v>7380.18</v>
      </c>
      <c r="CO190" s="9">
        <f t="shared" si="278"/>
        <v>147.6</v>
      </c>
      <c r="CP190" s="9">
        <f t="shared" si="279"/>
        <v>4501.9799999999968</v>
      </c>
      <c r="CQ190" s="9">
        <f t="shared" si="280"/>
        <v>2878.1999999999994</v>
      </c>
      <c r="CR190" s="9">
        <f t="shared" si="281"/>
        <v>0</v>
      </c>
      <c r="CS190" s="9">
        <f t="shared" si="282"/>
        <v>7380.18</v>
      </c>
    </row>
    <row r="191" spans="1:97" ht="12.9" customHeight="1" x14ac:dyDescent="0.25">
      <c r="A191" s="193">
        <v>2302</v>
      </c>
      <c r="B191" s="186" t="s">
        <v>229</v>
      </c>
      <c r="C191" s="179"/>
      <c r="D191" s="194"/>
      <c r="E191" s="217">
        <v>1659.08</v>
      </c>
      <c r="F191" s="276">
        <v>38547</v>
      </c>
      <c r="G191" s="189">
        <v>15</v>
      </c>
      <c r="H191" s="177"/>
      <c r="I191" s="190"/>
      <c r="J191" s="200" t="s">
        <v>463</v>
      </c>
      <c r="K191" s="93">
        <f t="shared" si="225"/>
        <v>6.6699999999999995E-2</v>
      </c>
      <c r="L191" s="94">
        <f t="shared" si="226"/>
        <v>110.66</v>
      </c>
      <c r="M191" s="91">
        <f t="shared" si="227"/>
        <v>939.78999999999985</v>
      </c>
      <c r="N191" s="9">
        <f t="shared" si="228"/>
        <v>719.29000000000008</v>
      </c>
      <c r="O191" s="548">
        <f t="shared" si="229"/>
        <v>1659.08</v>
      </c>
      <c r="P191" s="543"/>
      <c r="Q191" s="4">
        <f t="shared" si="291"/>
        <v>0</v>
      </c>
      <c r="R191" s="9">
        <f t="shared" si="223"/>
        <v>0</v>
      </c>
      <c r="S191" s="9">
        <f t="shared" ref="S191:S227" si="301">IF(AND($F191&gt;0,$F191&lt;=V$4),$E191,0)</f>
        <v>1659.08</v>
      </c>
      <c r="T191" s="9">
        <f t="shared" si="224"/>
        <v>1659.08</v>
      </c>
      <c r="U191" s="9">
        <f t="shared" si="230"/>
        <v>110.66</v>
      </c>
      <c r="V191" s="9">
        <f t="shared" si="231"/>
        <v>829.12999999999988</v>
      </c>
      <c r="W191" s="9">
        <f t="shared" si="232"/>
        <v>829.95</v>
      </c>
      <c r="X191" s="9">
        <f t="shared" si="233"/>
        <v>0</v>
      </c>
      <c r="Y191" s="9">
        <f t="shared" si="234"/>
        <v>1659.08</v>
      </c>
      <c r="Z191" s="4">
        <f t="shared" si="293"/>
        <v>0</v>
      </c>
      <c r="AA191" s="9">
        <f t="shared" si="235"/>
        <v>0</v>
      </c>
      <c r="AB191" s="9">
        <f t="shared" si="207"/>
        <v>1659.08</v>
      </c>
      <c r="AC191" s="9">
        <f t="shared" si="283"/>
        <v>1659.08</v>
      </c>
      <c r="AD191" s="9">
        <f t="shared" si="236"/>
        <v>110.66</v>
      </c>
      <c r="AE191" s="9">
        <f t="shared" si="237"/>
        <v>718.46999999999991</v>
      </c>
      <c r="AF191" s="9">
        <f t="shared" si="238"/>
        <v>940.61</v>
      </c>
      <c r="AG191" s="9">
        <f t="shared" si="239"/>
        <v>0</v>
      </c>
      <c r="AH191" s="9">
        <f t="shared" si="240"/>
        <v>1659.08</v>
      </c>
      <c r="AI191" s="4">
        <f t="shared" si="294"/>
        <v>0</v>
      </c>
      <c r="AJ191" s="9">
        <f t="shared" si="241"/>
        <v>0</v>
      </c>
      <c r="AK191" s="9">
        <f t="shared" si="208"/>
        <v>1659.08</v>
      </c>
      <c r="AL191" s="9">
        <f t="shared" si="284"/>
        <v>1659.08</v>
      </c>
      <c r="AM191" s="9">
        <f t="shared" si="242"/>
        <v>110.66</v>
      </c>
      <c r="AN191" s="9">
        <f t="shared" si="243"/>
        <v>607.80999999999995</v>
      </c>
      <c r="AO191" s="9">
        <f t="shared" si="244"/>
        <v>1051.27</v>
      </c>
      <c r="AP191" s="9">
        <f t="shared" si="245"/>
        <v>0</v>
      </c>
      <c r="AQ191" s="9">
        <f t="shared" si="246"/>
        <v>1659.08</v>
      </c>
      <c r="AR191" s="4">
        <f t="shared" si="295"/>
        <v>0</v>
      </c>
      <c r="AS191" s="9">
        <f t="shared" si="247"/>
        <v>0</v>
      </c>
      <c r="AT191" s="9">
        <f t="shared" si="209"/>
        <v>1659.08</v>
      </c>
      <c r="AU191" s="9">
        <f t="shared" si="285"/>
        <v>1659.08</v>
      </c>
      <c r="AV191" s="9">
        <f t="shared" si="248"/>
        <v>110.66</v>
      </c>
      <c r="AW191" s="9">
        <f t="shared" si="249"/>
        <v>497.15</v>
      </c>
      <c r="AX191" s="9">
        <f t="shared" si="250"/>
        <v>1161.93</v>
      </c>
      <c r="AY191" s="9">
        <f t="shared" si="251"/>
        <v>0</v>
      </c>
      <c r="AZ191" s="9">
        <f t="shared" si="252"/>
        <v>1659.08</v>
      </c>
      <c r="BA191" s="4">
        <f t="shared" si="296"/>
        <v>0</v>
      </c>
      <c r="BB191" s="9">
        <f t="shared" si="253"/>
        <v>0</v>
      </c>
      <c r="BC191" s="9">
        <f t="shared" si="210"/>
        <v>1659.08</v>
      </c>
      <c r="BD191" s="9">
        <f t="shared" si="286"/>
        <v>1659.08</v>
      </c>
      <c r="BE191" s="9">
        <f t="shared" si="254"/>
        <v>110.66</v>
      </c>
      <c r="BF191" s="9">
        <f t="shared" si="255"/>
        <v>386.49</v>
      </c>
      <c r="BG191" s="9">
        <f t="shared" si="256"/>
        <v>1272.5900000000001</v>
      </c>
      <c r="BH191" s="9">
        <f t="shared" si="257"/>
        <v>0</v>
      </c>
      <c r="BI191" s="9">
        <f t="shared" si="258"/>
        <v>1659.08</v>
      </c>
      <c r="BJ191" s="4">
        <f t="shared" si="297"/>
        <v>0</v>
      </c>
      <c r="BK191" s="9">
        <f t="shared" si="259"/>
        <v>0</v>
      </c>
      <c r="BL191" s="9">
        <f t="shared" si="211"/>
        <v>1659.08</v>
      </c>
      <c r="BM191" s="9">
        <f t="shared" si="287"/>
        <v>1659.08</v>
      </c>
      <c r="BN191" s="9">
        <f t="shared" si="260"/>
        <v>110.66</v>
      </c>
      <c r="BO191" s="9">
        <f t="shared" si="261"/>
        <v>275.83000000000004</v>
      </c>
      <c r="BP191" s="9">
        <f t="shared" si="262"/>
        <v>1383.2500000000002</v>
      </c>
      <c r="BQ191" s="9">
        <f t="shared" si="263"/>
        <v>0</v>
      </c>
      <c r="BR191" s="9">
        <f t="shared" si="264"/>
        <v>1659.08</v>
      </c>
      <c r="BS191" s="4">
        <f t="shared" si="298"/>
        <v>0</v>
      </c>
      <c r="BT191" s="9">
        <f t="shared" si="265"/>
        <v>0</v>
      </c>
      <c r="BU191" s="9">
        <f t="shared" si="212"/>
        <v>1659.08</v>
      </c>
      <c r="BV191" s="9">
        <f t="shared" si="288"/>
        <v>1659.08</v>
      </c>
      <c r="BW191" s="9">
        <f t="shared" si="266"/>
        <v>110.66</v>
      </c>
      <c r="BX191" s="9">
        <f t="shared" si="267"/>
        <v>165.17000000000004</v>
      </c>
      <c r="BY191" s="9">
        <f t="shared" si="268"/>
        <v>1493.9100000000003</v>
      </c>
      <c r="BZ191" s="9">
        <f t="shared" si="269"/>
        <v>0</v>
      </c>
      <c r="CA191" s="9">
        <f t="shared" si="270"/>
        <v>1659.08</v>
      </c>
      <c r="CB191" s="4">
        <f t="shared" si="299"/>
        <v>0</v>
      </c>
      <c r="CC191" s="9">
        <f t="shared" si="271"/>
        <v>0</v>
      </c>
      <c r="CD191" s="9">
        <f t="shared" si="213"/>
        <v>1659.08</v>
      </c>
      <c r="CE191" s="9">
        <f t="shared" si="289"/>
        <v>1659.08</v>
      </c>
      <c r="CF191" s="9">
        <f t="shared" si="272"/>
        <v>110.66</v>
      </c>
      <c r="CG191" s="9">
        <f t="shared" si="273"/>
        <v>54.510000000000048</v>
      </c>
      <c r="CH191" s="9">
        <f t="shared" si="274"/>
        <v>1604.5700000000004</v>
      </c>
      <c r="CI191" s="9">
        <f t="shared" si="275"/>
        <v>0</v>
      </c>
      <c r="CJ191" s="9">
        <f t="shared" si="276"/>
        <v>1659.08</v>
      </c>
      <c r="CK191" s="4">
        <f t="shared" si="300"/>
        <v>0</v>
      </c>
      <c r="CL191" s="9">
        <f t="shared" si="277"/>
        <v>0</v>
      </c>
      <c r="CM191" s="9">
        <f t="shared" si="214"/>
        <v>1659.08</v>
      </c>
      <c r="CN191" s="9">
        <f t="shared" si="290"/>
        <v>817.25</v>
      </c>
      <c r="CO191" s="9">
        <f t="shared" si="278"/>
        <v>54.510000000000048</v>
      </c>
      <c r="CP191" s="9">
        <f t="shared" si="279"/>
        <v>0</v>
      </c>
      <c r="CQ191" s="9">
        <f t="shared" si="280"/>
        <v>1659.0800000000004</v>
      </c>
      <c r="CR191" s="9">
        <f t="shared" si="281"/>
        <v>0</v>
      </c>
      <c r="CS191" s="9">
        <f t="shared" si="282"/>
        <v>817.25</v>
      </c>
    </row>
    <row r="192" spans="1:97" ht="12.9" customHeight="1" x14ac:dyDescent="0.25">
      <c r="A192" s="193">
        <v>2306</v>
      </c>
      <c r="B192" s="186" t="s">
        <v>230</v>
      </c>
      <c r="C192" s="179"/>
      <c r="D192" s="194"/>
      <c r="E192" s="217">
        <v>14841</v>
      </c>
      <c r="F192" s="276">
        <v>38139</v>
      </c>
      <c r="G192" s="189">
        <v>5</v>
      </c>
      <c r="H192" s="177"/>
      <c r="I192" s="190"/>
      <c r="J192" s="200" t="s">
        <v>463</v>
      </c>
      <c r="K192" s="93">
        <f t="shared" si="225"/>
        <v>0.2</v>
      </c>
      <c r="L192" s="94">
        <f t="shared" si="226"/>
        <v>2968.2</v>
      </c>
      <c r="M192" s="91">
        <f t="shared" si="227"/>
        <v>0</v>
      </c>
      <c r="N192" s="9">
        <f t="shared" si="228"/>
        <v>14841</v>
      </c>
      <c r="O192" s="548">
        <f t="shared" si="229"/>
        <v>14841</v>
      </c>
      <c r="P192" s="543"/>
      <c r="Q192" s="4">
        <f t="shared" si="291"/>
        <v>0</v>
      </c>
      <c r="R192" s="9">
        <f t="shared" si="223"/>
        <v>0</v>
      </c>
      <c r="S192" s="9">
        <f t="shared" si="301"/>
        <v>14841</v>
      </c>
      <c r="T192" s="9">
        <f t="shared" si="224"/>
        <v>0</v>
      </c>
      <c r="U192" s="9">
        <f t="shared" si="230"/>
        <v>0</v>
      </c>
      <c r="V192" s="9">
        <f t="shared" si="231"/>
        <v>0</v>
      </c>
      <c r="W192" s="9">
        <f t="shared" si="232"/>
        <v>14841</v>
      </c>
      <c r="X192" s="9">
        <f t="shared" si="233"/>
        <v>0</v>
      </c>
      <c r="Y192" s="9">
        <f t="shared" si="234"/>
        <v>0</v>
      </c>
      <c r="Z192" s="4">
        <f t="shared" si="293"/>
        <v>0</v>
      </c>
      <c r="AA192" s="9">
        <f t="shared" si="235"/>
        <v>0</v>
      </c>
      <c r="AB192" s="9">
        <f t="shared" ref="AB192:AB202" si="302">IF(AND($F192&gt;0,$F192&lt;=AE$4),$E192,0)</f>
        <v>14841</v>
      </c>
      <c r="AC192" s="9">
        <f t="shared" si="283"/>
        <v>0</v>
      </c>
      <c r="AD192" s="9">
        <f t="shared" si="236"/>
        <v>0</v>
      </c>
      <c r="AE192" s="9">
        <f t="shared" si="237"/>
        <v>0</v>
      </c>
      <c r="AF192" s="9">
        <f t="shared" si="238"/>
        <v>14841</v>
      </c>
      <c r="AG192" s="9">
        <f t="shared" si="239"/>
        <v>0</v>
      </c>
      <c r="AH192" s="9">
        <f t="shared" si="240"/>
        <v>0</v>
      </c>
      <c r="AI192" s="4">
        <f t="shared" si="294"/>
        <v>0</v>
      </c>
      <c r="AJ192" s="9">
        <f t="shared" si="241"/>
        <v>0</v>
      </c>
      <c r="AK192" s="9">
        <f t="shared" ref="AK192:AK202" si="303">IF(AND($F192&gt;0,$F192&lt;=AN$4),$E192,0)</f>
        <v>14841</v>
      </c>
      <c r="AL192" s="9">
        <f t="shared" si="284"/>
        <v>0</v>
      </c>
      <c r="AM192" s="9">
        <f t="shared" si="242"/>
        <v>0</v>
      </c>
      <c r="AN192" s="9">
        <f t="shared" si="243"/>
        <v>0</v>
      </c>
      <c r="AO192" s="9">
        <f t="shared" si="244"/>
        <v>14841</v>
      </c>
      <c r="AP192" s="9">
        <f t="shared" si="245"/>
        <v>0</v>
      </c>
      <c r="AQ192" s="9">
        <f t="shared" si="246"/>
        <v>0</v>
      </c>
      <c r="AR192" s="4">
        <f t="shared" si="295"/>
        <v>0</v>
      </c>
      <c r="AS192" s="9">
        <f t="shared" si="247"/>
        <v>0</v>
      </c>
      <c r="AT192" s="9">
        <f t="shared" ref="AT192:AT202" si="304">IF(AND($F192&gt;0,$F192&lt;=AW$4),$E192,0)</f>
        <v>14841</v>
      </c>
      <c r="AU192" s="9">
        <f t="shared" si="285"/>
        <v>0</v>
      </c>
      <c r="AV192" s="9">
        <f t="shared" si="248"/>
        <v>0</v>
      </c>
      <c r="AW192" s="9">
        <f t="shared" si="249"/>
        <v>0</v>
      </c>
      <c r="AX192" s="9">
        <f t="shared" si="250"/>
        <v>14841</v>
      </c>
      <c r="AY192" s="9">
        <f t="shared" si="251"/>
        <v>0</v>
      </c>
      <c r="AZ192" s="9">
        <f t="shared" si="252"/>
        <v>0</v>
      </c>
      <c r="BA192" s="4">
        <f t="shared" si="296"/>
        <v>0</v>
      </c>
      <c r="BB192" s="9">
        <f t="shared" si="253"/>
        <v>0</v>
      </c>
      <c r="BC192" s="9">
        <f t="shared" ref="BC192:BC202" si="305">IF(AND($F192&gt;0,$F192&lt;=BF$4),$E192,0)</f>
        <v>14841</v>
      </c>
      <c r="BD192" s="9">
        <f t="shared" si="286"/>
        <v>0</v>
      </c>
      <c r="BE192" s="9">
        <f t="shared" si="254"/>
        <v>0</v>
      </c>
      <c r="BF192" s="9">
        <f t="shared" si="255"/>
        <v>0</v>
      </c>
      <c r="BG192" s="9">
        <f t="shared" si="256"/>
        <v>14841</v>
      </c>
      <c r="BH192" s="9">
        <f t="shared" si="257"/>
        <v>0</v>
      </c>
      <c r="BI192" s="9">
        <f t="shared" si="258"/>
        <v>0</v>
      </c>
      <c r="BJ192" s="4">
        <f t="shared" si="297"/>
        <v>0</v>
      </c>
      <c r="BK192" s="9">
        <f t="shared" si="259"/>
        <v>0</v>
      </c>
      <c r="BL192" s="9">
        <f t="shared" ref="BL192:BL202" si="306">IF(AND($F192&gt;0,$F192&lt;=BO$4),$E192,0)</f>
        <v>14841</v>
      </c>
      <c r="BM192" s="9">
        <f t="shared" si="287"/>
        <v>0</v>
      </c>
      <c r="BN192" s="9">
        <f t="shared" si="260"/>
        <v>0</v>
      </c>
      <c r="BO192" s="9">
        <f t="shared" si="261"/>
        <v>0</v>
      </c>
      <c r="BP192" s="9">
        <f t="shared" si="262"/>
        <v>14841</v>
      </c>
      <c r="BQ192" s="9">
        <f t="shared" si="263"/>
        <v>0</v>
      </c>
      <c r="BR192" s="9">
        <f t="shared" si="264"/>
        <v>0</v>
      </c>
      <c r="BS192" s="4">
        <f t="shared" si="298"/>
        <v>0</v>
      </c>
      <c r="BT192" s="9">
        <f t="shared" si="265"/>
        <v>0</v>
      </c>
      <c r="BU192" s="9">
        <f t="shared" ref="BU192:BU202" si="307">IF(AND($F192&gt;0,$F192&lt;=BX$4),$E192,0)</f>
        <v>14841</v>
      </c>
      <c r="BV192" s="9">
        <f t="shared" si="288"/>
        <v>0</v>
      </c>
      <c r="BW192" s="9">
        <f t="shared" si="266"/>
        <v>0</v>
      </c>
      <c r="BX192" s="9">
        <f t="shared" si="267"/>
        <v>0</v>
      </c>
      <c r="BY192" s="9">
        <f t="shared" si="268"/>
        <v>14841</v>
      </c>
      <c r="BZ192" s="9">
        <f t="shared" si="269"/>
        <v>0</v>
      </c>
      <c r="CA192" s="9">
        <f t="shared" si="270"/>
        <v>0</v>
      </c>
      <c r="CB192" s="4">
        <f t="shared" si="299"/>
        <v>0</v>
      </c>
      <c r="CC192" s="9">
        <f t="shared" si="271"/>
        <v>0</v>
      </c>
      <c r="CD192" s="9">
        <f t="shared" ref="CD192:CD202" si="308">IF(AND($F192&gt;0,$F192&lt;=CG$4),$E192,0)</f>
        <v>14841</v>
      </c>
      <c r="CE192" s="9">
        <f t="shared" si="289"/>
        <v>0</v>
      </c>
      <c r="CF192" s="9">
        <f t="shared" si="272"/>
        <v>0</v>
      </c>
      <c r="CG192" s="9">
        <f t="shared" si="273"/>
        <v>0</v>
      </c>
      <c r="CH192" s="9">
        <f t="shared" si="274"/>
        <v>14841</v>
      </c>
      <c r="CI192" s="9">
        <f t="shared" si="275"/>
        <v>0</v>
      </c>
      <c r="CJ192" s="9">
        <f t="shared" si="276"/>
        <v>0</v>
      </c>
      <c r="CK192" s="4">
        <f t="shared" si="300"/>
        <v>0</v>
      </c>
      <c r="CL192" s="9">
        <f t="shared" si="277"/>
        <v>0</v>
      </c>
      <c r="CM192" s="9">
        <f t="shared" ref="CM192:CM202" si="309">IF(AND($F192&gt;0,$F192&lt;=CP$4),$E192,0)</f>
        <v>14841</v>
      </c>
      <c r="CN192" s="9">
        <f t="shared" si="290"/>
        <v>0</v>
      </c>
      <c r="CO192" s="9">
        <f t="shared" si="278"/>
        <v>0</v>
      </c>
      <c r="CP192" s="9">
        <f t="shared" si="279"/>
        <v>0</v>
      </c>
      <c r="CQ192" s="9">
        <f t="shared" si="280"/>
        <v>14841</v>
      </c>
      <c r="CR192" s="9">
        <f t="shared" si="281"/>
        <v>0</v>
      </c>
      <c r="CS192" s="9">
        <f t="shared" si="282"/>
        <v>0</v>
      </c>
    </row>
    <row r="193" spans="1:97" ht="12.9" customHeight="1" x14ac:dyDescent="0.25">
      <c r="A193" s="193">
        <v>2307</v>
      </c>
      <c r="B193" s="186" t="s">
        <v>231</v>
      </c>
      <c r="C193" s="179"/>
      <c r="D193" s="194"/>
      <c r="E193" s="217">
        <v>484993.73</v>
      </c>
      <c r="F193" s="276">
        <v>39674</v>
      </c>
      <c r="G193" s="189">
        <v>50</v>
      </c>
      <c r="H193" s="177"/>
      <c r="I193" s="190"/>
      <c r="J193" s="200" t="s">
        <v>463</v>
      </c>
      <c r="K193" s="93">
        <f t="shared" si="225"/>
        <v>0.02</v>
      </c>
      <c r="L193" s="94">
        <f t="shared" si="226"/>
        <v>9699.8700000000008</v>
      </c>
      <c r="M193" s="91">
        <f t="shared" si="227"/>
        <v>451852.51</v>
      </c>
      <c r="N193" s="9">
        <f t="shared" si="228"/>
        <v>33141.22</v>
      </c>
      <c r="O193" s="548">
        <f t="shared" si="229"/>
        <v>484993.73</v>
      </c>
      <c r="P193" s="543"/>
      <c r="Q193" s="4">
        <f t="shared" si="291"/>
        <v>0</v>
      </c>
      <c r="R193" s="9">
        <f t="shared" si="223"/>
        <v>0</v>
      </c>
      <c r="S193" s="9">
        <f t="shared" si="301"/>
        <v>484993.73</v>
      </c>
      <c r="T193" s="9">
        <f t="shared" si="224"/>
        <v>484993.73</v>
      </c>
      <c r="U193" s="9">
        <f t="shared" si="230"/>
        <v>9699.8700000000008</v>
      </c>
      <c r="V193" s="9">
        <f t="shared" si="231"/>
        <v>442152.64</v>
      </c>
      <c r="W193" s="9">
        <f t="shared" si="232"/>
        <v>42841.090000000004</v>
      </c>
      <c r="X193" s="9">
        <f t="shared" si="233"/>
        <v>0</v>
      </c>
      <c r="Y193" s="9">
        <f t="shared" si="234"/>
        <v>484993.73</v>
      </c>
      <c r="Z193" s="4">
        <f t="shared" si="293"/>
        <v>0</v>
      </c>
      <c r="AA193" s="9">
        <f t="shared" si="235"/>
        <v>0</v>
      </c>
      <c r="AB193" s="9">
        <f t="shared" si="302"/>
        <v>484993.73</v>
      </c>
      <c r="AC193" s="9">
        <f t="shared" si="283"/>
        <v>484993.73</v>
      </c>
      <c r="AD193" s="9">
        <f t="shared" si="236"/>
        <v>9699.8700000000008</v>
      </c>
      <c r="AE193" s="9">
        <f t="shared" si="237"/>
        <v>432452.77</v>
      </c>
      <c r="AF193" s="9">
        <f t="shared" si="238"/>
        <v>52540.960000000006</v>
      </c>
      <c r="AG193" s="9">
        <f t="shared" si="239"/>
        <v>0</v>
      </c>
      <c r="AH193" s="9">
        <f t="shared" si="240"/>
        <v>484993.73</v>
      </c>
      <c r="AI193" s="4">
        <f t="shared" si="294"/>
        <v>0</v>
      </c>
      <c r="AJ193" s="9">
        <f t="shared" si="241"/>
        <v>0</v>
      </c>
      <c r="AK193" s="9">
        <f t="shared" si="303"/>
        <v>484993.73</v>
      </c>
      <c r="AL193" s="9">
        <f t="shared" si="284"/>
        <v>484993.73</v>
      </c>
      <c r="AM193" s="9">
        <f t="shared" si="242"/>
        <v>9699.8700000000008</v>
      </c>
      <c r="AN193" s="9">
        <f t="shared" si="243"/>
        <v>422752.9</v>
      </c>
      <c r="AO193" s="9">
        <f t="shared" si="244"/>
        <v>62240.830000000009</v>
      </c>
      <c r="AP193" s="9">
        <f t="shared" si="245"/>
        <v>0</v>
      </c>
      <c r="AQ193" s="9">
        <f t="shared" si="246"/>
        <v>484993.73</v>
      </c>
      <c r="AR193" s="4">
        <f t="shared" si="295"/>
        <v>0</v>
      </c>
      <c r="AS193" s="9">
        <f t="shared" si="247"/>
        <v>0</v>
      </c>
      <c r="AT193" s="9">
        <f t="shared" si="304"/>
        <v>484993.73</v>
      </c>
      <c r="AU193" s="9">
        <f t="shared" si="285"/>
        <v>484993.73</v>
      </c>
      <c r="AV193" s="9">
        <f t="shared" si="248"/>
        <v>9699.8700000000008</v>
      </c>
      <c r="AW193" s="9">
        <f t="shared" si="249"/>
        <v>413053.03</v>
      </c>
      <c r="AX193" s="9">
        <f t="shared" si="250"/>
        <v>71940.700000000012</v>
      </c>
      <c r="AY193" s="9">
        <f t="shared" si="251"/>
        <v>0</v>
      </c>
      <c r="AZ193" s="9">
        <f t="shared" si="252"/>
        <v>484993.73</v>
      </c>
      <c r="BA193" s="4">
        <f t="shared" si="296"/>
        <v>0</v>
      </c>
      <c r="BB193" s="9">
        <f t="shared" si="253"/>
        <v>0</v>
      </c>
      <c r="BC193" s="9">
        <f t="shared" si="305"/>
        <v>484993.73</v>
      </c>
      <c r="BD193" s="9">
        <f t="shared" si="286"/>
        <v>484993.73</v>
      </c>
      <c r="BE193" s="9">
        <f t="shared" si="254"/>
        <v>9699.8700000000008</v>
      </c>
      <c r="BF193" s="9">
        <f t="shared" si="255"/>
        <v>403353.16000000003</v>
      </c>
      <c r="BG193" s="9">
        <f t="shared" si="256"/>
        <v>81640.570000000007</v>
      </c>
      <c r="BH193" s="9">
        <f t="shared" si="257"/>
        <v>0</v>
      </c>
      <c r="BI193" s="9">
        <f t="shared" si="258"/>
        <v>484993.73</v>
      </c>
      <c r="BJ193" s="4">
        <f t="shared" si="297"/>
        <v>0</v>
      </c>
      <c r="BK193" s="9">
        <f t="shared" si="259"/>
        <v>0</v>
      </c>
      <c r="BL193" s="9">
        <f t="shared" si="306"/>
        <v>484993.73</v>
      </c>
      <c r="BM193" s="9">
        <f t="shared" si="287"/>
        <v>484993.73</v>
      </c>
      <c r="BN193" s="9">
        <f t="shared" si="260"/>
        <v>9699.8700000000008</v>
      </c>
      <c r="BO193" s="9">
        <f t="shared" si="261"/>
        <v>393653.29000000004</v>
      </c>
      <c r="BP193" s="9">
        <f t="shared" si="262"/>
        <v>91340.44</v>
      </c>
      <c r="BQ193" s="9">
        <f t="shared" si="263"/>
        <v>0</v>
      </c>
      <c r="BR193" s="9">
        <f t="shared" si="264"/>
        <v>484993.73</v>
      </c>
      <c r="BS193" s="4">
        <f t="shared" si="298"/>
        <v>0</v>
      </c>
      <c r="BT193" s="9">
        <f t="shared" si="265"/>
        <v>0</v>
      </c>
      <c r="BU193" s="9">
        <f t="shared" si="307"/>
        <v>484993.73</v>
      </c>
      <c r="BV193" s="9">
        <f t="shared" si="288"/>
        <v>484993.73</v>
      </c>
      <c r="BW193" s="9">
        <f t="shared" si="266"/>
        <v>9699.8700000000008</v>
      </c>
      <c r="BX193" s="9">
        <f t="shared" si="267"/>
        <v>383953.42000000004</v>
      </c>
      <c r="BY193" s="9">
        <f t="shared" si="268"/>
        <v>101040.31</v>
      </c>
      <c r="BZ193" s="9">
        <f t="shared" si="269"/>
        <v>0</v>
      </c>
      <c r="CA193" s="9">
        <f t="shared" si="270"/>
        <v>484993.73</v>
      </c>
      <c r="CB193" s="4">
        <f t="shared" si="299"/>
        <v>0</v>
      </c>
      <c r="CC193" s="9">
        <f t="shared" si="271"/>
        <v>0</v>
      </c>
      <c r="CD193" s="9">
        <f t="shared" si="308"/>
        <v>484993.73</v>
      </c>
      <c r="CE193" s="9">
        <f t="shared" si="289"/>
        <v>484993.73</v>
      </c>
      <c r="CF193" s="9">
        <f t="shared" si="272"/>
        <v>9699.8700000000008</v>
      </c>
      <c r="CG193" s="9">
        <f t="shared" si="273"/>
        <v>374253.55000000005</v>
      </c>
      <c r="CH193" s="9">
        <f t="shared" si="274"/>
        <v>110740.18</v>
      </c>
      <c r="CI193" s="9">
        <f t="shared" si="275"/>
        <v>0</v>
      </c>
      <c r="CJ193" s="9">
        <f t="shared" si="276"/>
        <v>484993.73</v>
      </c>
      <c r="CK193" s="4">
        <f t="shared" si="300"/>
        <v>0</v>
      </c>
      <c r="CL193" s="9">
        <f t="shared" si="277"/>
        <v>0</v>
      </c>
      <c r="CM193" s="9">
        <f t="shared" si="309"/>
        <v>484993.73</v>
      </c>
      <c r="CN193" s="9">
        <f t="shared" si="290"/>
        <v>484993.73</v>
      </c>
      <c r="CO193" s="9">
        <f t="shared" si="278"/>
        <v>9699.8700000000008</v>
      </c>
      <c r="CP193" s="9">
        <f t="shared" si="279"/>
        <v>364553.68000000005</v>
      </c>
      <c r="CQ193" s="9">
        <f t="shared" si="280"/>
        <v>120440.04999999999</v>
      </c>
      <c r="CR193" s="9">
        <f t="shared" si="281"/>
        <v>0</v>
      </c>
      <c r="CS193" s="9">
        <f t="shared" si="282"/>
        <v>484993.73</v>
      </c>
    </row>
    <row r="194" spans="1:97" ht="12.9" customHeight="1" x14ac:dyDescent="0.25">
      <c r="A194" s="193">
        <v>2308</v>
      </c>
      <c r="B194" s="186" t="s">
        <v>232</v>
      </c>
      <c r="C194" s="179"/>
      <c r="D194" s="194"/>
      <c r="E194" s="217">
        <v>9473</v>
      </c>
      <c r="F194" s="276">
        <v>37742</v>
      </c>
      <c r="G194" s="189">
        <v>5</v>
      </c>
      <c r="H194" s="177"/>
      <c r="I194" s="190"/>
      <c r="J194" s="200" t="s">
        <v>463</v>
      </c>
      <c r="K194" s="93">
        <f t="shared" si="225"/>
        <v>0.2</v>
      </c>
      <c r="L194" s="94">
        <f t="shared" si="226"/>
        <v>1894.6</v>
      </c>
      <c r="M194" s="91">
        <f t="shared" si="227"/>
        <v>0</v>
      </c>
      <c r="N194" s="9">
        <f t="shared" si="228"/>
        <v>9473</v>
      </c>
      <c r="O194" s="548">
        <f t="shared" si="229"/>
        <v>9473</v>
      </c>
      <c r="P194" s="543"/>
      <c r="Q194" s="4">
        <f t="shared" si="291"/>
        <v>0</v>
      </c>
      <c r="R194" s="9">
        <f t="shared" ref="R194:R257" si="310">IF(Q194&lt;&gt;0,ROUND(Q194*YEARFRAC($F194,S$4,0),2),0)</f>
        <v>0</v>
      </c>
      <c r="S194" s="9">
        <f t="shared" si="301"/>
        <v>9473</v>
      </c>
      <c r="T194" s="9">
        <f t="shared" si="224"/>
        <v>0</v>
      </c>
      <c r="U194" s="9">
        <f t="shared" si="230"/>
        <v>0</v>
      </c>
      <c r="V194" s="9">
        <f t="shared" si="231"/>
        <v>0</v>
      </c>
      <c r="W194" s="9">
        <f t="shared" si="232"/>
        <v>9473</v>
      </c>
      <c r="X194" s="9">
        <f t="shared" si="233"/>
        <v>0</v>
      </c>
      <c r="Y194" s="9">
        <f t="shared" si="234"/>
        <v>0</v>
      </c>
      <c r="Z194" s="4">
        <f t="shared" si="293"/>
        <v>0</v>
      </c>
      <c r="AA194" s="9">
        <f t="shared" si="235"/>
        <v>0</v>
      </c>
      <c r="AB194" s="9">
        <f t="shared" si="302"/>
        <v>9473</v>
      </c>
      <c r="AC194" s="9">
        <f t="shared" si="283"/>
        <v>0</v>
      </c>
      <c r="AD194" s="9">
        <f t="shared" si="236"/>
        <v>0</v>
      </c>
      <c r="AE194" s="9">
        <f t="shared" si="237"/>
        <v>0</v>
      </c>
      <c r="AF194" s="9">
        <f t="shared" si="238"/>
        <v>9473</v>
      </c>
      <c r="AG194" s="9">
        <f t="shared" si="239"/>
        <v>0</v>
      </c>
      <c r="AH194" s="9">
        <f t="shared" si="240"/>
        <v>0</v>
      </c>
      <c r="AI194" s="4">
        <f t="shared" si="294"/>
        <v>0</v>
      </c>
      <c r="AJ194" s="9">
        <f t="shared" si="241"/>
        <v>0</v>
      </c>
      <c r="AK194" s="9">
        <f t="shared" si="303"/>
        <v>9473</v>
      </c>
      <c r="AL194" s="9">
        <f t="shared" si="284"/>
        <v>0</v>
      </c>
      <c r="AM194" s="9">
        <f t="shared" si="242"/>
        <v>0</v>
      </c>
      <c r="AN194" s="9">
        <f t="shared" si="243"/>
        <v>0</v>
      </c>
      <c r="AO194" s="9">
        <f t="shared" si="244"/>
        <v>9473</v>
      </c>
      <c r="AP194" s="9">
        <f t="shared" si="245"/>
        <v>0</v>
      </c>
      <c r="AQ194" s="9">
        <f t="shared" si="246"/>
        <v>0</v>
      </c>
      <c r="AR194" s="4">
        <f t="shared" si="295"/>
        <v>0</v>
      </c>
      <c r="AS194" s="9">
        <f t="shared" si="247"/>
        <v>0</v>
      </c>
      <c r="AT194" s="9">
        <f t="shared" si="304"/>
        <v>9473</v>
      </c>
      <c r="AU194" s="9">
        <f t="shared" si="285"/>
        <v>0</v>
      </c>
      <c r="AV194" s="9">
        <f t="shared" si="248"/>
        <v>0</v>
      </c>
      <c r="AW194" s="9">
        <f t="shared" si="249"/>
        <v>0</v>
      </c>
      <c r="AX194" s="9">
        <f t="shared" si="250"/>
        <v>9473</v>
      </c>
      <c r="AY194" s="9">
        <f t="shared" si="251"/>
        <v>0</v>
      </c>
      <c r="AZ194" s="9">
        <f t="shared" si="252"/>
        <v>0</v>
      </c>
      <c r="BA194" s="4">
        <f t="shared" si="296"/>
        <v>0</v>
      </c>
      <c r="BB194" s="9">
        <f t="shared" si="253"/>
        <v>0</v>
      </c>
      <c r="BC194" s="9">
        <f t="shared" si="305"/>
        <v>9473</v>
      </c>
      <c r="BD194" s="9">
        <f t="shared" si="286"/>
        <v>0</v>
      </c>
      <c r="BE194" s="9">
        <f t="shared" si="254"/>
        <v>0</v>
      </c>
      <c r="BF194" s="9">
        <f t="shared" si="255"/>
        <v>0</v>
      </c>
      <c r="BG194" s="9">
        <f t="shared" si="256"/>
        <v>9473</v>
      </c>
      <c r="BH194" s="9">
        <f t="shared" si="257"/>
        <v>0</v>
      </c>
      <c r="BI194" s="9">
        <f t="shared" si="258"/>
        <v>0</v>
      </c>
      <c r="BJ194" s="4">
        <f t="shared" si="297"/>
        <v>0</v>
      </c>
      <c r="BK194" s="9">
        <f t="shared" si="259"/>
        <v>0</v>
      </c>
      <c r="BL194" s="9">
        <f t="shared" si="306"/>
        <v>9473</v>
      </c>
      <c r="BM194" s="9">
        <f t="shared" si="287"/>
        <v>0</v>
      </c>
      <c r="BN194" s="9">
        <f t="shared" si="260"/>
        <v>0</v>
      </c>
      <c r="BO194" s="9">
        <f t="shared" si="261"/>
        <v>0</v>
      </c>
      <c r="BP194" s="9">
        <f t="shared" si="262"/>
        <v>9473</v>
      </c>
      <c r="BQ194" s="9">
        <f t="shared" si="263"/>
        <v>0</v>
      </c>
      <c r="BR194" s="9">
        <f t="shared" si="264"/>
        <v>0</v>
      </c>
      <c r="BS194" s="4">
        <f t="shared" si="298"/>
        <v>0</v>
      </c>
      <c r="BT194" s="9">
        <f t="shared" si="265"/>
        <v>0</v>
      </c>
      <c r="BU194" s="9">
        <f t="shared" si="307"/>
        <v>9473</v>
      </c>
      <c r="BV194" s="9">
        <f t="shared" si="288"/>
        <v>0</v>
      </c>
      <c r="BW194" s="9">
        <f t="shared" si="266"/>
        <v>0</v>
      </c>
      <c r="BX194" s="9">
        <f t="shared" si="267"/>
        <v>0</v>
      </c>
      <c r="BY194" s="9">
        <f t="shared" si="268"/>
        <v>9473</v>
      </c>
      <c r="BZ194" s="9">
        <f t="shared" si="269"/>
        <v>0</v>
      </c>
      <c r="CA194" s="9">
        <f t="shared" si="270"/>
        <v>0</v>
      </c>
      <c r="CB194" s="4">
        <f t="shared" si="299"/>
        <v>0</v>
      </c>
      <c r="CC194" s="9">
        <f t="shared" si="271"/>
        <v>0</v>
      </c>
      <c r="CD194" s="9">
        <f t="shared" si="308"/>
        <v>9473</v>
      </c>
      <c r="CE194" s="9">
        <f t="shared" si="289"/>
        <v>0</v>
      </c>
      <c r="CF194" s="9">
        <f t="shared" si="272"/>
        <v>0</v>
      </c>
      <c r="CG194" s="9">
        <f t="shared" si="273"/>
        <v>0</v>
      </c>
      <c r="CH194" s="9">
        <f t="shared" si="274"/>
        <v>9473</v>
      </c>
      <c r="CI194" s="9">
        <f t="shared" si="275"/>
        <v>0</v>
      </c>
      <c r="CJ194" s="9">
        <f t="shared" si="276"/>
        <v>0</v>
      </c>
      <c r="CK194" s="4">
        <f t="shared" si="300"/>
        <v>0</v>
      </c>
      <c r="CL194" s="9">
        <f t="shared" si="277"/>
        <v>0</v>
      </c>
      <c r="CM194" s="9">
        <f t="shared" si="309"/>
        <v>9473</v>
      </c>
      <c r="CN194" s="9">
        <f t="shared" si="290"/>
        <v>0</v>
      </c>
      <c r="CO194" s="9">
        <f t="shared" si="278"/>
        <v>0</v>
      </c>
      <c r="CP194" s="9">
        <f t="shared" si="279"/>
        <v>0</v>
      </c>
      <c r="CQ194" s="9">
        <f t="shared" si="280"/>
        <v>9473</v>
      </c>
      <c r="CR194" s="9">
        <f t="shared" si="281"/>
        <v>0</v>
      </c>
      <c r="CS194" s="9">
        <f t="shared" si="282"/>
        <v>0</v>
      </c>
    </row>
    <row r="195" spans="1:97" ht="12.9" customHeight="1" x14ac:dyDescent="0.25">
      <c r="A195" s="193">
        <v>2309</v>
      </c>
      <c r="B195" s="186" t="s">
        <v>462</v>
      </c>
      <c r="C195" s="179"/>
      <c r="D195" s="194"/>
      <c r="E195" s="217">
        <v>2073</v>
      </c>
      <c r="F195" s="276">
        <v>37742</v>
      </c>
      <c r="G195" s="189">
        <v>5</v>
      </c>
      <c r="H195" s="177"/>
      <c r="I195" s="190"/>
      <c r="J195" s="200" t="s">
        <v>463</v>
      </c>
      <c r="K195" s="93">
        <f t="shared" si="225"/>
        <v>0.2</v>
      </c>
      <c r="L195" s="94">
        <f t="shared" si="226"/>
        <v>414.6</v>
      </c>
      <c r="M195" s="91">
        <f t="shared" si="227"/>
        <v>0</v>
      </c>
      <c r="N195" s="9">
        <f t="shared" si="228"/>
        <v>2073</v>
      </c>
      <c r="O195" s="548">
        <f t="shared" si="229"/>
        <v>2073</v>
      </c>
      <c r="P195" s="543"/>
      <c r="Q195" s="4">
        <f t="shared" si="291"/>
        <v>0</v>
      </c>
      <c r="R195" s="9">
        <f t="shared" si="310"/>
        <v>0</v>
      </c>
      <c r="S195" s="9">
        <f t="shared" si="301"/>
        <v>2073</v>
      </c>
      <c r="T195" s="9">
        <f t="shared" ref="T195:T258" si="311">IF(U195&lt;&gt;0,ROUND(U195/$L195*S195,2),0)</f>
        <v>0</v>
      </c>
      <c r="U195" s="9">
        <f t="shared" si="230"/>
        <v>0</v>
      </c>
      <c r="V195" s="9">
        <f t="shared" si="231"/>
        <v>0</v>
      </c>
      <c r="W195" s="9">
        <f t="shared" si="232"/>
        <v>2073</v>
      </c>
      <c r="X195" s="9">
        <f t="shared" si="233"/>
        <v>0</v>
      </c>
      <c r="Y195" s="9">
        <f t="shared" si="234"/>
        <v>0</v>
      </c>
      <c r="Z195" s="4">
        <f t="shared" si="293"/>
        <v>0</v>
      </c>
      <c r="AA195" s="9">
        <f t="shared" si="235"/>
        <v>0</v>
      </c>
      <c r="AB195" s="9">
        <f t="shared" si="302"/>
        <v>2073</v>
      </c>
      <c r="AC195" s="9">
        <f t="shared" si="283"/>
        <v>0</v>
      </c>
      <c r="AD195" s="9">
        <f t="shared" si="236"/>
        <v>0</v>
      </c>
      <c r="AE195" s="9">
        <f t="shared" si="237"/>
        <v>0</v>
      </c>
      <c r="AF195" s="9">
        <f t="shared" si="238"/>
        <v>2073</v>
      </c>
      <c r="AG195" s="9">
        <f t="shared" si="239"/>
        <v>0</v>
      </c>
      <c r="AH195" s="9">
        <f t="shared" si="240"/>
        <v>0</v>
      </c>
      <c r="AI195" s="4">
        <f t="shared" si="294"/>
        <v>0</v>
      </c>
      <c r="AJ195" s="9">
        <f t="shared" si="241"/>
        <v>0</v>
      </c>
      <c r="AK195" s="9">
        <f t="shared" si="303"/>
        <v>2073</v>
      </c>
      <c r="AL195" s="9">
        <f t="shared" si="284"/>
        <v>0</v>
      </c>
      <c r="AM195" s="9">
        <f t="shared" si="242"/>
        <v>0</v>
      </c>
      <c r="AN195" s="9">
        <f t="shared" si="243"/>
        <v>0</v>
      </c>
      <c r="AO195" s="9">
        <f t="shared" si="244"/>
        <v>2073</v>
      </c>
      <c r="AP195" s="9">
        <f t="shared" si="245"/>
        <v>0</v>
      </c>
      <c r="AQ195" s="9">
        <f t="shared" si="246"/>
        <v>0</v>
      </c>
      <c r="AR195" s="4">
        <f t="shared" si="295"/>
        <v>0</v>
      </c>
      <c r="AS195" s="9">
        <f t="shared" si="247"/>
        <v>0</v>
      </c>
      <c r="AT195" s="9">
        <f t="shared" si="304"/>
        <v>2073</v>
      </c>
      <c r="AU195" s="9">
        <f t="shared" si="285"/>
        <v>0</v>
      </c>
      <c r="AV195" s="9">
        <f t="shared" si="248"/>
        <v>0</v>
      </c>
      <c r="AW195" s="9">
        <f t="shared" si="249"/>
        <v>0</v>
      </c>
      <c r="AX195" s="9">
        <f t="shared" si="250"/>
        <v>2073</v>
      </c>
      <c r="AY195" s="9">
        <f t="shared" si="251"/>
        <v>0</v>
      </c>
      <c r="AZ195" s="9">
        <f t="shared" si="252"/>
        <v>0</v>
      </c>
      <c r="BA195" s="4">
        <f t="shared" si="296"/>
        <v>0</v>
      </c>
      <c r="BB195" s="9">
        <f t="shared" si="253"/>
        <v>0</v>
      </c>
      <c r="BC195" s="9">
        <f t="shared" si="305"/>
        <v>2073</v>
      </c>
      <c r="BD195" s="9">
        <f t="shared" si="286"/>
        <v>0</v>
      </c>
      <c r="BE195" s="9">
        <f t="shared" si="254"/>
        <v>0</v>
      </c>
      <c r="BF195" s="9">
        <f t="shared" si="255"/>
        <v>0</v>
      </c>
      <c r="BG195" s="9">
        <f t="shared" si="256"/>
        <v>2073</v>
      </c>
      <c r="BH195" s="9">
        <f t="shared" si="257"/>
        <v>0</v>
      </c>
      <c r="BI195" s="9">
        <f t="shared" si="258"/>
        <v>0</v>
      </c>
      <c r="BJ195" s="4">
        <f t="shared" si="297"/>
        <v>0</v>
      </c>
      <c r="BK195" s="9">
        <f t="shared" si="259"/>
        <v>0</v>
      </c>
      <c r="BL195" s="9">
        <f t="shared" si="306"/>
        <v>2073</v>
      </c>
      <c r="BM195" s="9">
        <f t="shared" si="287"/>
        <v>0</v>
      </c>
      <c r="BN195" s="9">
        <f t="shared" si="260"/>
        <v>0</v>
      </c>
      <c r="BO195" s="9">
        <f t="shared" si="261"/>
        <v>0</v>
      </c>
      <c r="BP195" s="9">
        <f t="shared" si="262"/>
        <v>2073</v>
      </c>
      <c r="BQ195" s="9">
        <f t="shared" si="263"/>
        <v>0</v>
      </c>
      <c r="BR195" s="9">
        <f t="shared" si="264"/>
        <v>0</v>
      </c>
      <c r="BS195" s="4">
        <f t="shared" si="298"/>
        <v>0</v>
      </c>
      <c r="BT195" s="9">
        <f t="shared" si="265"/>
        <v>0</v>
      </c>
      <c r="BU195" s="9">
        <f t="shared" si="307"/>
        <v>2073</v>
      </c>
      <c r="BV195" s="9">
        <f t="shared" si="288"/>
        <v>0</v>
      </c>
      <c r="BW195" s="9">
        <f t="shared" si="266"/>
        <v>0</v>
      </c>
      <c r="BX195" s="9">
        <f t="shared" si="267"/>
        <v>0</v>
      </c>
      <c r="BY195" s="9">
        <f t="shared" si="268"/>
        <v>2073</v>
      </c>
      <c r="BZ195" s="9">
        <f t="shared" si="269"/>
        <v>0</v>
      </c>
      <c r="CA195" s="9">
        <f t="shared" si="270"/>
        <v>0</v>
      </c>
      <c r="CB195" s="4">
        <f t="shared" si="299"/>
        <v>0</v>
      </c>
      <c r="CC195" s="9">
        <f t="shared" si="271"/>
        <v>0</v>
      </c>
      <c r="CD195" s="9">
        <f t="shared" si="308"/>
        <v>2073</v>
      </c>
      <c r="CE195" s="9">
        <f t="shared" si="289"/>
        <v>0</v>
      </c>
      <c r="CF195" s="9">
        <f t="shared" si="272"/>
        <v>0</v>
      </c>
      <c r="CG195" s="9">
        <f t="shared" si="273"/>
        <v>0</v>
      </c>
      <c r="CH195" s="9">
        <f t="shared" si="274"/>
        <v>2073</v>
      </c>
      <c r="CI195" s="9">
        <f t="shared" si="275"/>
        <v>0</v>
      </c>
      <c r="CJ195" s="9">
        <f t="shared" si="276"/>
        <v>0</v>
      </c>
      <c r="CK195" s="4">
        <f t="shared" si="300"/>
        <v>0</v>
      </c>
      <c r="CL195" s="9">
        <f t="shared" si="277"/>
        <v>0</v>
      </c>
      <c r="CM195" s="9">
        <f t="shared" si="309"/>
        <v>2073</v>
      </c>
      <c r="CN195" s="9">
        <f t="shared" si="290"/>
        <v>0</v>
      </c>
      <c r="CO195" s="9">
        <f t="shared" si="278"/>
        <v>0</v>
      </c>
      <c r="CP195" s="9">
        <f t="shared" si="279"/>
        <v>0</v>
      </c>
      <c r="CQ195" s="9">
        <f t="shared" si="280"/>
        <v>2073</v>
      </c>
      <c r="CR195" s="9">
        <f t="shared" si="281"/>
        <v>0</v>
      </c>
      <c r="CS195" s="9">
        <f t="shared" si="282"/>
        <v>0</v>
      </c>
    </row>
    <row r="196" spans="1:97" ht="12.9" customHeight="1" x14ac:dyDescent="0.25">
      <c r="A196" s="193">
        <v>2310</v>
      </c>
      <c r="B196" s="186" t="s">
        <v>233</v>
      </c>
      <c r="C196" s="179"/>
      <c r="D196" s="194"/>
      <c r="E196" s="217">
        <v>21487.95</v>
      </c>
      <c r="F196" s="276">
        <v>39766</v>
      </c>
      <c r="G196" s="189">
        <v>5</v>
      </c>
      <c r="H196" s="177"/>
      <c r="I196" s="190"/>
      <c r="J196" s="200" t="s">
        <v>463</v>
      </c>
      <c r="K196" s="93">
        <f t="shared" si="225"/>
        <v>0.2</v>
      </c>
      <c r="L196" s="94">
        <f t="shared" si="226"/>
        <v>4297.59</v>
      </c>
      <c r="M196" s="91">
        <f t="shared" si="227"/>
        <v>7878.91</v>
      </c>
      <c r="N196" s="9">
        <f t="shared" si="228"/>
        <v>13609.04</v>
      </c>
      <c r="O196" s="548">
        <f t="shared" si="229"/>
        <v>21487.95</v>
      </c>
      <c r="P196" s="543"/>
      <c r="Q196" s="4">
        <f t="shared" si="291"/>
        <v>0</v>
      </c>
      <c r="R196" s="9">
        <f t="shared" si="310"/>
        <v>0</v>
      </c>
      <c r="S196" s="9">
        <f t="shared" si="301"/>
        <v>21487.95</v>
      </c>
      <c r="T196" s="9">
        <f t="shared" si="311"/>
        <v>21487.95</v>
      </c>
      <c r="U196" s="9">
        <f t="shared" si="230"/>
        <v>4297.59</v>
      </c>
      <c r="V196" s="9">
        <f t="shared" si="231"/>
        <v>3581.3199999999997</v>
      </c>
      <c r="W196" s="9">
        <f t="shared" si="232"/>
        <v>17906.63</v>
      </c>
      <c r="X196" s="9">
        <f t="shared" si="233"/>
        <v>0</v>
      </c>
      <c r="Y196" s="9">
        <f t="shared" si="234"/>
        <v>21487.95</v>
      </c>
      <c r="Z196" s="4">
        <f t="shared" si="293"/>
        <v>0</v>
      </c>
      <c r="AA196" s="9">
        <f t="shared" si="235"/>
        <v>0</v>
      </c>
      <c r="AB196" s="9">
        <f t="shared" si="302"/>
        <v>21487.95</v>
      </c>
      <c r="AC196" s="9">
        <f t="shared" si="283"/>
        <v>17906.599999999999</v>
      </c>
      <c r="AD196" s="9">
        <f t="shared" si="236"/>
        <v>3581.3199999999997</v>
      </c>
      <c r="AE196" s="9">
        <f t="shared" si="237"/>
        <v>0</v>
      </c>
      <c r="AF196" s="9">
        <f t="shared" si="238"/>
        <v>21487.95</v>
      </c>
      <c r="AG196" s="9">
        <f t="shared" si="239"/>
        <v>0</v>
      </c>
      <c r="AH196" s="9">
        <f t="shared" si="240"/>
        <v>17906.599999999999</v>
      </c>
      <c r="AI196" s="4">
        <f t="shared" si="294"/>
        <v>0</v>
      </c>
      <c r="AJ196" s="9">
        <f t="shared" si="241"/>
        <v>0</v>
      </c>
      <c r="AK196" s="9">
        <f t="shared" si="303"/>
        <v>21487.95</v>
      </c>
      <c r="AL196" s="9">
        <f t="shared" si="284"/>
        <v>0</v>
      </c>
      <c r="AM196" s="9">
        <f t="shared" si="242"/>
        <v>0</v>
      </c>
      <c r="AN196" s="9">
        <f t="shared" si="243"/>
        <v>0</v>
      </c>
      <c r="AO196" s="9">
        <f t="shared" si="244"/>
        <v>21487.95</v>
      </c>
      <c r="AP196" s="9">
        <f t="shared" si="245"/>
        <v>0</v>
      </c>
      <c r="AQ196" s="9">
        <f t="shared" si="246"/>
        <v>0</v>
      </c>
      <c r="AR196" s="4">
        <f t="shared" si="295"/>
        <v>0</v>
      </c>
      <c r="AS196" s="9">
        <f t="shared" si="247"/>
        <v>0</v>
      </c>
      <c r="AT196" s="9">
        <f t="shared" si="304"/>
        <v>21487.95</v>
      </c>
      <c r="AU196" s="9">
        <f t="shared" si="285"/>
        <v>0</v>
      </c>
      <c r="AV196" s="9">
        <f t="shared" si="248"/>
        <v>0</v>
      </c>
      <c r="AW196" s="9">
        <f t="shared" si="249"/>
        <v>0</v>
      </c>
      <c r="AX196" s="9">
        <f t="shared" si="250"/>
        <v>21487.95</v>
      </c>
      <c r="AY196" s="9">
        <f t="shared" si="251"/>
        <v>0</v>
      </c>
      <c r="AZ196" s="9">
        <f t="shared" si="252"/>
        <v>0</v>
      </c>
      <c r="BA196" s="4">
        <f t="shared" si="296"/>
        <v>0</v>
      </c>
      <c r="BB196" s="9">
        <f t="shared" si="253"/>
        <v>0</v>
      </c>
      <c r="BC196" s="9">
        <f t="shared" si="305"/>
        <v>21487.95</v>
      </c>
      <c r="BD196" s="9">
        <f t="shared" si="286"/>
        <v>0</v>
      </c>
      <c r="BE196" s="9">
        <f t="shared" si="254"/>
        <v>0</v>
      </c>
      <c r="BF196" s="9">
        <f t="shared" si="255"/>
        <v>0</v>
      </c>
      <c r="BG196" s="9">
        <f t="shared" si="256"/>
        <v>21487.95</v>
      </c>
      <c r="BH196" s="9">
        <f t="shared" si="257"/>
        <v>0</v>
      </c>
      <c r="BI196" s="9">
        <f t="shared" si="258"/>
        <v>0</v>
      </c>
      <c r="BJ196" s="4">
        <f t="shared" si="297"/>
        <v>0</v>
      </c>
      <c r="BK196" s="9">
        <f t="shared" si="259"/>
        <v>0</v>
      </c>
      <c r="BL196" s="9">
        <f t="shared" si="306"/>
        <v>21487.95</v>
      </c>
      <c r="BM196" s="9">
        <f t="shared" si="287"/>
        <v>0</v>
      </c>
      <c r="BN196" s="9">
        <f t="shared" si="260"/>
        <v>0</v>
      </c>
      <c r="BO196" s="9">
        <f t="shared" si="261"/>
        <v>0</v>
      </c>
      <c r="BP196" s="9">
        <f t="shared" si="262"/>
        <v>21487.95</v>
      </c>
      <c r="BQ196" s="9">
        <f t="shared" si="263"/>
        <v>0</v>
      </c>
      <c r="BR196" s="9">
        <f t="shared" si="264"/>
        <v>0</v>
      </c>
      <c r="BS196" s="4">
        <f t="shared" si="298"/>
        <v>0</v>
      </c>
      <c r="BT196" s="9">
        <f t="shared" si="265"/>
        <v>0</v>
      </c>
      <c r="BU196" s="9">
        <f t="shared" si="307"/>
        <v>21487.95</v>
      </c>
      <c r="BV196" s="9">
        <f t="shared" si="288"/>
        <v>0</v>
      </c>
      <c r="BW196" s="9">
        <f t="shared" si="266"/>
        <v>0</v>
      </c>
      <c r="BX196" s="9">
        <f t="shared" si="267"/>
        <v>0</v>
      </c>
      <c r="BY196" s="9">
        <f t="shared" si="268"/>
        <v>21487.95</v>
      </c>
      <c r="BZ196" s="9">
        <f t="shared" si="269"/>
        <v>0</v>
      </c>
      <c r="CA196" s="9">
        <f t="shared" si="270"/>
        <v>0</v>
      </c>
      <c r="CB196" s="4">
        <f t="shared" si="299"/>
        <v>0</v>
      </c>
      <c r="CC196" s="9">
        <f t="shared" si="271"/>
        <v>0</v>
      </c>
      <c r="CD196" s="9">
        <f t="shared" si="308"/>
        <v>21487.95</v>
      </c>
      <c r="CE196" s="9">
        <f t="shared" si="289"/>
        <v>0</v>
      </c>
      <c r="CF196" s="9">
        <f t="shared" si="272"/>
        <v>0</v>
      </c>
      <c r="CG196" s="9">
        <f t="shared" si="273"/>
        <v>0</v>
      </c>
      <c r="CH196" s="9">
        <f t="shared" si="274"/>
        <v>21487.95</v>
      </c>
      <c r="CI196" s="9">
        <f t="shared" si="275"/>
        <v>0</v>
      </c>
      <c r="CJ196" s="9">
        <f t="shared" si="276"/>
        <v>0</v>
      </c>
      <c r="CK196" s="4">
        <f t="shared" si="300"/>
        <v>0</v>
      </c>
      <c r="CL196" s="9">
        <f t="shared" si="277"/>
        <v>0</v>
      </c>
      <c r="CM196" s="9">
        <f t="shared" si="309"/>
        <v>21487.95</v>
      </c>
      <c r="CN196" s="9">
        <f t="shared" si="290"/>
        <v>0</v>
      </c>
      <c r="CO196" s="9">
        <f t="shared" si="278"/>
        <v>0</v>
      </c>
      <c r="CP196" s="9">
        <f t="shared" si="279"/>
        <v>0</v>
      </c>
      <c r="CQ196" s="9">
        <f t="shared" si="280"/>
        <v>21487.95</v>
      </c>
      <c r="CR196" s="9">
        <f t="shared" si="281"/>
        <v>0</v>
      </c>
      <c r="CS196" s="9">
        <f t="shared" si="282"/>
        <v>0</v>
      </c>
    </row>
    <row r="197" spans="1:97" ht="12.9" customHeight="1" x14ac:dyDescent="0.25">
      <c r="A197" s="193">
        <v>2311</v>
      </c>
      <c r="B197" s="186" t="s">
        <v>234</v>
      </c>
      <c r="C197" s="179"/>
      <c r="D197" s="194"/>
      <c r="E197" s="217">
        <v>35436.620000000003</v>
      </c>
      <c r="F197" s="276">
        <v>39777</v>
      </c>
      <c r="G197" s="189">
        <v>50</v>
      </c>
      <c r="H197" s="177"/>
      <c r="I197" s="190"/>
      <c r="J197" s="200" t="s">
        <v>463</v>
      </c>
      <c r="K197" s="93">
        <f t="shared" ref="K197:K260" si="312">IF(AND(G197&gt;0,G197&lt;=1,H197=0),1,IF(H197&gt;=1,1,IF(H197&gt;0,H197,IF(AND(G197&gt;0,OR(H197=0,H197="")),ROUND(1/G197,4),0))))</f>
        <v>0.02</v>
      </c>
      <c r="L197" s="94">
        <f t="shared" ref="L197:L260" si="313">IF(AND(E197&gt;0,F197&gt;0,K197&gt;0),ROUND((E197-I197)*K197,2),IF(AND(E197&lt;0,F197&gt;0,K197&gt;0),ROUND(E197*K197,2),0))</f>
        <v>708.73</v>
      </c>
      <c r="M197" s="91">
        <f t="shared" ref="M197:M260" si="314">IF(AND(E197-N197&gt;=0,F197&gt;0,YEAR(M$4)&gt;=YEAR(F197)),E197-N197,IF(AND(E197-N197&lt;0,F197&gt;0,YEAR(M$4)&gt;=YEAR(F197)),E197-N197,0))</f>
        <v>33192.310000000005</v>
      </c>
      <c r="N197" s="9">
        <f t="shared" ref="N197:N260" si="315">IF(AND(YEAR(F197)&lt;=YEAR(M$4),E197&lt;1000,E197&gt;-1000,F197&gt;0,K197=1),E197-I197,IF(AND(YEAR(F197)&lt;=YEAR(M$4),E197&gt;0,F197&gt;0,K197&gt;0,E197&gt;L197*(YEAR(M$4)-YEAR(F197))+ROUND((L197/12)*(13-MONTH(F197)),2)+I197),L197*(YEAR(M$4)-YEAR(F197))+ROUND((L197/12)*(13-MONTH(F197)),2),IF(AND(YEAR(F197)&lt;=YEAR(M$4),E197&gt;0,F197&gt;0,K197&gt;0,E197&lt;=(L197*(YEAR(M$4)-YEAR(F197)+ROUND((L197/12)*(13-MONTH(F197)),2)))+I197),E197-I197,IF(AND(YEAR(F197)&lt;=YEAR(M$4),E197&lt;0,F197&gt;0,K197&gt;0,E197&lt;L197*(YEAR(M$4)-YEAR(F197))+ROUND((L197/12)*(13-MONTH(F197)),2)+I197),L197*(YEAR(M$4)-YEAR(F197))+ROUND((L197/12)*(13-MONTH(F197)),2),IF(AND(YEAR(F197)&lt;=YEAR(M$4),E197&lt;0,F197&gt;0,K197&gt;0,E197&lt;=(L197*(YEAR(M$4)-YEAR(F197)+ROUND((L197/12)*(13-MONTH(F197)),2)))+I197),E197-I197,0)))))</f>
        <v>2244.31</v>
      </c>
      <c r="O197" s="548">
        <f t="shared" ref="O197:O260" si="316">IF(AND(F197&gt;0,F197&lt;=M$4),E197,0)</f>
        <v>35436.620000000003</v>
      </c>
      <c r="P197" s="543"/>
      <c r="Q197" s="4">
        <f t="shared" si="291"/>
        <v>0</v>
      </c>
      <c r="R197" s="9">
        <f t="shared" si="310"/>
        <v>0</v>
      </c>
      <c r="S197" s="9">
        <f t="shared" si="301"/>
        <v>35436.620000000003</v>
      </c>
      <c r="T197" s="9">
        <f t="shared" si="311"/>
        <v>35436.620000000003</v>
      </c>
      <c r="U197" s="9">
        <f t="shared" ref="U197:U260" si="317">IF(AND(YEAR($F197)=YEAR(V$4),$E197&lt;1000,$E197&gt;-1000,$F197&gt;0,$K197=1),$E197-$I197,IF(AND(YEAR($F197)=YEAR(V$4),$F197&gt;0,$K197&gt;0),ROUND(($L197/12)*(13-MONTH($F197)),2),IF(AND(YEAR($F197)&lt;YEAR(V$4),$E197&gt;0,$F197&gt;0,$K197&gt;0,M197&gt;$L197+$I197),$L197,IF(AND(YEAR($F197)&lt;YEAR(V$4),$E197&gt;0,$F197&gt;0,$K197&gt;0,M197&gt;0,M197&lt;=$L197+$I197),M197-$I197,IF(AND(YEAR($F197)&lt;YEAR(V$4),$E197&lt;0,$F197&gt;0,$K197&gt;0,M197&lt;0,M197&lt;=$L197),$L197,IF(AND(YEAR($F197)&lt;YEAR(V$4),$E197&lt;0,$F197&gt;0,$K197&gt;0,M197&lt;0,M197&gt;$L197),M197,0))))))</f>
        <v>708.73</v>
      </c>
      <c r="V197" s="9">
        <f t="shared" ref="V197:V260" si="318">IF(AND(YEAR(V$4)=YEAR($F197),$E197&gt;0,$F197&gt;0,$E197-U197&gt;=0),$E197-U197,IF(AND(YEAR(V$4)&gt;YEAR($F197),$E197&gt;0,$F197&gt;0,M197-U197&gt;=0),M197-U197,IF(AND(YEAR(V$4)=YEAR($F197),$E197&lt;0,$F197&gt;0,$E197-U197&lt;0),$E197-U197,IF(AND(YEAR(V$4)&gt;YEAR($F197),$E197&lt;0,$F197&gt;0,M197-U197&lt;=0),M197-U197,0))))</f>
        <v>32483.580000000005</v>
      </c>
      <c r="W197" s="9">
        <f t="shared" ref="W197:W260" si="319">N197+U197</f>
        <v>2953.04</v>
      </c>
      <c r="X197" s="9">
        <f t="shared" ref="X197:X260" si="320">IF(AND(R197&lt;&gt;0,$J197="H",$L197=0),R197,IF(AND(YEAR(V$4)&gt;=YEAR($F197),$J197="H",$F197&gt;0,$L197=0),$E197,0))</f>
        <v>0</v>
      </c>
      <c r="Y197" s="9">
        <f t="shared" ref="Y197:Y260" si="321">IF(AND(YEAR(V$4)&gt;=YEAR($F197),$E197&gt;0,$F197&gt;0,U197&gt;0,$J197="H"),ROUND(U197/$L197*$E197,2),IF(AND(YEAR(V$4)&gt;=YEAR($F197),$E197&lt;0,$F197&gt;0,U197&lt;0,$J197="H"),ROUND(U197/$L197*$E197,2),0))</f>
        <v>35436.620000000003</v>
      </c>
      <c r="Z197" s="4">
        <f t="shared" si="293"/>
        <v>0</v>
      </c>
      <c r="AA197" s="9">
        <f t="shared" ref="AA197:AA260" si="322">IF(Z197&lt;&gt;0,ROUND(Z197*YEARFRAC($F197,AB$4,0),2),0)</f>
        <v>0</v>
      </c>
      <c r="AB197" s="9">
        <f t="shared" si="302"/>
        <v>35436.620000000003</v>
      </c>
      <c r="AC197" s="9">
        <f t="shared" si="283"/>
        <v>35436.620000000003</v>
      </c>
      <c r="AD197" s="9">
        <f t="shared" ref="AD197:AD260" si="323">IF(AND(YEAR($F197)=YEAR(AE$4),$E197&lt;1000,$E197&gt;-1000,$F197&gt;0,$K197=1),$E197-$I197,IF(AND(YEAR($F197)=YEAR(AE$4),$F197&gt;0,$K197&gt;0),ROUND(($L197/12)*(13-MONTH($F197)),2),IF(AND(YEAR($F197)&lt;YEAR(AE$4),$E197&gt;0,$F197&gt;0,$K197&gt;0,V197&gt;$L197+$I197),$L197,IF(AND(YEAR($F197)&lt;YEAR(AE$4),$E197&gt;0,$F197&gt;0,$K197&gt;0,V197&gt;0,V197&lt;=$L197+$I197),V197-$I197,IF(AND(YEAR($F197)&lt;YEAR(AE$4),$E197&lt;0,$F197&gt;0,$K197&gt;0,V197&lt;0,V197&lt;=$L197),$L197,IF(AND(YEAR($F197)&lt;YEAR(AE$4),$E197&lt;0,$F197&gt;0,$K197&gt;0,V197&lt;0,V197&gt;$L197),V197,0))))))</f>
        <v>708.73</v>
      </c>
      <c r="AE197" s="9">
        <f t="shared" ref="AE197:AE260" si="324">IF(AND(YEAR(AE$4)=YEAR($F197),$E197&gt;0,$F197&gt;0,$E197-AD197&gt;=0),$E197-AD197,IF(AND(YEAR(AE$4)&gt;YEAR($F197),$E197&gt;0,$F197&gt;0,V197-AD197&gt;=0),V197-AD197,IF(AND(YEAR(AE$4)=YEAR($F197),$E197&lt;0,$F197&gt;0,$E197-AD197&lt;0),$E197-AD197,IF(AND(YEAR(AE$4)&gt;YEAR($F197),$E197&lt;0,$F197&gt;0,V197-AD197&lt;=0),V197-AD197,0))))</f>
        <v>31774.850000000006</v>
      </c>
      <c r="AF197" s="9">
        <f t="shared" ref="AF197:AF260" si="325">W197+AD197</f>
        <v>3661.77</v>
      </c>
      <c r="AG197" s="9">
        <f t="shared" ref="AG197:AG260" si="326">IF(AND(AA197&lt;&gt;0,$J197="H",$L197=0),AA197,IF(AND(YEAR(AE$4)&gt;=YEAR($F197),$J197="H",$F197&gt;0,$L197=0),$E197,0))</f>
        <v>0</v>
      </c>
      <c r="AH197" s="9">
        <f t="shared" ref="AH197:AH260" si="327">IF(AND(YEAR(AE$4)&gt;=YEAR($F197),$E197&gt;0,$F197&gt;0,AD197&gt;0,$J197="H"),ROUND(AD197/$L197*$E197,2),IF(AND(YEAR(AE$4)&gt;=YEAR($F197),$E197&lt;0,$F197&gt;0,AD197&lt;0,$J197="H"),ROUND(AD197/$L197*$E197,2),0))</f>
        <v>35436.620000000003</v>
      </c>
      <c r="AI197" s="4">
        <f t="shared" si="294"/>
        <v>0</v>
      </c>
      <c r="AJ197" s="9">
        <f t="shared" ref="AJ197:AJ260" si="328">IF(AI197&lt;&gt;0,ROUND(AI197*YEARFRAC($F197,AK$4,0),2),0)</f>
        <v>0</v>
      </c>
      <c r="AK197" s="9">
        <f t="shared" si="303"/>
        <v>35436.620000000003</v>
      </c>
      <c r="AL197" s="9">
        <f t="shared" si="284"/>
        <v>35436.620000000003</v>
      </c>
      <c r="AM197" s="9">
        <f t="shared" ref="AM197:AM260" si="329">IF(AND(YEAR($F197)=YEAR(AN$4),$E197&lt;1000,$E197&gt;-1000,$F197&gt;0,$K197=1),$E197-$I197,IF(AND(YEAR($F197)=YEAR(AN$4),$F197&gt;0,$K197&gt;0),ROUND(($L197/12)*(13-MONTH($F197)),2),IF(AND(YEAR($F197)&lt;YEAR(AN$4),$E197&gt;0,$F197&gt;0,$K197&gt;0,AE197&gt;$L197+$I197),$L197,IF(AND(YEAR($F197)&lt;YEAR(AN$4),$E197&gt;0,$F197&gt;0,$K197&gt;0,AE197&gt;0,AE197&lt;=$L197+$I197),AE197-$I197,IF(AND(YEAR($F197)&lt;YEAR(AN$4),$E197&lt;0,$F197&gt;0,$K197&gt;0,AE197&lt;0,AE197&lt;=$L197),$L197,IF(AND(YEAR($F197)&lt;YEAR(AN$4),$E197&lt;0,$F197&gt;0,$K197&gt;0,AE197&lt;0,AE197&gt;$L197),AE197,0))))))</f>
        <v>708.73</v>
      </c>
      <c r="AN197" s="9">
        <f t="shared" ref="AN197:AN260" si="330">IF(AND(YEAR(AN$4)=YEAR($F197),$E197&gt;0,$F197&gt;0,$E197-AM197&gt;=0),$E197-AM197,IF(AND(YEAR(AN$4)&gt;YEAR($F197),$E197&gt;0,$F197&gt;0,AE197-AM197&gt;=0),AE197-AM197,IF(AND(YEAR(AN$4)=YEAR($F197),$E197&lt;0,$F197&gt;0,$E197-AM197&lt;0),$E197-AM197,IF(AND(YEAR(AN$4)&gt;YEAR($F197),$E197&lt;0,$F197&gt;0,AE197-AM197&lt;=0),AE197-AM197,0))))</f>
        <v>31066.120000000006</v>
      </c>
      <c r="AO197" s="9">
        <f t="shared" ref="AO197:AO260" si="331">AF197+AM197</f>
        <v>4370.5</v>
      </c>
      <c r="AP197" s="9">
        <f t="shared" ref="AP197:AP260" si="332">IF(AND(AJ197&lt;&gt;0,$J197="H",$L197=0),AJ197,IF(AND(YEAR(AN$4)&gt;=YEAR($F197),$J197="H",$F197&gt;0,$L197=0),$E197,0))</f>
        <v>0</v>
      </c>
      <c r="AQ197" s="9">
        <f t="shared" ref="AQ197:AQ260" si="333">IF(AND(YEAR(AN$4)&gt;=YEAR($F197),$E197&gt;0,$F197&gt;0,AM197&gt;0,$J197="H"),ROUND(AM197/$L197*$E197,2),IF(AND(YEAR(AN$4)&gt;=YEAR($F197),$E197&lt;0,$F197&gt;0,AM197&lt;0,$J197="H"),ROUND(AM197/$L197*$E197,2),0))</f>
        <v>35436.620000000003</v>
      </c>
      <c r="AR197" s="4">
        <f t="shared" si="295"/>
        <v>0</v>
      </c>
      <c r="AS197" s="9">
        <f t="shared" ref="AS197:AS260" si="334">IF(AR197&lt;&gt;0,ROUND(AR197*YEARFRAC($F197,AT$4,0),2),0)</f>
        <v>0</v>
      </c>
      <c r="AT197" s="9">
        <f t="shared" si="304"/>
        <v>35436.620000000003</v>
      </c>
      <c r="AU197" s="9">
        <f t="shared" si="285"/>
        <v>35436.620000000003</v>
      </c>
      <c r="AV197" s="9">
        <f t="shared" ref="AV197:AV260" si="335">IF(AND(YEAR($F197)=YEAR(AW$4),$E197&lt;1000,$E197&gt;-1000,$F197&gt;0,$K197=1),$E197-$I197,IF(AND(YEAR($F197)=YEAR(AW$4),$F197&gt;0,$K197&gt;0),ROUND(($L197/12)*(13-MONTH($F197)),2),IF(AND(YEAR($F197)&lt;YEAR(AW$4),$E197&gt;0,$F197&gt;0,$K197&gt;0,AN197&gt;$L197+$I197),$L197,IF(AND(YEAR($F197)&lt;YEAR(AW$4),$E197&gt;0,$F197&gt;0,$K197&gt;0,AN197&gt;0,AN197&lt;=$L197+$I197),AN197-$I197,IF(AND(YEAR($F197)&lt;YEAR(AW$4),$E197&lt;0,$F197&gt;0,$K197&gt;0,AN197&lt;0,AN197&lt;=$L197),$L197,IF(AND(YEAR($F197)&lt;YEAR(AW$4),$E197&lt;0,$F197&gt;0,$K197&gt;0,AN197&lt;0,AN197&gt;$L197),AN197,0))))))</f>
        <v>708.73</v>
      </c>
      <c r="AW197" s="9">
        <f t="shared" ref="AW197:AW260" si="336">IF(AND(YEAR(AW$4)=YEAR($F197),$E197&gt;0,$F197&gt;0,$E197-AV197&gt;=0),$E197-AV197,IF(AND(YEAR(AW$4)&gt;YEAR($F197),$E197&gt;0,$F197&gt;0,AN197-AV197&gt;=0),AN197-AV197,IF(AND(YEAR(AW$4)=YEAR($F197),$E197&lt;0,$F197&gt;0,$E197-AV197&lt;0),$E197-AV197,IF(AND(YEAR(AW$4)&gt;YEAR($F197),$E197&lt;0,$F197&gt;0,AN197-AV197&lt;=0),AN197-AV197,0))))</f>
        <v>30357.390000000007</v>
      </c>
      <c r="AX197" s="9">
        <f t="shared" ref="AX197:AX260" si="337">AO197+AV197</f>
        <v>5079.2299999999996</v>
      </c>
      <c r="AY197" s="9">
        <f t="shared" ref="AY197:AY260" si="338">IF(AND(AS197&lt;&gt;0,$J197="H",$L197=0),AS197,IF(AND(YEAR(AW$4)&gt;=YEAR($F197),$J197="H",$F197&gt;0,$L197=0),$E197,0))</f>
        <v>0</v>
      </c>
      <c r="AZ197" s="9">
        <f t="shared" ref="AZ197:AZ260" si="339">IF(AND(YEAR(AW$4)&gt;=YEAR($F197),$E197&gt;0,$F197&gt;0,AV197&gt;0,$J197="H"),ROUND(AV197/$L197*$E197,2),IF(AND(YEAR(AW$4)&gt;=YEAR($F197),$E197&lt;0,$F197&gt;0,AV197&lt;0,$J197="H"),ROUND(AV197/$L197*$E197,2),0))</f>
        <v>35436.620000000003</v>
      </c>
      <c r="BA197" s="4">
        <f t="shared" si="296"/>
        <v>0</v>
      </c>
      <c r="BB197" s="9">
        <f t="shared" ref="BB197:BB260" si="340">IF(BA197&lt;&gt;0,ROUND(BA197*YEARFRAC($F197,BC$4,0),2),0)</f>
        <v>0</v>
      </c>
      <c r="BC197" s="9">
        <f t="shared" si="305"/>
        <v>35436.620000000003</v>
      </c>
      <c r="BD197" s="9">
        <f t="shared" si="286"/>
        <v>35436.620000000003</v>
      </c>
      <c r="BE197" s="9">
        <f t="shared" ref="BE197:BE260" si="341">IF(AND(YEAR($F197)=YEAR(BF$4),$E197&lt;1000,$E197&gt;-1000,$F197&gt;0,$K197=1),$E197-$I197,IF(AND(YEAR($F197)=YEAR(BF$4),$F197&gt;0,$K197&gt;0),ROUND(($L197/12)*(13-MONTH($F197)),2),IF(AND(YEAR($F197)&lt;YEAR(BF$4),$E197&gt;0,$F197&gt;0,$K197&gt;0,AW197&gt;$L197+$I197),$L197,IF(AND(YEAR($F197)&lt;YEAR(BF$4),$E197&gt;0,$F197&gt;0,$K197&gt;0,AW197&gt;0,AW197&lt;=$L197+$I197),AW197-$I197,IF(AND(YEAR($F197)&lt;YEAR(BF$4),$E197&lt;0,$F197&gt;0,$K197&gt;0,AW197&lt;0,AW197&lt;=$L197),$L197,IF(AND(YEAR($F197)&lt;YEAR(BF$4),$E197&lt;0,$F197&gt;0,$K197&gt;0,AW197&lt;0,AW197&gt;$L197),AW197,0))))))</f>
        <v>708.73</v>
      </c>
      <c r="BF197" s="9">
        <f t="shared" ref="BF197:BF260" si="342">IF(AND(YEAR(BF$4)=YEAR($F197),$E197&gt;0,$F197&gt;0,$E197-BE197&gt;=0),$E197-BE197,IF(AND(YEAR(BF$4)&gt;YEAR($F197),$E197&gt;0,$F197&gt;0,AW197-BE197&gt;=0),AW197-BE197,IF(AND(YEAR(BF$4)=YEAR($F197),$E197&lt;0,$F197&gt;0,$E197-BE197&lt;0),$E197-BE197,IF(AND(YEAR(BF$4)&gt;YEAR($F197),$E197&lt;0,$F197&gt;0,AW197-BE197&lt;=0),AW197-BE197,0))))</f>
        <v>29648.660000000007</v>
      </c>
      <c r="BG197" s="9">
        <f t="shared" ref="BG197:BG260" si="343">AX197+BE197</f>
        <v>5787.9599999999991</v>
      </c>
      <c r="BH197" s="9">
        <f t="shared" ref="BH197:BH260" si="344">IF(AND(BB197&lt;&gt;0,$J197="H",$L197=0),BB197,IF(AND(YEAR(BF$4)&gt;=YEAR($F197),$J197="H",$F197&gt;0,$L197=0),$E197,0))</f>
        <v>0</v>
      </c>
      <c r="BI197" s="9">
        <f t="shared" ref="BI197:BI260" si="345">IF(AND(YEAR(BF$4)&gt;=YEAR($F197),$E197&gt;0,$F197&gt;0,BE197&gt;0,$J197="H"),ROUND(BE197/$L197*$E197,2),IF(AND(YEAR(BF$4)&gt;=YEAR($F197),$E197&lt;0,$F197&gt;0,BE197&lt;0,$J197="H"),ROUND(BE197/$L197*$E197,2),0))</f>
        <v>35436.620000000003</v>
      </c>
      <c r="BJ197" s="4">
        <f t="shared" si="297"/>
        <v>0</v>
      </c>
      <c r="BK197" s="9">
        <f t="shared" ref="BK197:BK260" si="346">IF(BJ197&lt;&gt;0,ROUND(BJ197*YEARFRAC($F197,BL$4,0),2),0)</f>
        <v>0</v>
      </c>
      <c r="BL197" s="9">
        <f t="shared" si="306"/>
        <v>35436.620000000003</v>
      </c>
      <c r="BM197" s="9">
        <f t="shared" si="287"/>
        <v>35436.620000000003</v>
      </c>
      <c r="BN197" s="9">
        <f t="shared" ref="BN197:BN260" si="347">IF(AND(YEAR($F197)=YEAR(BO$4),$E197&lt;1000,$E197&gt;-1000,$F197&gt;0,$K197=1),$E197-$I197,IF(AND(YEAR($F197)=YEAR(BO$4),$F197&gt;0,$K197&gt;0),ROUND(($L197/12)*(13-MONTH($F197)),2),IF(AND(YEAR($F197)&lt;YEAR(BO$4),$E197&gt;0,$F197&gt;0,$K197&gt;0,BF197&gt;$L197+$I197),$L197,IF(AND(YEAR($F197)&lt;YEAR(BO$4),$E197&gt;0,$F197&gt;0,$K197&gt;0,BF197&gt;0,BF197&lt;=$L197+$I197),BF197-$I197,IF(AND(YEAR($F197)&lt;YEAR(BO$4),$E197&lt;0,$F197&gt;0,$K197&gt;0,BF197&lt;0,BF197&lt;=$L197),$L197,IF(AND(YEAR($F197)&lt;YEAR(BO$4),$E197&lt;0,$F197&gt;0,$K197&gt;0,BF197&lt;0,BF197&gt;$L197),BF197,0))))))</f>
        <v>708.73</v>
      </c>
      <c r="BO197" s="9">
        <f t="shared" ref="BO197:BO260" si="348">IF(AND(YEAR(BO$4)=YEAR($F197),$E197&gt;0,$F197&gt;0,$E197-BN197&gt;=0),$E197-BN197,IF(AND(YEAR(BO$4)&gt;YEAR($F197),$E197&gt;0,$F197&gt;0,BF197-BN197&gt;=0),BF197-BN197,IF(AND(YEAR(BO$4)=YEAR($F197),$E197&lt;0,$F197&gt;0,$E197-BN197&lt;0),$E197-BN197,IF(AND(YEAR(BO$4)&gt;YEAR($F197),$E197&lt;0,$F197&gt;0,BF197-BN197&lt;=0),BF197-BN197,0))))</f>
        <v>28939.930000000008</v>
      </c>
      <c r="BP197" s="9">
        <f t="shared" ref="BP197:BP260" si="349">BG197+BN197</f>
        <v>6496.6899999999987</v>
      </c>
      <c r="BQ197" s="9">
        <f t="shared" ref="BQ197:BQ260" si="350">IF(AND(BK197&lt;&gt;0,$J197="H",$L197=0),BK197,IF(AND(YEAR(BO$4)&gt;=YEAR($F197),$J197="H",$F197&gt;0,$L197=0),$E197,0))</f>
        <v>0</v>
      </c>
      <c r="BR197" s="9">
        <f t="shared" ref="BR197:BR260" si="351">IF(AND(YEAR(BO$4)&gt;=YEAR($F197),$E197&gt;0,$F197&gt;0,BN197&gt;0,$J197="H"),ROUND(BN197/$L197*$E197,2),IF(AND(YEAR(BO$4)&gt;=YEAR($F197),$E197&lt;0,$F197&gt;0,BN197&lt;0,$J197="H"),ROUND(BN197/$L197*$E197,2),0))</f>
        <v>35436.620000000003</v>
      </c>
      <c r="BS197" s="4">
        <f t="shared" si="298"/>
        <v>0</v>
      </c>
      <c r="BT197" s="9">
        <f t="shared" ref="BT197:BT260" si="352">IF(BS197&lt;&gt;0,ROUND(BS197*YEARFRAC($F197,BU$4,0),2),0)</f>
        <v>0</v>
      </c>
      <c r="BU197" s="9">
        <f t="shared" si="307"/>
        <v>35436.620000000003</v>
      </c>
      <c r="BV197" s="9">
        <f t="shared" si="288"/>
        <v>35436.620000000003</v>
      </c>
      <c r="BW197" s="9">
        <f t="shared" ref="BW197:BW260" si="353">IF(AND(YEAR($F197)=YEAR(BX$4),$E197&lt;1000,$E197&gt;-1000,$F197&gt;0,$K197=1),$E197-$I197,IF(AND(YEAR($F197)=YEAR(BX$4),$F197&gt;0,$K197&gt;0),ROUND(($L197/12)*(13-MONTH($F197)),2),IF(AND(YEAR($F197)&lt;YEAR(BX$4),$E197&gt;0,$F197&gt;0,$K197&gt;0,BO197&gt;$L197+$I197),$L197,IF(AND(YEAR($F197)&lt;YEAR(BX$4),$E197&gt;0,$F197&gt;0,$K197&gt;0,BO197&gt;0,BO197&lt;=$L197+$I197),BO197-$I197,IF(AND(YEAR($F197)&lt;YEAR(BX$4),$E197&lt;0,$F197&gt;0,$K197&gt;0,BO197&lt;0,BO197&lt;=$L197),$L197,IF(AND(YEAR($F197)&lt;YEAR(BX$4),$E197&lt;0,$F197&gt;0,$K197&gt;0,BO197&lt;0,BO197&gt;$L197),BO197,0))))))</f>
        <v>708.73</v>
      </c>
      <c r="BX197" s="9">
        <f t="shared" ref="BX197:BX260" si="354">IF(AND(YEAR(BX$4)=YEAR($F197),$E197&gt;0,$F197&gt;0,$E197-BW197&gt;=0),$E197-BW197,IF(AND(YEAR(BX$4)&gt;YEAR($F197),$E197&gt;0,$F197&gt;0,BO197-BW197&gt;=0),BO197-BW197,IF(AND(YEAR(BX$4)=YEAR($F197),$E197&lt;0,$F197&gt;0,$E197-BW197&lt;0),$E197-BW197,IF(AND(YEAR(BX$4)&gt;YEAR($F197),$E197&lt;0,$F197&gt;0,BO197-BW197&lt;=0),BO197-BW197,0))))</f>
        <v>28231.200000000008</v>
      </c>
      <c r="BY197" s="9">
        <f t="shared" ref="BY197:BY260" si="355">BP197+BW197</f>
        <v>7205.4199999999983</v>
      </c>
      <c r="BZ197" s="9">
        <f t="shared" ref="BZ197:BZ260" si="356">IF(AND(BT197&lt;&gt;0,$J197="H",$L197=0),BT197,IF(AND(YEAR(BX$4)&gt;=YEAR($F197),$J197="H",$F197&gt;0,$L197=0),$E197,0))</f>
        <v>0</v>
      </c>
      <c r="CA197" s="9">
        <f t="shared" ref="CA197:CA260" si="357">IF(AND(YEAR(BX$4)&gt;=YEAR($F197),$E197&gt;0,$F197&gt;0,BW197&gt;0,$J197="H"),ROUND(BW197/$L197*$E197,2),IF(AND(YEAR(BX$4)&gt;=YEAR($F197),$E197&lt;0,$F197&gt;0,BW197&lt;0,$J197="H"),ROUND(BW197/$L197*$E197,2),0))</f>
        <v>35436.620000000003</v>
      </c>
      <c r="CB197" s="4">
        <f t="shared" si="299"/>
        <v>0</v>
      </c>
      <c r="CC197" s="9">
        <f t="shared" ref="CC197:CC260" si="358">IF(CB197&lt;&gt;0,ROUND(CB197*YEARFRAC($F197,CD$4,0),2),0)</f>
        <v>0</v>
      </c>
      <c r="CD197" s="9">
        <f t="shared" si="308"/>
        <v>35436.620000000003</v>
      </c>
      <c r="CE197" s="9">
        <f t="shared" si="289"/>
        <v>35436.620000000003</v>
      </c>
      <c r="CF197" s="9">
        <f t="shared" ref="CF197:CF260" si="359">IF(AND(YEAR($F197)=YEAR(CG$4),$E197&lt;1000,$E197&gt;-1000,$F197&gt;0,$K197=1),$E197-$I197,IF(AND(YEAR($F197)=YEAR(CG$4),$F197&gt;0,$K197&gt;0),ROUND(($L197/12)*(13-MONTH($F197)),2),IF(AND(YEAR($F197)&lt;YEAR(CG$4),$E197&gt;0,$F197&gt;0,$K197&gt;0,BX197&gt;$L197+$I197),$L197,IF(AND(YEAR($F197)&lt;YEAR(CG$4),$E197&gt;0,$F197&gt;0,$K197&gt;0,BX197&gt;0,BX197&lt;=$L197+$I197),BX197-$I197,IF(AND(YEAR($F197)&lt;YEAR(CG$4),$E197&lt;0,$F197&gt;0,$K197&gt;0,BX197&lt;0,BX197&lt;=$L197),$L197,IF(AND(YEAR($F197)&lt;YEAR(CG$4),$E197&lt;0,$F197&gt;0,$K197&gt;0,BX197&lt;0,BX197&gt;$L197),BX197,0))))))</f>
        <v>708.73</v>
      </c>
      <c r="CG197" s="9">
        <f t="shared" ref="CG197:CG260" si="360">IF(AND(YEAR(CG$4)=YEAR($F197),$E197&gt;0,$F197&gt;0,$E197-CF197&gt;=0),$E197-CF197,IF(AND(YEAR(CG$4)&gt;YEAR($F197),$E197&gt;0,$F197&gt;0,BX197-CF197&gt;=0),BX197-CF197,IF(AND(YEAR(CG$4)=YEAR($F197),$E197&lt;0,$F197&gt;0,$E197-CF197&lt;0),$E197-CF197,IF(AND(YEAR(CG$4)&gt;YEAR($F197),$E197&lt;0,$F197&gt;0,BX197-CF197&lt;=0),BX197-CF197,0))))</f>
        <v>27522.470000000008</v>
      </c>
      <c r="CH197" s="9">
        <f t="shared" ref="CH197:CH260" si="361">BY197+CF197</f>
        <v>7914.1499999999978</v>
      </c>
      <c r="CI197" s="9">
        <f t="shared" ref="CI197:CI260" si="362">IF(AND(CC197&lt;&gt;0,$J197="H",$L197=0),CC197,IF(AND(YEAR(CG$4)&gt;=YEAR($F197),$J197="H",$F197&gt;0,$L197=0),$E197,0))</f>
        <v>0</v>
      </c>
      <c r="CJ197" s="9">
        <f t="shared" ref="CJ197:CJ260" si="363">IF(AND(YEAR(CG$4)&gt;=YEAR($F197),$E197&gt;0,$F197&gt;0,CF197&gt;0,$J197="H"),ROUND(CF197/$L197*$E197,2),IF(AND(YEAR(CG$4)&gt;=YEAR($F197),$E197&lt;0,$F197&gt;0,CF197&lt;0,$J197="H"),ROUND(CF197/$L197*$E197,2),0))</f>
        <v>35436.620000000003</v>
      </c>
      <c r="CK197" s="4">
        <f t="shared" si="300"/>
        <v>0</v>
      </c>
      <c r="CL197" s="9">
        <f t="shared" ref="CL197:CL260" si="364">IF(CK197&lt;&gt;0,ROUND(CK197*YEARFRAC($F197,CM$4,0),2),0)</f>
        <v>0</v>
      </c>
      <c r="CM197" s="9">
        <f t="shared" si="309"/>
        <v>35436.620000000003</v>
      </c>
      <c r="CN197" s="9">
        <f t="shared" si="290"/>
        <v>35436.620000000003</v>
      </c>
      <c r="CO197" s="9">
        <f t="shared" ref="CO197:CO260" si="365">IF(AND(YEAR($F197)=YEAR(CP$4),$E197&lt;1000,$E197&gt;-1000,$F197&gt;0,$K197=1),$E197-$I197,IF(AND(YEAR($F197)=YEAR(CP$4),$F197&gt;0,$K197&gt;0),ROUND(($L197/12)*(13-MONTH($F197)),2),IF(AND(YEAR($F197)&lt;YEAR(CP$4),$E197&gt;0,$F197&gt;0,$K197&gt;0,CG197&gt;$L197+$I197),$L197,IF(AND(YEAR($F197)&lt;YEAR(CP$4),$E197&gt;0,$F197&gt;0,$K197&gt;0,CG197&gt;0,CG197&lt;=$L197+$I197),CG197-$I197,IF(AND(YEAR($F197)&lt;YEAR(CP$4),$E197&lt;0,$F197&gt;0,$K197&gt;0,CG197&lt;0,CG197&lt;=$L197),$L197,IF(AND(YEAR($F197)&lt;YEAR(CP$4),$E197&lt;0,$F197&gt;0,$K197&gt;0,CG197&lt;0,CG197&gt;$L197),CG197,0))))))</f>
        <v>708.73</v>
      </c>
      <c r="CP197" s="9">
        <f t="shared" ref="CP197:CP260" si="366">IF(AND(YEAR(CP$4)=YEAR($F197),$E197&gt;0,$F197&gt;0,$E197-CO197&gt;=0),$E197-CO197,IF(AND(YEAR(CP$4)&gt;YEAR($F197),$E197&gt;0,$F197&gt;0,CG197-CO197&gt;=0),CG197-CO197,IF(AND(YEAR(CP$4)=YEAR($F197),$E197&lt;0,$F197&gt;0,$E197-CO197&lt;0),$E197-CO197,IF(AND(YEAR(CP$4)&gt;YEAR($F197),$E197&lt;0,$F197&gt;0,CG197-CO197&lt;=0),CG197-CO197,0))))</f>
        <v>26813.740000000009</v>
      </c>
      <c r="CQ197" s="9">
        <f t="shared" ref="CQ197:CQ260" si="367">CH197+CO197</f>
        <v>8622.8799999999974</v>
      </c>
      <c r="CR197" s="9">
        <f t="shared" ref="CR197:CR260" si="368">IF(AND(CL197&lt;&gt;0,$J197="H",$L197=0),CL197,IF(AND(YEAR(CP$4)&gt;=YEAR($F197),$J197="H",$F197&gt;0,$L197=0),$E197,0))</f>
        <v>0</v>
      </c>
      <c r="CS197" s="9">
        <f t="shared" ref="CS197:CS260" si="369">IF(AND(YEAR(CP$4)&gt;=YEAR($F197),$E197&gt;0,$F197&gt;0,CO197&gt;0,$J197="H"),ROUND(CO197/$L197*$E197,2),IF(AND(YEAR(CP$4)&gt;=YEAR($F197),$E197&lt;0,$F197&gt;0,CO197&lt;0,$J197="H"),ROUND(CO197/$L197*$E197,2),0))</f>
        <v>35436.620000000003</v>
      </c>
    </row>
    <row r="198" spans="1:97" ht="12.9" customHeight="1" x14ac:dyDescent="0.25">
      <c r="A198" s="193">
        <v>2312</v>
      </c>
      <c r="B198" s="186" t="s">
        <v>235</v>
      </c>
      <c r="C198" s="179"/>
      <c r="D198" s="194"/>
      <c r="E198" s="217">
        <v>19232.18</v>
      </c>
      <c r="F198" s="276">
        <v>39777</v>
      </c>
      <c r="G198" s="189">
        <v>50</v>
      </c>
      <c r="H198" s="177"/>
      <c r="I198" s="190"/>
      <c r="J198" s="200" t="s">
        <v>463</v>
      </c>
      <c r="K198" s="93">
        <f t="shared" si="312"/>
        <v>0.02</v>
      </c>
      <c r="L198" s="94">
        <f t="shared" si="313"/>
        <v>384.64</v>
      </c>
      <c r="M198" s="91">
        <f t="shared" si="314"/>
        <v>18014.150000000001</v>
      </c>
      <c r="N198" s="9">
        <f t="shared" si="315"/>
        <v>1218.03</v>
      </c>
      <c r="O198" s="548">
        <f t="shared" si="316"/>
        <v>19232.18</v>
      </c>
      <c r="P198" s="543"/>
      <c r="Q198" s="4">
        <f t="shared" si="291"/>
        <v>0</v>
      </c>
      <c r="R198" s="9">
        <f t="shared" si="310"/>
        <v>0</v>
      </c>
      <c r="S198" s="9">
        <f t="shared" si="301"/>
        <v>19232.18</v>
      </c>
      <c r="T198" s="9">
        <f t="shared" si="311"/>
        <v>19232.18</v>
      </c>
      <c r="U198" s="9">
        <f t="shared" si="317"/>
        <v>384.64</v>
      </c>
      <c r="V198" s="9">
        <f t="shared" si="318"/>
        <v>17629.510000000002</v>
      </c>
      <c r="W198" s="9">
        <f t="shared" si="319"/>
        <v>1602.67</v>
      </c>
      <c r="X198" s="9">
        <f t="shared" si="320"/>
        <v>0</v>
      </c>
      <c r="Y198" s="9">
        <f t="shared" si="321"/>
        <v>19232.18</v>
      </c>
      <c r="Z198" s="4">
        <f t="shared" si="293"/>
        <v>0</v>
      </c>
      <c r="AA198" s="9">
        <f t="shared" si="322"/>
        <v>0</v>
      </c>
      <c r="AB198" s="9">
        <f t="shared" si="302"/>
        <v>19232.18</v>
      </c>
      <c r="AC198" s="9">
        <f t="shared" ref="AC198:AC261" si="370">IF(AD198&lt;&gt;0,ROUND(AD198/$L198*AB198,2),0)</f>
        <v>19232.18</v>
      </c>
      <c r="AD198" s="9">
        <f t="shared" si="323"/>
        <v>384.64</v>
      </c>
      <c r="AE198" s="9">
        <f t="shared" si="324"/>
        <v>17244.870000000003</v>
      </c>
      <c r="AF198" s="9">
        <f t="shared" si="325"/>
        <v>1987.31</v>
      </c>
      <c r="AG198" s="9">
        <f t="shared" si="326"/>
        <v>0</v>
      </c>
      <c r="AH198" s="9">
        <f t="shared" si="327"/>
        <v>19232.18</v>
      </c>
      <c r="AI198" s="4">
        <f t="shared" si="294"/>
        <v>0</v>
      </c>
      <c r="AJ198" s="9">
        <f t="shared" si="328"/>
        <v>0</v>
      </c>
      <c r="AK198" s="9">
        <f t="shared" si="303"/>
        <v>19232.18</v>
      </c>
      <c r="AL198" s="9">
        <f t="shared" ref="AL198:AL261" si="371">IF(AM198&lt;&gt;0,ROUND(AM198/$L198*AK198,2),0)</f>
        <v>19232.18</v>
      </c>
      <c r="AM198" s="9">
        <f t="shared" si="329"/>
        <v>384.64</v>
      </c>
      <c r="AN198" s="9">
        <f t="shared" si="330"/>
        <v>16860.230000000003</v>
      </c>
      <c r="AO198" s="9">
        <f t="shared" si="331"/>
        <v>2371.9499999999998</v>
      </c>
      <c r="AP198" s="9">
        <f t="shared" si="332"/>
        <v>0</v>
      </c>
      <c r="AQ198" s="9">
        <f t="shared" si="333"/>
        <v>19232.18</v>
      </c>
      <c r="AR198" s="4">
        <f t="shared" si="295"/>
        <v>0</v>
      </c>
      <c r="AS198" s="9">
        <f t="shared" si="334"/>
        <v>0</v>
      </c>
      <c r="AT198" s="9">
        <f t="shared" si="304"/>
        <v>19232.18</v>
      </c>
      <c r="AU198" s="9">
        <f t="shared" ref="AU198:AU261" si="372">IF(AV198&lt;&gt;0,ROUND(AV198/$L198*AT198,2),0)</f>
        <v>19232.18</v>
      </c>
      <c r="AV198" s="9">
        <f t="shared" si="335"/>
        <v>384.64</v>
      </c>
      <c r="AW198" s="9">
        <f t="shared" si="336"/>
        <v>16475.590000000004</v>
      </c>
      <c r="AX198" s="9">
        <f t="shared" si="337"/>
        <v>2756.5899999999997</v>
      </c>
      <c r="AY198" s="9">
        <f t="shared" si="338"/>
        <v>0</v>
      </c>
      <c r="AZ198" s="9">
        <f t="shared" si="339"/>
        <v>19232.18</v>
      </c>
      <c r="BA198" s="4">
        <f t="shared" si="296"/>
        <v>0</v>
      </c>
      <c r="BB198" s="9">
        <f t="shared" si="340"/>
        <v>0</v>
      </c>
      <c r="BC198" s="9">
        <f t="shared" si="305"/>
        <v>19232.18</v>
      </c>
      <c r="BD198" s="9">
        <f t="shared" ref="BD198:BD261" si="373">IF(BE198&lt;&gt;0,ROUND(BE198/$L198*BC198,2),0)</f>
        <v>19232.18</v>
      </c>
      <c r="BE198" s="9">
        <f t="shared" si="341"/>
        <v>384.64</v>
      </c>
      <c r="BF198" s="9">
        <f t="shared" si="342"/>
        <v>16090.950000000004</v>
      </c>
      <c r="BG198" s="9">
        <f t="shared" si="343"/>
        <v>3141.2299999999996</v>
      </c>
      <c r="BH198" s="9">
        <f t="shared" si="344"/>
        <v>0</v>
      </c>
      <c r="BI198" s="9">
        <f t="shared" si="345"/>
        <v>19232.18</v>
      </c>
      <c r="BJ198" s="4">
        <f t="shared" si="297"/>
        <v>0</v>
      </c>
      <c r="BK198" s="9">
        <f t="shared" si="346"/>
        <v>0</v>
      </c>
      <c r="BL198" s="9">
        <f t="shared" si="306"/>
        <v>19232.18</v>
      </c>
      <c r="BM198" s="9">
        <f t="shared" ref="BM198:BM261" si="374">IF(BN198&lt;&gt;0,ROUND(BN198/$L198*BL198,2),0)</f>
        <v>19232.18</v>
      </c>
      <c r="BN198" s="9">
        <f t="shared" si="347"/>
        <v>384.64</v>
      </c>
      <c r="BO198" s="9">
        <f t="shared" si="348"/>
        <v>15706.310000000005</v>
      </c>
      <c r="BP198" s="9">
        <f t="shared" si="349"/>
        <v>3525.8699999999994</v>
      </c>
      <c r="BQ198" s="9">
        <f t="shared" si="350"/>
        <v>0</v>
      </c>
      <c r="BR198" s="9">
        <f t="shared" si="351"/>
        <v>19232.18</v>
      </c>
      <c r="BS198" s="4">
        <f t="shared" si="298"/>
        <v>0</v>
      </c>
      <c r="BT198" s="9">
        <f t="shared" si="352"/>
        <v>0</v>
      </c>
      <c r="BU198" s="9">
        <f t="shared" si="307"/>
        <v>19232.18</v>
      </c>
      <c r="BV198" s="9">
        <f t="shared" ref="BV198:BV261" si="375">IF(BW198&lt;&gt;0,ROUND(BW198/$L198*BU198,2),0)</f>
        <v>19232.18</v>
      </c>
      <c r="BW198" s="9">
        <f t="shared" si="353"/>
        <v>384.64</v>
      </c>
      <c r="BX198" s="9">
        <f t="shared" si="354"/>
        <v>15321.670000000006</v>
      </c>
      <c r="BY198" s="9">
        <f t="shared" si="355"/>
        <v>3910.5099999999993</v>
      </c>
      <c r="BZ198" s="9">
        <f t="shared" si="356"/>
        <v>0</v>
      </c>
      <c r="CA198" s="9">
        <f t="shared" si="357"/>
        <v>19232.18</v>
      </c>
      <c r="CB198" s="4">
        <f t="shared" si="299"/>
        <v>0</v>
      </c>
      <c r="CC198" s="9">
        <f t="shared" si="358"/>
        <v>0</v>
      </c>
      <c r="CD198" s="9">
        <f t="shared" si="308"/>
        <v>19232.18</v>
      </c>
      <c r="CE198" s="9">
        <f t="shared" ref="CE198:CE261" si="376">IF(CF198&lt;&gt;0,ROUND(CF198/$L198*CD198,2),0)</f>
        <v>19232.18</v>
      </c>
      <c r="CF198" s="9">
        <f t="shared" si="359"/>
        <v>384.64</v>
      </c>
      <c r="CG198" s="9">
        <f t="shared" si="360"/>
        <v>14937.030000000006</v>
      </c>
      <c r="CH198" s="9">
        <f t="shared" si="361"/>
        <v>4295.1499999999996</v>
      </c>
      <c r="CI198" s="9">
        <f t="shared" si="362"/>
        <v>0</v>
      </c>
      <c r="CJ198" s="9">
        <f t="shared" si="363"/>
        <v>19232.18</v>
      </c>
      <c r="CK198" s="4">
        <f t="shared" si="300"/>
        <v>0</v>
      </c>
      <c r="CL198" s="9">
        <f t="shared" si="364"/>
        <v>0</v>
      </c>
      <c r="CM198" s="9">
        <f t="shared" si="309"/>
        <v>19232.18</v>
      </c>
      <c r="CN198" s="9">
        <f t="shared" ref="CN198:CN261" si="377">IF(CO198&lt;&gt;0,ROUND(CO198/$L198*CM198,2),0)</f>
        <v>19232.18</v>
      </c>
      <c r="CO198" s="9">
        <f t="shared" si="365"/>
        <v>384.64</v>
      </c>
      <c r="CP198" s="9">
        <f t="shared" si="366"/>
        <v>14552.390000000007</v>
      </c>
      <c r="CQ198" s="9">
        <f t="shared" si="367"/>
        <v>4679.79</v>
      </c>
      <c r="CR198" s="9">
        <f t="shared" si="368"/>
        <v>0</v>
      </c>
      <c r="CS198" s="9">
        <f t="shared" si="369"/>
        <v>19232.18</v>
      </c>
    </row>
    <row r="199" spans="1:97" ht="12.9" customHeight="1" x14ac:dyDescent="0.25">
      <c r="A199" s="193">
        <v>2313</v>
      </c>
      <c r="B199" s="186" t="s">
        <v>236</v>
      </c>
      <c r="C199" s="179"/>
      <c r="D199" s="194"/>
      <c r="E199" s="217">
        <v>30498.31</v>
      </c>
      <c r="F199" s="276">
        <v>40147</v>
      </c>
      <c r="G199" s="189">
        <v>50</v>
      </c>
      <c r="H199" s="177"/>
      <c r="I199" s="190"/>
      <c r="J199" s="200" t="s">
        <v>463</v>
      </c>
      <c r="K199" s="93">
        <f t="shared" si="312"/>
        <v>0.02</v>
      </c>
      <c r="L199" s="94">
        <f t="shared" si="313"/>
        <v>609.97</v>
      </c>
      <c r="M199" s="91">
        <f t="shared" si="314"/>
        <v>29176.710000000003</v>
      </c>
      <c r="N199" s="9">
        <f t="shared" si="315"/>
        <v>1321.6000000000001</v>
      </c>
      <c r="O199" s="548">
        <f t="shared" si="316"/>
        <v>30498.31</v>
      </c>
      <c r="P199" s="543"/>
      <c r="Q199" s="4">
        <f t="shared" si="291"/>
        <v>0</v>
      </c>
      <c r="R199" s="9">
        <f t="shared" si="310"/>
        <v>0</v>
      </c>
      <c r="S199" s="9">
        <f t="shared" si="301"/>
        <v>30498.31</v>
      </c>
      <c r="T199" s="9">
        <f t="shared" si="311"/>
        <v>30498.31</v>
      </c>
      <c r="U199" s="9">
        <f t="shared" si="317"/>
        <v>609.97</v>
      </c>
      <c r="V199" s="9">
        <f t="shared" si="318"/>
        <v>28566.74</v>
      </c>
      <c r="W199" s="9">
        <f t="shared" si="319"/>
        <v>1931.5700000000002</v>
      </c>
      <c r="X199" s="9">
        <f t="shared" si="320"/>
        <v>0</v>
      </c>
      <c r="Y199" s="9">
        <f t="shared" si="321"/>
        <v>30498.31</v>
      </c>
      <c r="Z199" s="4">
        <f t="shared" si="293"/>
        <v>0</v>
      </c>
      <c r="AA199" s="9">
        <f t="shared" si="322"/>
        <v>0</v>
      </c>
      <c r="AB199" s="9">
        <f t="shared" si="302"/>
        <v>30498.31</v>
      </c>
      <c r="AC199" s="9">
        <f t="shared" si="370"/>
        <v>30498.31</v>
      </c>
      <c r="AD199" s="9">
        <f t="shared" si="323"/>
        <v>609.97</v>
      </c>
      <c r="AE199" s="9">
        <f t="shared" si="324"/>
        <v>27956.77</v>
      </c>
      <c r="AF199" s="9">
        <f t="shared" si="325"/>
        <v>2541.54</v>
      </c>
      <c r="AG199" s="9">
        <f t="shared" si="326"/>
        <v>0</v>
      </c>
      <c r="AH199" s="9">
        <f t="shared" si="327"/>
        <v>30498.31</v>
      </c>
      <c r="AI199" s="4">
        <f t="shared" si="294"/>
        <v>0</v>
      </c>
      <c r="AJ199" s="9">
        <f t="shared" si="328"/>
        <v>0</v>
      </c>
      <c r="AK199" s="9">
        <f t="shared" si="303"/>
        <v>30498.31</v>
      </c>
      <c r="AL199" s="9">
        <f t="shared" si="371"/>
        <v>30498.31</v>
      </c>
      <c r="AM199" s="9">
        <f t="shared" si="329"/>
        <v>609.97</v>
      </c>
      <c r="AN199" s="9">
        <f t="shared" si="330"/>
        <v>27346.799999999999</v>
      </c>
      <c r="AO199" s="9">
        <f t="shared" si="331"/>
        <v>3151.51</v>
      </c>
      <c r="AP199" s="9">
        <f t="shared" si="332"/>
        <v>0</v>
      </c>
      <c r="AQ199" s="9">
        <f t="shared" si="333"/>
        <v>30498.31</v>
      </c>
      <c r="AR199" s="4">
        <f t="shared" si="295"/>
        <v>0</v>
      </c>
      <c r="AS199" s="9">
        <f t="shared" si="334"/>
        <v>0</v>
      </c>
      <c r="AT199" s="9">
        <f t="shared" si="304"/>
        <v>30498.31</v>
      </c>
      <c r="AU199" s="9">
        <f t="shared" si="372"/>
        <v>30498.31</v>
      </c>
      <c r="AV199" s="9">
        <f t="shared" si="335"/>
        <v>609.97</v>
      </c>
      <c r="AW199" s="9">
        <f t="shared" si="336"/>
        <v>26736.829999999998</v>
      </c>
      <c r="AX199" s="9">
        <f t="shared" si="337"/>
        <v>3761.4800000000005</v>
      </c>
      <c r="AY199" s="9">
        <f t="shared" si="338"/>
        <v>0</v>
      </c>
      <c r="AZ199" s="9">
        <f t="shared" si="339"/>
        <v>30498.31</v>
      </c>
      <c r="BA199" s="4">
        <f t="shared" si="296"/>
        <v>0</v>
      </c>
      <c r="BB199" s="9">
        <f t="shared" si="340"/>
        <v>0</v>
      </c>
      <c r="BC199" s="9">
        <f t="shared" si="305"/>
        <v>30498.31</v>
      </c>
      <c r="BD199" s="9">
        <f t="shared" si="373"/>
        <v>30498.31</v>
      </c>
      <c r="BE199" s="9">
        <f t="shared" si="341"/>
        <v>609.97</v>
      </c>
      <c r="BF199" s="9">
        <f t="shared" si="342"/>
        <v>26126.859999999997</v>
      </c>
      <c r="BG199" s="9">
        <f t="shared" si="343"/>
        <v>4371.4500000000007</v>
      </c>
      <c r="BH199" s="9">
        <f t="shared" si="344"/>
        <v>0</v>
      </c>
      <c r="BI199" s="9">
        <f t="shared" si="345"/>
        <v>30498.31</v>
      </c>
      <c r="BJ199" s="4">
        <f t="shared" si="297"/>
        <v>0</v>
      </c>
      <c r="BK199" s="9">
        <f t="shared" si="346"/>
        <v>0</v>
      </c>
      <c r="BL199" s="9">
        <f t="shared" si="306"/>
        <v>30498.31</v>
      </c>
      <c r="BM199" s="9">
        <f t="shared" si="374"/>
        <v>30498.31</v>
      </c>
      <c r="BN199" s="9">
        <f t="shared" si="347"/>
        <v>609.97</v>
      </c>
      <c r="BO199" s="9">
        <f t="shared" si="348"/>
        <v>25516.889999999996</v>
      </c>
      <c r="BP199" s="9">
        <f t="shared" si="349"/>
        <v>4981.420000000001</v>
      </c>
      <c r="BQ199" s="9">
        <f t="shared" si="350"/>
        <v>0</v>
      </c>
      <c r="BR199" s="9">
        <f t="shared" si="351"/>
        <v>30498.31</v>
      </c>
      <c r="BS199" s="4">
        <f t="shared" si="298"/>
        <v>0</v>
      </c>
      <c r="BT199" s="9">
        <f t="shared" si="352"/>
        <v>0</v>
      </c>
      <c r="BU199" s="9">
        <f t="shared" si="307"/>
        <v>30498.31</v>
      </c>
      <c r="BV199" s="9">
        <f t="shared" si="375"/>
        <v>30498.31</v>
      </c>
      <c r="BW199" s="9">
        <f t="shared" si="353"/>
        <v>609.97</v>
      </c>
      <c r="BX199" s="9">
        <f t="shared" si="354"/>
        <v>24906.919999999995</v>
      </c>
      <c r="BY199" s="9">
        <f t="shared" si="355"/>
        <v>5591.3900000000012</v>
      </c>
      <c r="BZ199" s="9">
        <f t="shared" si="356"/>
        <v>0</v>
      </c>
      <c r="CA199" s="9">
        <f t="shared" si="357"/>
        <v>30498.31</v>
      </c>
      <c r="CB199" s="4">
        <f t="shared" si="299"/>
        <v>0</v>
      </c>
      <c r="CC199" s="9">
        <f t="shared" si="358"/>
        <v>0</v>
      </c>
      <c r="CD199" s="9">
        <f t="shared" si="308"/>
        <v>30498.31</v>
      </c>
      <c r="CE199" s="9">
        <f t="shared" si="376"/>
        <v>30498.31</v>
      </c>
      <c r="CF199" s="9">
        <f t="shared" si="359"/>
        <v>609.97</v>
      </c>
      <c r="CG199" s="9">
        <f t="shared" si="360"/>
        <v>24296.949999999993</v>
      </c>
      <c r="CH199" s="9">
        <f t="shared" si="361"/>
        <v>6201.3600000000015</v>
      </c>
      <c r="CI199" s="9">
        <f t="shared" si="362"/>
        <v>0</v>
      </c>
      <c r="CJ199" s="9">
        <f t="shared" si="363"/>
        <v>30498.31</v>
      </c>
      <c r="CK199" s="4">
        <f t="shared" si="300"/>
        <v>0</v>
      </c>
      <c r="CL199" s="9">
        <f t="shared" si="364"/>
        <v>0</v>
      </c>
      <c r="CM199" s="9">
        <f t="shared" si="309"/>
        <v>30498.31</v>
      </c>
      <c r="CN199" s="9">
        <f t="shared" si="377"/>
        <v>30498.31</v>
      </c>
      <c r="CO199" s="9">
        <f t="shared" si="365"/>
        <v>609.97</v>
      </c>
      <c r="CP199" s="9">
        <f t="shared" si="366"/>
        <v>23686.979999999992</v>
      </c>
      <c r="CQ199" s="9">
        <f t="shared" si="367"/>
        <v>6811.3300000000017</v>
      </c>
      <c r="CR199" s="9">
        <f t="shared" si="368"/>
        <v>0</v>
      </c>
      <c r="CS199" s="9">
        <f t="shared" si="369"/>
        <v>30498.31</v>
      </c>
    </row>
    <row r="200" spans="1:97" ht="12.9" customHeight="1" x14ac:dyDescent="0.25">
      <c r="A200" s="193">
        <v>2314</v>
      </c>
      <c r="B200" s="186" t="s">
        <v>237</v>
      </c>
      <c r="C200" s="179"/>
      <c r="D200" s="194"/>
      <c r="E200" s="217">
        <v>26712.799999999999</v>
      </c>
      <c r="F200" s="276">
        <v>40147</v>
      </c>
      <c r="G200" s="189">
        <v>50</v>
      </c>
      <c r="H200" s="177"/>
      <c r="I200" s="190"/>
      <c r="J200" s="200" t="s">
        <v>463</v>
      </c>
      <c r="K200" s="93">
        <f t="shared" si="312"/>
        <v>0.02</v>
      </c>
      <c r="L200" s="94">
        <f t="shared" si="313"/>
        <v>534.26</v>
      </c>
      <c r="M200" s="91">
        <f t="shared" si="314"/>
        <v>25555.239999999998</v>
      </c>
      <c r="N200" s="9">
        <f t="shared" si="315"/>
        <v>1157.56</v>
      </c>
      <c r="O200" s="548">
        <f t="shared" si="316"/>
        <v>26712.799999999999</v>
      </c>
      <c r="P200" s="543"/>
      <c r="Q200" s="4">
        <f t="shared" si="291"/>
        <v>0</v>
      </c>
      <c r="R200" s="9">
        <f t="shared" si="310"/>
        <v>0</v>
      </c>
      <c r="S200" s="9">
        <f t="shared" si="301"/>
        <v>26712.799999999999</v>
      </c>
      <c r="T200" s="9">
        <f t="shared" si="311"/>
        <v>26712.799999999999</v>
      </c>
      <c r="U200" s="9">
        <f t="shared" si="317"/>
        <v>534.26</v>
      </c>
      <c r="V200" s="9">
        <f t="shared" si="318"/>
        <v>25020.98</v>
      </c>
      <c r="W200" s="9">
        <f t="shared" si="319"/>
        <v>1691.82</v>
      </c>
      <c r="X200" s="9">
        <f t="shared" si="320"/>
        <v>0</v>
      </c>
      <c r="Y200" s="9">
        <f t="shared" si="321"/>
        <v>26712.799999999999</v>
      </c>
      <c r="Z200" s="4">
        <f t="shared" si="293"/>
        <v>0</v>
      </c>
      <c r="AA200" s="9">
        <f t="shared" si="322"/>
        <v>0</v>
      </c>
      <c r="AB200" s="9">
        <f t="shared" si="302"/>
        <v>26712.799999999999</v>
      </c>
      <c r="AC200" s="9">
        <f t="shared" si="370"/>
        <v>26712.799999999999</v>
      </c>
      <c r="AD200" s="9">
        <f t="shared" si="323"/>
        <v>534.26</v>
      </c>
      <c r="AE200" s="9">
        <f t="shared" si="324"/>
        <v>24486.720000000001</v>
      </c>
      <c r="AF200" s="9">
        <f t="shared" si="325"/>
        <v>2226.08</v>
      </c>
      <c r="AG200" s="9">
        <f t="shared" si="326"/>
        <v>0</v>
      </c>
      <c r="AH200" s="9">
        <f t="shared" si="327"/>
        <v>26712.799999999999</v>
      </c>
      <c r="AI200" s="4">
        <f t="shared" si="294"/>
        <v>0</v>
      </c>
      <c r="AJ200" s="9">
        <f t="shared" si="328"/>
        <v>0</v>
      </c>
      <c r="AK200" s="9">
        <f t="shared" si="303"/>
        <v>26712.799999999999</v>
      </c>
      <c r="AL200" s="9">
        <f t="shared" si="371"/>
        <v>26712.799999999999</v>
      </c>
      <c r="AM200" s="9">
        <f t="shared" si="329"/>
        <v>534.26</v>
      </c>
      <c r="AN200" s="9">
        <f t="shared" si="330"/>
        <v>23952.460000000003</v>
      </c>
      <c r="AO200" s="9">
        <f t="shared" si="331"/>
        <v>2760.34</v>
      </c>
      <c r="AP200" s="9">
        <f t="shared" si="332"/>
        <v>0</v>
      </c>
      <c r="AQ200" s="9">
        <f t="shared" si="333"/>
        <v>26712.799999999999</v>
      </c>
      <c r="AR200" s="4">
        <f t="shared" si="295"/>
        <v>0</v>
      </c>
      <c r="AS200" s="9">
        <f t="shared" si="334"/>
        <v>0</v>
      </c>
      <c r="AT200" s="9">
        <f t="shared" si="304"/>
        <v>26712.799999999999</v>
      </c>
      <c r="AU200" s="9">
        <f t="shared" si="372"/>
        <v>26712.799999999999</v>
      </c>
      <c r="AV200" s="9">
        <f t="shared" si="335"/>
        <v>534.26</v>
      </c>
      <c r="AW200" s="9">
        <f t="shared" si="336"/>
        <v>23418.200000000004</v>
      </c>
      <c r="AX200" s="9">
        <f t="shared" si="337"/>
        <v>3294.6000000000004</v>
      </c>
      <c r="AY200" s="9">
        <f t="shared" si="338"/>
        <v>0</v>
      </c>
      <c r="AZ200" s="9">
        <f t="shared" si="339"/>
        <v>26712.799999999999</v>
      </c>
      <c r="BA200" s="4">
        <f t="shared" si="296"/>
        <v>0</v>
      </c>
      <c r="BB200" s="9">
        <f t="shared" si="340"/>
        <v>0</v>
      </c>
      <c r="BC200" s="9">
        <f t="shared" si="305"/>
        <v>26712.799999999999</v>
      </c>
      <c r="BD200" s="9">
        <f t="shared" si="373"/>
        <v>26712.799999999999</v>
      </c>
      <c r="BE200" s="9">
        <f t="shared" si="341"/>
        <v>534.26</v>
      </c>
      <c r="BF200" s="9">
        <f t="shared" si="342"/>
        <v>22883.940000000006</v>
      </c>
      <c r="BG200" s="9">
        <f t="shared" si="343"/>
        <v>3828.8600000000006</v>
      </c>
      <c r="BH200" s="9">
        <f t="shared" si="344"/>
        <v>0</v>
      </c>
      <c r="BI200" s="9">
        <f t="shared" si="345"/>
        <v>26712.799999999999</v>
      </c>
      <c r="BJ200" s="4">
        <f t="shared" si="297"/>
        <v>0</v>
      </c>
      <c r="BK200" s="9">
        <f t="shared" si="346"/>
        <v>0</v>
      </c>
      <c r="BL200" s="9">
        <f t="shared" si="306"/>
        <v>26712.799999999999</v>
      </c>
      <c r="BM200" s="9">
        <f t="shared" si="374"/>
        <v>26712.799999999999</v>
      </c>
      <c r="BN200" s="9">
        <f t="shared" si="347"/>
        <v>534.26</v>
      </c>
      <c r="BO200" s="9">
        <f t="shared" si="348"/>
        <v>22349.680000000008</v>
      </c>
      <c r="BP200" s="9">
        <f t="shared" si="349"/>
        <v>4363.1200000000008</v>
      </c>
      <c r="BQ200" s="9">
        <f t="shared" si="350"/>
        <v>0</v>
      </c>
      <c r="BR200" s="9">
        <f t="shared" si="351"/>
        <v>26712.799999999999</v>
      </c>
      <c r="BS200" s="4">
        <f t="shared" si="298"/>
        <v>0</v>
      </c>
      <c r="BT200" s="9">
        <f t="shared" si="352"/>
        <v>0</v>
      </c>
      <c r="BU200" s="9">
        <f t="shared" si="307"/>
        <v>26712.799999999999</v>
      </c>
      <c r="BV200" s="9">
        <f t="shared" si="375"/>
        <v>26712.799999999999</v>
      </c>
      <c r="BW200" s="9">
        <f t="shared" si="353"/>
        <v>534.26</v>
      </c>
      <c r="BX200" s="9">
        <f t="shared" si="354"/>
        <v>21815.420000000009</v>
      </c>
      <c r="BY200" s="9">
        <f t="shared" si="355"/>
        <v>4897.380000000001</v>
      </c>
      <c r="BZ200" s="9">
        <f t="shared" si="356"/>
        <v>0</v>
      </c>
      <c r="CA200" s="9">
        <f t="shared" si="357"/>
        <v>26712.799999999999</v>
      </c>
      <c r="CB200" s="4">
        <f t="shared" si="299"/>
        <v>0</v>
      </c>
      <c r="CC200" s="9">
        <f t="shared" si="358"/>
        <v>0</v>
      </c>
      <c r="CD200" s="9">
        <f t="shared" si="308"/>
        <v>26712.799999999999</v>
      </c>
      <c r="CE200" s="9">
        <f t="shared" si="376"/>
        <v>26712.799999999999</v>
      </c>
      <c r="CF200" s="9">
        <f t="shared" si="359"/>
        <v>534.26</v>
      </c>
      <c r="CG200" s="9">
        <f t="shared" si="360"/>
        <v>21281.160000000011</v>
      </c>
      <c r="CH200" s="9">
        <f t="shared" si="361"/>
        <v>5431.6400000000012</v>
      </c>
      <c r="CI200" s="9">
        <f t="shared" si="362"/>
        <v>0</v>
      </c>
      <c r="CJ200" s="9">
        <f t="shared" si="363"/>
        <v>26712.799999999999</v>
      </c>
      <c r="CK200" s="4">
        <f t="shared" si="300"/>
        <v>0</v>
      </c>
      <c r="CL200" s="9">
        <f t="shared" si="364"/>
        <v>0</v>
      </c>
      <c r="CM200" s="9">
        <f t="shared" si="309"/>
        <v>26712.799999999999</v>
      </c>
      <c r="CN200" s="9">
        <f t="shared" si="377"/>
        <v>26712.799999999999</v>
      </c>
      <c r="CO200" s="9">
        <f t="shared" si="365"/>
        <v>534.26</v>
      </c>
      <c r="CP200" s="9">
        <f t="shared" si="366"/>
        <v>20746.900000000012</v>
      </c>
      <c r="CQ200" s="9">
        <f t="shared" si="367"/>
        <v>5965.9000000000015</v>
      </c>
      <c r="CR200" s="9">
        <f t="shared" si="368"/>
        <v>0</v>
      </c>
      <c r="CS200" s="9">
        <f t="shared" si="369"/>
        <v>26712.799999999999</v>
      </c>
    </row>
    <row r="201" spans="1:97" ht="12.9" customHeight="1" x14ac:dyDescent="0.25">
      <c r="A201" s="193">
        <v>2400</v>
      </c>
      <c r="B201" s="186" t="s">
        <v>238</v>
      </c>
      <c r="C201" s="179"/>
      <c r="D201" s="194"/>
      <c r="E201" s="217">
        <v>6811.4</v>
      </c>
      <c r="F201" s="276">
        <v>36892</v>
      </c>
      <c r="G201" s="189">
        <v>8</v>
      </c>
      <c r="H201" s="177"/>
      <c r="I201" s="190"/>
      <c r="J201" s="200" t="s">
        <v>463</v>
      </c>
      <c r="K201" s="93">
        <f t="shared" si="312"/>
        <v>0.125</v>
      </c>
      <c r="L201" s="94">
        <f t="shared" si="313"/>
        <v>851.43</v>
      </c>
      <c r="M201" s="91">
        <f t="shared" si="314"/>
        <v>0</v>
      </c>
      <c r="N201" s="9">
        <f t="shared" si="315"/>
        <v>6811.4</v>
      </c>
      <c r="O201" s="548">
        <f t="shared" si="316"/>
        <v>6811.4</v>
      </c>
      <c r="P201" s="543"/>
      <c r="Q201" s="4">
        <f t="shared" si="291"/>
        <v>0</v>
      </c>
      <c r="R201" s="9">
        <f t="shared" si="310"/>
        <v>0</v>
      </c>
      <c r="S201" s="9">
        <f t="shared" si="301"/>
        <v>6811.4</v>
      </c>
      <c r="T201" s="9">
        <f t="shared" si="311"/>
        <v>0</v>
      </c>
      <c r="U201" s="9">
        <f t="shared" si="317"/>
        <v>0</v>
      </c>
      <c r="V201" s="9">
        <f t="shared" si="318"/>
        <v>0</v>
      </c>
      <c r="W201" s="9">
        <f t="shared" si="319"/>
        <v>6811.4</v>
      </c>
      <c r="X201" s="9">
        <f t="shared" si="320"/>
        <v>0</v>
      </c>
      <c r="Y201" s="9">
        <f t="shared" si="321"/>
        <v>0</v>
      </c>
      <c r="Z201" s="4">
        <f t="shared" si="293"/>
        <v>0</v>
      </c>
      <c r="AA201" s="9">
        <f t="shared" si="322"/>
        <v>0</v>
      </c>
      <c r="AB201" s="9">
        <f t="shared" si="302"/>
        <v>6811.4</v>
      </c>
      <c r="AC201" s="9">
        <f t="shared" si="370"/>
        <v>0</v>
      </c>
      <c r="AD201" s="9">
        <f t="shared" si="323"/>
        <v>0</v>
      </c>
      <c r="AE201" s="9">
        <f t="shared" si="324"/>
        <v>0</v>
      </c>
      <c r="AF201" s="9">
        <f t="shared" si="325"/>
        <v>6811.4</v>
      </c>
      <c r="AG201" s="9">
        <f t="shared" si="326"/>
        <v>0</v>
      </c>
      <c r="AH201" s="9">
        <f t="shared" si="327"/>
        <v>0</v>
      </c>
      <c r="AI201" s="4">
        <f t="shared" si="294"/>
        <v>0</v>
      </c>
      <c r="AJ201" s="9">
        <f t="shared" si="328"/>
        <v>0</v>
      </c>
      <c r="AK201" s="9">
        <f t="shared" si="303"/>
        <v>6811.4</v>
      </c>
      <c r="AL201" s="9">
        <f t="shared" si="371"/>
        <v>0</v>
      </c>
      <c r="AM201" s="9">
        <f t="shared" si="329"/>
        <v>0</v>
      </c>
      <c r="AN201" s="9">
        <f t="shared" si="330"/>
        <v>0</v>
      </c>
      <c r="AO201" s="9">
        <f t="shared" si="331"/>
        <v>6811.4</v>
      </c>
      <c r="AP201" s="9">
        <f t="shared" si="332"/>
        <v>0</v>
      </c>
      <c r="AQ201" s="9">
        <f t="shared" si="333"/>
        <v>0</v>
      </c>
      <c r="AR201" s="4">
        <f t="shared" si="295"/>
        <v>0</v>
      </c>
      <c r="AS201" s="9">
        <f t="shared" si="334"/>
        <v>0</v>
      </c>
      <c r="AT201" s="9">
        <f t="shared" si="304"/>
        <v>6811.4</v>
      </c>
      <c r="AU201" s="9">
        <f t="shared" si="372"/>
        <v>0</v>
      </c>
      <c r="AV201" s="9">
        <f t="shared" si="335"/>
        <v>0</v>
      </c>
      <c r="AW201" s="9">
        <f t="shared" si="336"/>
        <v>0</v>
      </c>
      <c r="AX201" s="9">
        <f t="shared" si="337"/>
        <v>6811.4</v>
      </c>
      <c r="AY201" s="9">
        <f t="shared" si="338"/>
        <v>0</v>
      </c>
      <c r="AZ201" s="9">
        <f t="shared" si="339"/>
        <v>0</v>
      </c>
      <c r="BA201" s="4">
        <f t="shared" si="296"/>
        <v>0</v>
      </c>
      <c r="BB201" s="9">
        <f t="shared" si="340"/>
        <v>0</v>
      </c>
      <c r="BC201" s="9">
        <f t="shared" si="305"/>
        <v>6811.4</v>
      </c>
      <c r="BD201" s="9">
        <f t="shared" si="373"/>
        <v>0</v>
      </c>
      <c r="BE201" s="9">
        <f t="shared" si="341"/>
        <v>0</v>
      </c>
      <c r="BF201" s="9">
        <f t="shared" si="342"/>
        <v>0</v>
      </c>
      <c r="BG201" s="9">
        <f t="shared" si="343"/>
        <v>6811.4</v>
      </c>
      <c r="BH201" s="9">
        <f t="shared" si="344"/>
        <v>0</v>
      </c>
      <c r="BI201" s="9">
        <f t="shared" si="345"/>
        <v>0</v>
      </c>
      <c r="BJ201" s="4">
        <f t="shared" si="297"/>
        <v>0</v>
      </c>
      <c r="BK201" s="9">
        <f t="shared" si="346"/>
        <v>0</v>
      </c>
      <c r="BL201" s="9">
        <f t="shared" si="306"/>
        <v>6811.4</v>
      </c>
      <c r="BM201" s="9">
        <f t="shared" si="374"/>
        <v>0</v>
      </c>
      <c r="BN201" s="9">
        <f t="shared" si="347"/>
        <v>0</v>
      </c>
      <c r="BO201" s="9">
        <f t="shared" si="348"/>
        <v>0</v>
      </c>
      <c r="BP201" s="9">
        <f t="shared" si="349"/>
        <v>6811.4</v>
      </c>
      <c r="BQ201" s="9">
        <f t="shared" si="350"/>
        <v>0</v>
      </c>
      <c r="BR201" s="9">
        <f t="shared" si="351"/>
        <v>0</v>
      </c>
      <c r="BS201" s="4">
        <f t="shared" si="298"/>
        <v>0</v>
      </c>
      <c r="BT201" s="9">
        <f t="shared" si="352"/>
        <v>0</v>
      </c>
      <c r="BU201" s="9">
        <f t="shared" si="307"/>
        <v>6811.4</v>
      </c>
      <c r="BV201" s="9">
        <f t="shared" si="375"/>
        <v>0</v>
      </c>
      <c r="BW201" s="9">
        <f t="shared" si="353"/>
        <v>0</v>
      </c>
      <c r="BX201" s="9">
        <f t="shared" si="354"/>
        <v>0</v>
      </c>
      <c r="BY201" s="9">
        <f t="shared" si="355"/>
        <v>6811.4</v>
      </c>
      <c r="BZ201" s="9">
        <f t="shared" si="356"/>
        <v>0</v>
      </c>
      <c r="CA201" s="9">
        <f t="shared" si="357"/>
        <v>0</v>
      </c>
      <c r="CB201" s="4">
        <f t="shared" si="299"/>
        <v>0</v>
      </c>
      <c r="CC201" s="9">
        <f t="shared" si="358"/>
        <v>0</v>
      </c>
      <c r="CD201" s="9">
        <f t="shared" si="308"/>
        <v>6811.4</v>
      </c>
      <c r="CE201" s="9">
        <f t="shared" si="376"/>
        <v>0</v>
      </c>
      <c r="CF201" s="9">
        <f t="shared" si="359"/>
        <v>0</v>
      </c>
      <c r="CG201" s="9">
        <f t="shared" si="360"/>
        <v>0</v>
      </c>
      <c r="CH201" s="9">
        <f t="shared" si="361"/>
        <v>6811.4</v>
      </c>
      <c r="CI201" s="9">
        <f t="shared" si="362"/>
        <v>0</v>
      </c>
      <c r="CJ201" s="9">
        <f t="shared" si="363"/>
        <v>0</v>
      </c>
      <c r="CK201" s="4">
        <f t="shared" si="300"/>
        <v>0</v>
      </c>
      <c r="CL201" s="9">
        <f t="shared" si="364"/>
        <v>0</v>
      </c>
      <c r="CM201" s="9">
        <f t="shared" si="309"/>
        <v>6811.4</v>
      </c>
      <c r="CN201" s="9">
        <f t="shared" si="377"/>
        <v>0</v>
      </c>
      <c r="CO201" s="9">
        <f t="shared" si="365"/>
        <v>0</v>
      </c>
      <c r="CP201" s="9">
        <f t="shared" si="366"/>
        <v>0</v>
      </c>
      <c r="CQ201" s="9">
        <f t="shared" si="367"/>
        <v>6811.4</v>
      </c>
      <c r="CR201" s="9">
        <f t="shared" si="368"/>
        <v>0</v>
      </c>
      <c r="CS201" s="9">
        <f t="shared" si="369"/>
        <v>0</v>
      </c>
    </row>
    <row r="202" spans="1:97" ht="12.9" customHeight="1" x14ac:dyDescent="0.25">
      <c r="A202" s="193">
        <v>2401</v>
      </c>
      <c r="B202" s="186" t="s">
        <v>239</v>
      </c>
      <c r="C202" s="179"/>
      <c r="D202" s="194"/>
      <c r="E202" s="217">
        <v>28521.02</v>
      </c>
      <c r="F202" s="276">
        <v>37042</v>
      </c>
      <c r="G202" s="189">
        <v>12</v>
      </c>
      <c r="H202" s="177"/>
      <c r="I202" s="190"/>
      <c r="J202" s="200" t="s">
        <v>463</v>
      </c>
      <c r="K202" s="93">
        <f t="shared" si="312"/>
        <v>8.3299999999999999E-2</v>
      </c>
      <c r="L202" s="94">
        <f t="shared" si="313"/>
        <v>2375.8000000000002</v>
      </c>
      <c r="M202" s="91">
        <f t="shared" si="314"/>
        <v>3179.1500000000015</v>
      </c>
      <c r="N202" s="9">
        <f t="shared" si="315"/>
        <v>25341.87</v>
      </c>
      <c r="O202" s="548">
        <f t="shared" si="316"/>
        <v>28521.02</v>
      </c>
      <c r="P202" s="543"/>
      <c r="Q202" s="4">
        <f t="shared" si="291"/>
        <v>0</v>
      </c>
      <c r="R202" s="9">
        <f t="shared" si="310"/>
        <v>0</v>
      </c>
      <c r="S202" s="9">
        <f t="shared" si="301"/>
        <v>28521.02</v>
      </c>
      <c r="T202" s="9">
        <f t="shared" si="311"/>
        <v>28521.02</v>
      </c>
      <c r="U202" s="9">
        <f t="shared" si="317"/>
        <v>2375.8000000000002</v>
      </c>
      <c r="V202" s="9">
        <f t="shared" si="318"/>
        <v>803.35000000000127</v>
      </c>
      <c r="W202" s="9">
        <f t="shared" si="319"/>
        <v>27717.67</v>
      </c>
      <c r="X202" s="9">
        <f t="shared" si="320"/>
        <v>0</v>
      </c>
      <c r="Y202" s="9">
        <f t="shared" si="321"/>
        <v>28521.02</v>
      </c>
      <c r="Z202" s="4">
        <f t="shared" si="293"/>
        <v>0</v>
      </c>
      <c r="AA202" s="9">
        <f t="shared" si="322"/>
        <v>0</v>
      </c>
      <c r="AB202" s="9">
        <f t="shared" si="302"/>
        <v>28521.02</v>
      </c>
      <c r="AC202" s="9">
        <f t="shared" si="370"/>
        <v>9644.06</v>
      </c>
      <c r="AD202" s="9">
        <f t="shared" si="323"/>
        <v>803.35000000000127</v>
      </c>
      <c r="AE202" s="9">
        <f t="shared" si="324"/>
        <v>0</v>
      </c>
      <c r="AF202" s="9">
        <f t="shared" si="325"/>
        <v>28521.02</v>
      </c>
      <c r="AG202" s="9">
        <f t="shared" si="326"/>
        <v>0</v>
      </c>
      <c r="AH202" s="9">
        <f t="shared" si="327"/>
        <v>9644.06</v>
      </c>
      <c r="AI202" s="4">
        <f t="shared" si="294"/>
        <v>0</v>
      </c>
      <c r="AJ202" s="9">
        <f t="shared" si="328"/>
        <v>0</v>
      </c>
      <c r="AK202" s="9">
        <f t="shared" si="303"/>
        <v>28521.02</v>
      </c>
      <c r="AL202" s="9">
        <f t="shared" si="371"/>
        <v>0</v>
      </c>
      <c r="AM202" s="9">
        <f t="shared" si="329"/>
        <v>0</v>
      </c>
      <c r="AN202" s="9">
        <f t="shared" si="330"/>
        <v>0</v>
      </c>
      <c r="AO202" s="9">
        <f t="shared" si="331"/>
        <v>28521.02</v>
      </c>
      <c r="AP202" s="9">
        <f t="shared" si="332"/>
        <v>0</v>
      </c>
      <c r="AQ202" s="9">
        <f t="shared" si="333"/>
        <v>0</v>
      </c>
      <c r="AR202" s="4">
        <f t="shared" si="295"/>
        <v>0</v>
      </c>
      <c r="AS202" s="9">
        <f t="shared" si="334"/>
        <v>0</v>
      </c>
      <c r="AT202" s="9">
        <f t="shared" si="304"/>
        <v>28521.02</v>
      </c>
      <c r="AU202" s="9">
        <f t="shared" si="372"/>
        <v>0</v>
      </c>
      <c r="AV202" s="9">
        <f t="shared" si="335"/>
        <v>0</v>
      </c>
      <c r="AW202" s="9">
        <f t="shared" si="336"/>
        <v>0</v>
      </c>
      <c r="AX202" s="9">
        <f t="shared" si="337"/>
        <v>28521.02</v>
      </c>
      <c r="AY202" s="9">
        <f t="shared" si="338"/>
        <v>0</v>
      </c>
      <c r="AZ202" s="9">
        <f t="shared" si="339"/>
        <v>0</v>
      </c>
      <c r="BA202" s="4">
        <f t="shared" si="296"/>
        <v>0</v>
      </c>
      <c r="BB202" s="9">
        <f t="shared" si="340"/>
        <v>0</v>
      </c>
      <c r="BC202" s="9">
        <f t="shared" si="305"/>
        <v>28521.02</v>
      </c>
      <c r="BD202" s="9">
        <f t="shared" si="373"/>
        <v>0</v>
      </c>
      <c r="BE202" s="9">
        <f t="shared" si="341"/>
        <v>0</v>
      </c>
      <c r="BF202" s="9">
        <f t="shared" si="342"/>
        <v>0</v>
      </c>
      <c r="BG202" s="9">
        <f t="shared" si="343"/>
        <v>28521.02</v>
      </c>
      <c r="BH202" s="9">
        <f t="shared" si="344"/>
        <v>0</v>
      </c>
      <c r="BI202" s="9">
        <f t="shared" si="345"/>
        <v>0</v>
      </c>
      <c r="BJ202" s="4">
        <f t="shared" si="297"/>
        <v>0</v>
      </c>
      <c r="BK202" s="9">
        <f t="shared" si="346"/>
        <v>0</v>
      </c>
      <c r="BL202" s="9">
        <f t="shared" si="306"/>
        <v>28521.02</v>
      </c>
      <c r="BM202" s="9">
        <f t="shared" si="374"/>
        <v>0</v>
      </c>
      <c r="BN202" s="9">
        <f t="shared" si="347"/>
        <v>0</v>
      </c>
      <c r="BO202" s="9">
        <f t="shared" si="348"/>
        <v>0</v>
      </c>
      <c r="BP202" s="9">
        <f t="shared" si="349"/>
        <v>28521.02</v>
      </c>
      <c r="BQ202" s="9">
        <f t="shared" si="350"/>
        <v>0</v>
      </c>
      <c r="BR202" s="9">
        <f t="shared" si="351"/>
        <v>0</v>
      </c>
      <c r="BS202" s="4">
        <f t="shared" si="298"/>
        <v>0</v>
      </c>
      <c r="BT202" s="9">
        <f t="shared" si="352"/>
        <v>0</v>
      </c>
      <c r="BU202" s="9">
        <f t="shared" si="307"/>
        <v>28521.02</v>
      </c>
      <c r="BV202" s="9">
        <f t="shared" si="375"/>
        <v>0</v>
      </c>
      <c r="BW202" s="9">
        <f t="shared" si="353"/>
        <v>0</v>
      </c>
      <c r="BX202" s="9">
        <f t="shared" si="354"/>
        <v>0</v>
      </c>
      <c r="BY202" s="9">
        <f t="shared" si="355"/>
        <v>28521.02</v>
      </c>
      <c r="BZ202" s="9">
        <f t="shared" si="356"/>
        <v>0</v>
      </c>
      <c r="CA202" s="9">
        <f t="shared" si="357"/>
        <v>0</v>
      </c>
      <c r="CB202" s="4">
        <f t="shared" si="299"/>
        <v>0</v>
      </c>
      <c r="CC202" s="9">
        <f t="shared" si="358"/>
        <v>0</v>
      </c>
      <c r="CD202" s="9">
        <f t="shared" si="308"/>
        <v>28521.02</v>
      </c>
      <c r="CE202" s="9">
        <f t="shared" si="376"/>
        <v>0</v>
      </c>
      <c r="CF202" s="9">
        <f t="shared" si="359"/>
        <v>0</v>
      </c>
      <c r="CG202" s="9">
        <f t="shared" si="360"/>
        <v>0</v>
      </c>
      <c r="CH202" s="9">
        <f t="shared" si="361"/>
        <v>28521.02</v>
      </c>
      <c r="CI202" s="9">
        <f t="shared" si="362"/>
        <v>0</v>
      </c>
      <c r="CJ202" s="9">
        <f t="shared" si="363"/>
        <v>0</v>
      </c>
      <c r="CK202" s="4">
        <f t="shared" si="300"/>
        <v>0</v>
      </c>
      <c r="CL202" s="9">
        <f t="shared" si="364"/>
        <v>0</v>
      </c>
      <c r="CM202" s="9">
        <f t="shared" si="309"/>
        <v>28521.02</v>
      </c>
      <c r="CN202" s="9">
        <f t="shared" si="377"/>
        <v>0</v>
      </c>
      <c r="CO202" s="9">
        <f t="shared" si="365"/>
        <v>0</v>
      </c>
      <c r="CP202" s="9">
        <f t="shared" si="366"/>
        <v>0</v>
      </c>
      <c r="CQ202" s="9">
        <f t="shared" si="367"/>
        <v>28521.02</v>
      </c>
      <c r="CR202" s="9">
        <f t="shared" si="368"/>
        <v>0</v>
      </c>
      <c r="CS202" s="9">
        <f t="shared" si="369"/>
        <v>0</v>
      </c>
    </row>
    <row r="203" spans="1:97" ht="12.9" customHeight="1" x14ac:dyDescent="0.25">
      <c r="A203" s="193">
        <v>2402</v>
      </c>
      <c r="B203" s="186" t="s">
        <v>240</v>
      </c>
      <c r="C203" s="179"/>
      <c r="D203" s="194"/>
      <c r="E203" s="217">
        <v>14356.54</v>
      </c>
      <c r="F203" s="276">
        <v>37042</v>
      </c>
      <c r="G203" s="189">
        <v>12</v>
      </c>
      <c r="H203" s="177"/>
      <c r="I203" s="190"/>
      <c r="J203" s="200" t="s">
        <v>463</v>
      </c>
      <c r="K203" s="93">
        <f t="shared" si="312"/>
        <v>8.3299999999999999E-2</v>
      </c>
      <c r="L203" s="94">
        <f t="shared" si="313"/>
        <v>1195.9000000000001</v>
      </c>
      <c r="M203" s="91">
        <f t="shared" si="314"/>
        <v>1600.2700000000004</v>
      </c>
      <c r="N203" s="9">
        <f t="shared" si="315"/>
        <v>12756.27</v>
      </c>
      <c r="O203" s="548">
        <f t="shared" si="316"/>
        <v>14356.54</v>
      </c>
      <c r="P203" s="543"/>
      <c r="Q203" s="4">
        <f t="shared" si="291"/>
        <v>0</v>
      </c>
      <c r="R203" s="9">
        <f t="shared" si="310"/>
        <v>0</v>
      </c>
      <c r="S203" s="9">
        <f>IF(AND($F203&gt;0,$F203&lt;=V$4),$E203,0)</f>
        <v>14356.54</v>
      </c>
      <c r="T203" s="9">
        <f t="shared" si="311"/>
        <v>14356.54</v>
      </c>
      <c r="U203" s="9">
        <f t="shared" si="317"/>
        <v>1195.9000000000001</v>
      </c>
      <c r="V203" s="9">
        <f t="shared" si="318"/>
        <v>404.37000000000035</v>
      </c>
      <c r="W203" s="9">
        <f t="shared" si="319"/>
        <v>13952.17</v>
      </c>
      <c r="X203" s="9">
        <f t="shared" si="320"/>
        <v>0</v>
      </c>
      <c r="Y203" s="9">
        <f t="shared" si="321"/>
        <v>14356.54</v>
      </c>
      <c r="Z203" s="4">
        <f t="shared" si="293"/>
        <v>0</v>
      </c>
      <c r="AA203" s="9">
        <f t="shared" si="322"/>
        <v>0</v>
      </c>
      <c r="AB203" s="9">
        <f>IF(AND($F203&gt;0,$F203&lt;=AE$4),$E203,0)</f>
        <v>14356.54</v>
      </c>
      <c r="AC203" s="9">
        <f t="shared" si="370"/>
        <v>4854.38</v>
      </c>
      <c r="AD203" s="9">
        <f t="shared" si="323"/>
        <v>404.37000000000035</v>
      </c>
      <c r="AE203" s="9">
        <f t="shared" si="324"/>
        <v>0</v>
      </c>
      <c r="AF203" s="9">
        <f t="shared" si="325"/>
        <v>14356.54</v>
      </c>
      <c r="AG203" s="9">
        <f t="shared" si="326"/>
        <v>0</v>
      </c>
      <c r="AH203" s="9">
        <f t="shared" si="327"/>
        <v>4854.38</v>
      </c>
      <c r="AI203" s="4">
        <f t="shared" si="294"/>
        <v>0</v>
      </c>
      <c r="AJ203" s="9">
        <f t="shared" si="328"/>
        <v>0</v>
      </c>
      <c r="AK203" s="9">
        <f>IF(AND($F203&gt;0,$F203&lt;=AN$4),$E203,0)</f>
        <v>14356.54</v>
      </c>
      <c r="AL203" s="9">
        <f t="shared" si="371"/>
        <v>0</v>
      </c>
      <c r="AM203" s="9">
        <f t="shared" si="329"/>
        <v>0</v>
      </c>
      <c r="AN203" s="9">
        <f t="shared" si="330"/>
        <v>0</v>
      </c>
      <c r="AO203" s="9">
        <f t="shared" si="331"/>
        <v>14356.54</v>
      </c>
      <c r="AP203" s="9">
        <f t="shared" si="332"/>
        <v>0</v>
      </c>
      <c r="AQ203" s="9">
        <f t="shared" si="333"/>
        <v>0</v>
      </c>
      <c r="AR203" s="4">
        <f t="shared" si="295"/>
        <v>0</v>
      </c>
      <c r="AS203" s="9">
        <f t="shared" si="334"/>
        <v>0</v>
      </c>
      <c r="AT203" s="9">
        <f>IF(AND($F203&gt;0,$F203&lt;=AW$4),$E203,0)</f>
        <v>14356.54</v>
      </c>
      <c r="AU203" s="9">
        <f t="shared" si="372"/>
        <v>0</v>
      </c>
      <c r="AV203" s="9">
        <f t="shared" si="335"/>
        <v>0</v>
      </c>
      <c r="AW203" s="9">
        <f t="shared" si="336"/>
        <v>0</v>
      </c>
      <c r="AX203" s="9">
        <f t="shared" si="337"/>
        <v>14356.54</v>
      </c>
      <c r="AY203" s="9">
        <f t="shared" si="338"/>
        <v>0</v>
      </c>
      <c r="AZ203" s="9">
        <f t="shared" si="339"/>
        <v>0</v>
      </c>
      <c r="BA203" s="4">
        <f t="shared" si="296"/>
        <v>0</v>
      </c>
      <c r="BB203" s="9">
        <f t="shared" si="340"/>
        <v>0</v>
      </c>
      <c r="BC203" s="9">
        <f>IF(AND($F203&gt;0,$F203&lt;=BF$4),$E203,0)</f>
        <v>14356.54</v>
      </c>
      <c r="BD203" s="9">
        <f t="shared" si="373"/>
        <v>0</v>
      </c>
      <c r="BE203" s="9">
        <f t="shared" si="341"/>
        <v>0</v>
      </c>
      <c r="BF203" s="9">
        <f t="shared" si="342"/>
        <v>0</v>
      </c>
      <c r="BG203" s="9">
        <f t="shared" si="343"/>
        <v>14356.54</v>
      </c>
      <c r="BH203" s="9">
        <f t="shared" si="344"/>
        <v>0</v>
      </c>
      <c r="BI203" s="9">
        <f t="shared" si="345"/>
        <v>0</v>
      </c>
      <c r="BJ203" s="4">
        <f t="shared" si="297"/>
        <v>0</v>
      </c>
      <c r="BK203" s="9">
        <f t="shared" si="346"/>
        <v>0</v>
      </c>
      <c r="BL203" s="9">
        <f>IF(AND($F203&gt;0,$F203&lt;=BO$4),$E203,0)</f>
        <v>14356.54</v>
      </c>
      <c r="BM203" s="9">
        <f t="shared" si="374"/>
        <v>0</v>
      </c>
      <c r="BN203" s="9">
        <f t="shared" si="347"/>
        <v>0</v>
      </c>
      <c r="BO203" s="9">
        <f t="shared" si="348"/>
        <v>0</v>
      </c>
      <c r="BP203" s="9">
        <f t="shared" si="349"/>
        <v>14356.54</v>
      </c>
      <c r="BQ203" s="9">
        <f t="shared" si="350"/>
        <v>0</v>
      </c>
      <c r="BR203" s="9">
        <f t="shared" si="351"/>
        <v>0</v>
      </c>
      <c r="BS203" s="4">
        <f t="shared" si="298"/>
        <v>0</v>
      </c>
      <c r="BT203" s="9">
        <f t="shared" si="352"/>
        <v>0</v>
      </c>
      <c r="BU203" s="9">
        <f>IF(AND($F203&gt;0,$F203&lt;=BX$4),$E203,0)</f>
        <v>14356.54</v>
      </c>
      <c r="BV203" s="9">
        <f t="shared" si="375"/>
        <v>0</v>
      </c>
      <c r="BW203" s="9">
        <f t="shared" si="353"/>
        <v>0</v>
      </c>
      <c r="BX203" s="9">
        <f t="shared" si="354"/>
        <v>0</v>
      </c>
      <c r="BY203" s="9">
        <f t="shared" si="355"/>
        <v>14356.54</v>
      </c>
      <c r="BZ203" s="9">
        <f t="shared" si="356"/>
        <v>0</v>
      </c>
      <c r="CA203" s="9">
        <f t="shared" si="357"/>
        <v>0</v>
      </c>
      <c r="CB203" s="4">
        <f t="shared" si="299"/>
        <v>0</v>
      </c>
      <c r="CC203" s="9">
        <f t="shared" si="358"/>
        <v>0</v>
      </c>
      <c r="CD203" s="9">
        <f>IF(AND($F203&gt;0,$F203&lt;=CG$4),$E203,0)</f>
        <v>14356.54</v>
      </c>
      <c r="CE203" s="9">
        <f t="shared" si="376"/>
        <v>0</v>
      </c>
      <c r="CF203" s="9">
        <f t="shared" si="359"/>
        <v>0</v>
      </c>
      <c r="CG203" s="9">
        <f t="shared" si="360"/>
        <v>0</v>
      </c>
      <c r="CH203" s="9">
        <f t="shared" si="361"/>
        <v>14356.54</v>
      </c>
      <c r="CI203" s="9">
        <f t="shared" si="362"/>
        <v>0</v>
      </c>
      <c r="CJ203" s="9">
        <f t="shared" si="363"/>
        <v>0</v>
      </c>
      <c r="CK203" s="4">
        <f t="shared" si="300"/>
        <v>0</v>
      </c>
      <c r="CL203" s="9">
        <f t="shared" si="364"/>
        <v>0</v>
      </c>
      <c r="CM203" s="9">
        <f>IF(AND($F203&gt;0,$F203&lt;=CP$4),$E203,0)</f>
        <v>14356.54</v>
      </c>
      <c r="CN203" s="9">
        <f t="shared" si="377"/>
        <v>0</v>
      </c>
      <c r="CO203" s="9">
        <f t="shared" si="365"/>
        <v>0</v>
      </c>
      <c r="CP203" s="9">
        <f t="shared" si="366"/>
        <v>0</v>
      </c>
      <c r="CQ203" s="9">
        <f t="shared" si="367"/>
        <v>14356.54</v>
      </c>
      <c r="CR203" s="9">
        <f t="shared" si="368"/>
        <v>0</v>
      </c>
      <c r="CS203" s="9">
        <f t="shared" si="369"/>
        <v>0</v>
      </c>
    </row>
    <row r="204" spans="1:97" ht="12.9" customHeight="1" x14ac:dyDescent="0.25">
      <c r="A204" s="193">
        <v>2403</v>
      </c>
      <c r="B204" s="186" t="s">
        <v>241</v>
      </c>
      <c r="C204" s="179"/>
      <c r="D204" s="194"/>
      <c r="E204" s="217">
        <v>20092.88</v>
      </c>
      <c r="F204" s="276">
        <v>37164</v>
      </c>
      <c r="G204" s="189">
        <v>8</v>
      </c>
      <c r="H204" s="177"/>
      <c r="I204" s="190"/>
      <c r="J204" s="200" t="s">
        <v>463</v>
      </c>
      <c r="K204" s="93">
        <f t="shared" si="312"/>
        <v>0.125</v>
      </c>
      <c r="L204" s="94">
        <f t="shared" si="313"/>
        <v>2511.61</v>
      </c>
      <c r="M204" s="91">
        <f t="shared" si="314"/>
        <v>0</v>
      </c>
      <c r="N204" s="9">
        <f t="shared" si="315"/>
        <v>20092.88</v>
      </c>
      <c r="O204" s="548">
        <f t="shared" si="316"/>
        <v>20092.88</v>
      </c>
      <c r="P204" s="543"/>
      <c r="Q204" s="4">
        <f t="shared" si="291"/>
        <v>0</v>
      </c>
      <c r="R204" s="9">
        <f t="shared" si="310"/>
        <v>0</v>
      </c>
      <c r="S204" s="9">
        <f>IF(AND($F204&gt;0,$F204&lt;=V$4),$E204,0)</f>
        <v>20092.88</v>
      </c>
      <c r="T204" s="9">
        <f t="shared" si="311"/>
        <v>0</v>
      </c>
      <c r="U204" s="9">
        <f t="shared" si="317"/>
        <v>0</v>
      </c>
      <c r="V204" s="9">
        <f t="shared" si="318"/>
        <v>0</v>
      </c>
      <c r="W204" s="9">
        <f t="shared" si="319"/>
        <v>20092.88</v>
      </c>
      <c r="X204" s="9">
        <f t="shared" si="320"/>
        <v>0</v>
      </c>
      <c r="Y204" s="9">
        <f t="shared" si="321"/>
        <v>0</v>
      </c>
      <c r="Z204" s="4">
        <f t="shared" si="293"/>
        <v>0</v>
      </c>
      <c r="AA204" s="9">
        <f t="shared" si="322"/>
        <v>0</v>
      </c>
      <c r="AB204" s="9">
        <f>IF(AND($F204&gt;0,$F204&lt;=AE$4),$E204,0)</f>
        <v>20092.88</v>
      </c>
      <c r="AC204" s="9">
        <f t="shared" si="370"/>
        <v>0</v>
      </c>
      <c r="AD204" s="9">
        <f t="shared" si="323"/>
        <v>0</v>
      </c>
      <c r="AE204" s="9">
        <f t="shared" si="324"/>
        <v>0</v>
      </c>
      <c r="AF204" s="9">
        <f t="shared" si="325"/>
        <v>20092.88</v>
      </c>
      <c r="AG204" s="9">
        <f t="shared" si="326"/>
        <v>0</v>
      </c>
      <c r="AH204" s="9">
        <f t="shared" si="327"/>
        <v>0</v>
      </c>
      <c r="AI204" s="4">
        <f t="shared" si="294"/>
        <v>0</v>
      </c>
      <c r="AJ204" s="9">
        <f t="shared" si="328"/>
        <v>0</v>
      </c>
      <c r="AK204" s="9">
        <f>IF(AND($F204&gt;0,$F204&lt;=AN$4),$E204,0)</f>
        <v>20092.88</v>
      </c>
      <c r="AL204" s="9">
        <f t="shared" si="371"/>
        <v>0</v>
      </c>
      <c r="AM204" s="9">
        <f t="shared" si="329"/>
        <v>0</v>
      </c>
      <c r="AN204" s="9">
        <f t="shared" si="330"/>
        <v>0</v>
      </c>
      <c r="AO204" s="9">
        <f t="shared" si="331"/>
        <v>20092.88</v>
      </c>
      <c r="AP204" s="9">
        <f t="shared" si="332"/>
        <v>0</v>
      </c>
      <c r="AQ204" s="9">
        <f t="shared" si="333"/>
        <v>0</v>
      </c>
      <c r="AR204" s="4">
        <f t="shared" si="295"/>
        <v>0</v>
      </c>
      <c r="AS204" s="9">
        <f t="shared" si="334"/>
        <v>0</v>
      </c>
      <c r="AT204" s="9">
        <f>IF(AND($F204&gt;0,$F204&lt;=AW$4),$E204,0)</f>
        <v>20092.88</v>
      </c>
      <c r="AU204" s="9">
        <f t="shared" si="372"/>
        <v>0</v>
      </c>
      <c r="AV204" s="9">
        <f t="shared" si="335"/>
        <v>0</v>
      </c>
      <c r="AW204" s="9">
        <f t="shared" si="336"/>
        <v>0</v>
      </c>
      <c r="AX204" s="9">
        <f t="shared" si="337"/>
        <v>20092.88</v>
      </c>
      <c r="AY204" s="9">
        <f t="shared" si="338"/>
        <v>0</v>
      </c>
      <c r="AZ204" s="9">
        <f t="shared" si="339"/>
        <v>0</v>
      </c>
      <c r="BA204" s="4">
        <f t="shared" si="296"/>
        <v>0</v>
      </c>
      <c r="BB204" s="9">
        <f t="shared" si="340"/>
        <v>0</v>
      </c>
      <c r="BC204" s="9">
        <f>IF(AND($F204&gt;0,$F204&lt;=BF$4),$E204,0)</f>
        <v>20092.88</v>
      </c>
      <c r="BD204" s="9">
        <f t="shared" si="373"/>
        <v>0</v>
      </c>
      <c r="BE204" s="9">
        <f t="shared" si="341"/>
        <v>0</v>
      </c>
      <c r="BF204" s="9">
        <f t="shared" si="342"/>
        <v>0</v>
      </c>
      <c r="BG204" s="9">
        <f t="shared" si="343"/>
        <v>20092.88</v>
      </c>
      <c r="BH204" s="9">
        <f t="shared" si="344"/>
        <v>0</v>
      </c>
      <c r="BI204" s="9">
        <f t="shared" si="345"/>
        <v>0</v>
      </c>
      <c r="BJ204" s="4">
        <f t="shared" si="297"/>
        <v>0</v>
      </c>
      <c r="BK204" s="9">
        <f t="shared" si="346"/>
        <v>0</v>
      </c>
      <c r="BL204" s="9">
        <f>IF(AND($F204&gt;0,$F204&lt;=BO$4),$E204,0)</f>
        <v>20092.88</v>
      </c>
      <c r="BM204" s="9">
        <f t="shared" si="374"/>
        <v>0</v>
      </c>
      <c r="BN204" s="9">
        <f t="shared" si="347"/>
        <v>0</v>
      </c>
      <c r="BO204" s="9">
        <f t="shared" si="348"/>
        <v>0</v>
      </c>
      <c r="BP204" s="9">
        <f t="shared" si="349"/>
        <v>20092.88</v>
      </c>
      <c r="BQ204" s="9">
        <f t="shared" si="350"/>
        <v>0</v>
      </c>
      <c r="BR204" s="9">
        <f t="shared" si="351"/>
        <v>0</v>
      </c>
      <c r="BS204" s="4">
        <f t="shared" si="298"/>
        <v>0</v>
      </c>
      <c r="BT204" s="9">
        <f t="shared" si="352"/>
        <v>0</v>
      </c>
      <c r="BU204" s="9">
        <f>IF(AND($F204&gt;0,$F204&lt;=BX$4),$E204,0)</f>
        <v>20092.88</v>
      </c>
      <c r="BV204" s="9">
        <f t="shared" si="375"/>
        <v>0</v>
      </c>
      <c r="BW204" s="9">
        <f t="shared" si="353"/>
        <v>0</v>
      </c>
      <c r="BX204" s="9">
        <f t="shared" si="354"/>
        <v>0</v>
      </c>
      <c r="BY204" s="9">
        <f t="shared" si="355"/>
        <v>20092.88</v>
      </c>
      <c r="BZ204" s="9">
        <f t="shared" si="356"/>
        <v>0</v>
      </c>
      <c r="CA204" s="9">
        <f t="shared" si="357"/>
        <v>0</v>
      </c>
      <c r="CB204" s="4">
        <f t="shared" si="299"/>
        <v>0</v>
      </c>
      <c r="CC204" s="9">
        <f t="shared" si="358"/>
        <v>0</v>
      </c>
      <c r="CD204" s="9">
        <f>IF(AND($F204&gt;0,$F204&lt;=CG$4),$E204,0)</f>
        <v>20092.88</v>
      </c>
      <c r="CE204" s="9">
        <f t="shared" si="376"/>
        <v>0</v>
      </c>
      <c r="CF204" s="9">
        <f t="shared" si="359"/>
        <v>0</v>
      </c>
      <c r="CG204" s="9">
        <f t="shared" si="360"/>
        <v>0</v>
      </c>
      <c r="CH204" s="9">
        <f t="shared" si="361"/>
        <v>20092.88</v>
      </c>
      <c r="CI204" s="9">
        <f t="shared" si="362"/>
        <v>0</v>
      </c>
      <c r="CJ204" s="9">
        <f t="shared" si="363"/>
        <v>0</v>
      </c>
      <c r="CK204" s="4">
        <f t="shared" si="300"/>
        <v>0</v>
      </c>
      <c r="CL204" s="9">
        <f t="shared" si="364"/>
        <v>0</v>
      </c>
      <c r="CM204" s="9">
        <f>IF(AND($F204&gt;0,$F204&lt;=CP$4),$E204,0)</f>
        <v>20092.88</v>
      </c>
      <c r="CN204" s="9">
        <f t="shared" si="377"/>
        <v>0</v>
      </c>
      <c r="CO204" s="9">
        <f t="shared" si="365"/>
        <v>0</v>
      </c>
      <c r="CP204" s="9">
        <f t="shared" si="366"/>
        <v>0</v>
      </c>
      <c r="CQ204" s="9">
        <f t="shared" si="367"/>
        <v>20092.88</v>
      </c>
      <c r="CR204" s="9">
        <f t="shared" si="368"/>
        <v>0</v>
      </c>
      <c r="CS204" s="9">
        <f t="shared" si="369"/>
        <v>0</v>
      </c>
    </row>
    <row r="205" spans="1:97" ht="12.9" customHeight="1" x14ac:dyDescent="0.25">
      <c r="A205" s="193">
        <v>2404</v>
      </c>
      <c r="B205" s="186" t="s">
        <v>242</v>
      </c>
      <c r="C205" s="179"/>
      <c r="D205" s="194"/>
      <c r="E205" s="217">
        <v>10721.06</v>
      </c>
      <c r="F205" s="276">
        <v>37011</v>
      </c>
      <c r="G205" s="189">
        <v>8</v>
      </c>
      <c r="H205" s="177"/>
      <c r="I205" s="190"/>
      <c r="J205" s="200" t="s">
        <v>463</v>
      </c>
      <c r="K205" s="93">
        <f t="shared" si="312"/>
        <v>0.125</v>
      </c>
      <c r="L205" s="94">
        <f t="shared" si="313"/>
        <v>1340.13</v>
      </c>
      <c r="M205" s="91">
        <f t="shared" si="314"/>
        <v>0</v>
      </c>
      <c r="N205" s="9">
        <f t="shared" si="315"/>
        <v>10721.06</v>
      </c>
      <c r="O205" s="548">
        <f t="shared" si="316"/>
        <v>10721.06</v>
      </c>
      <c r="P205" s="543"/>
      <c r="Q205" s="4">
        <f t="shared" si="291"/>
        <v>0</v>
      </c>
      <c r="R205" s="9">
        <f t="shared" si="310"/>
        <v>0</v>
      </c>
      <c r="S205" s="9">
        <f>IF(AND($F205&gt;0,$F205&lt;=V$4),$E205,0)</f>
        <v>10721.06</v>
      </c>
      <c r="T205" s="9">
        <f t="shared" si="311"/>
        <v>0</v>
      </c>
      <c r="U205" s="9">
        <f t="shared" si="317"/>
        <v>0</v>
      </c>
      <c r="V205" s="9">
        <f t="shared" si="318"/>
        <v>0</v>
      </c>
      <c r="W205" s="9">
        <f t="shared" si="319"/>
        <v>10721.06</v>
      </c>
      <c r="X205" s="9">
        <f t="shared" si="320"/>
        <v>0</v>
      </c>
      <c r="Y205" s="9">
        <f t="shared" si="321"/>
        <v>0</v>
      </c>
      <c r="Z205" s="4">
        <f t="shared" si="293"/>
        <v>0</v>
      </c>
      <c r="AA205" s="9">
        <f t="shared" si="322"/>
        <v>0</v>
      </c>
      <c r="AB205" s="9">
        <f>IF(AND($F205&gt;0,$F205&lt;=AE$4),$E205,0)</f>
        <v>10721.06</v>
      </c>
      <c r="AC205" s="9">
        <f t="shared" si="370"/>
        <v>0</v>
      </c>
      <c r="AD205" s="9">
        <f t="shared" si="323"/>
        <v>0</v>
      </c>
      <c r="AE205" s="9">
        <f t="shared" si="324"/>
        <v>0</v>
      </c>
      <c r="AF205" s="9">
        <f t="shared" si="325"/>
        <v>10721.06</v>
      </c>
      <c r="AG205" s="9">
        <f t="shared" si="326"/>
        <v>0</v>
      </c>
      <c r="AH205" s="9">
        <f t="shared" si="327"/>
        <v>0</v>
      </c>
      <c r="AI205" s="4">
        <f t="shared" si="294"/>
        <v>0</v>
      </c>
      <c r="AJ205" s="9">
        <f t="shared" si="328"/>
        <v>0</v>
      </c>
      <c r="AK205" s="9">
        <f>IF(AND($F205&gt;0,$F205&lt;=AN$4),$E205,0)</f>
        <v>10721.06</v>
      </c>
      <c r="AL205" s="9">
        <f t="shared" si="371"/>
        <v>0</v>
      </c>
      <c r="AM205" s="9">
        <f t="shared" si="329"/>
        <v>0</v>
      </c>
      <c r="AN205" s="9">
        <f t="shared" si="330"/>
        <v>0</v>
      </c>
      <c r="AO205" s="9">
        <f t="shared" si="331"/>
        <v>10721.06</v>
      </c>
      <c r="AP205" s="9">
        <f t="shared" si="332"/>
        <v>0</v>
      </c>
      <c r="AQ205" s="9">
        <f t="shared" si="333"/>
        <v>0</v>
      </c>
      <c r="AR205" s="4">
        <f t="shared" si="295"/>
        <v>0</v>
      </c>
      <c r="AS205" s="9">
        <f t="shared" si="334"/>
        <v>0</v>
      </c>
      <c r="AT205" s="9">
        <f>IF(AND($F205&gt;0,$F205&lt;=AW$4),$E205,0)</f>
        <v>10721.06</v>
      </c>
      <c r="AU205" s="9">
        <f t="shared" si="372"/>
        <v>0</v>
      </c>
      <c r="AV205" s="9">
        <f t="shared" si="335"/>
        <v>0</v>
      </c>
      <c r="AW205" s="9">
        <f t="shared" si="336"/>
        <v>0</v>
      </c>
      <c r="AX205" s="9">
        <f t="shared" si="337"/>
        <v>10721.06</v>
      </c>
      <c r="AY205" s="9">
        <f t="shared" si="338"/>
        <v>0</v>
      </c>
      <c r="AZ205" s="9">
        <f t="shared" si="339"/>
        <v>0</v>
      </c>
      <c r="BA205" s="4">
        <f t="shared" si="296"/>
        <v>0</v>
      </c>
      <c r="BB205" s="9">
        <f t="shared" si="340"/>
        <v>0</v>
      </c>
      <c r="BC205" s="9">
        <f>IF(AND($F205&gt;0,$F205&lt;=BF$4),$E205,0)</f>
        <v>10721.06</v>
      </c>
      <c r="BD205" s="9">
        <f t="shared" si="373"/>
        <v>0</v>
      </c>
      <c r="BE205" s="9">
        <f t="shared" si="341"/>
        <v>0</v>
      </c>
      <c r="BF205" s="9">
        <f t="shared" si="342"/>
        <v>0</v>
      </c>
      <c r="BG205" s="9">
        <f t="shared" si="343"/>
        <v>10721.06</v>
      </c>
      <c r="BH205" s="9">
        <f t="shared" si="344"/>
        <v>0</v>
      </c>
      <c r="BI205" s="9">
        <f t="shared" si="345"/>
        <v>0</v>
      </c>
      <c r="BJ205" s="4">
        <f t="shared" si="297"/>
        <v>0</v>
      </c>
      <c r="BK205" s="9">
        <f t="shared" si="346"/>
        <v>0</v>
      </c>
      <c r="BL205" s="9">
        <f>IF(AND($F205&gt;0,$F205&lt;=BO$4),$E205,0)</f>
        <v>10721.06</v>
      </c>
      <c r="BM205" s="9">
        <f t="shared" si="374"/>
        <v>0</v>
      </c>
      <c r="BN205" s="9">
        <f t="shared" si="347"/>
        <v>0</v>
      </c>
      <c r="BO205" s="9">
        <f t="shared" si="348"/>
        <v>0</v>
      </c>
      <c r="BP205" s="9">
        <f t="shared" si="349"/>
        <v>10721.06</v>
      </c>
      <c r="BQ205" s="9">
        <f t="shared" si="350"/>
        <v>0</v>
      </c>
      <c r="BR205" s="9">
        <f t="shared" si="351"/>
        <v>0</v>
      </c>
      <c r="BS205" s="4">
        <f t="shared" si="298"/>
        <v>0</v>
      </c>
      <c r="BT205" s="9">
        <f t="shared" si="352"/>
        <v>0</v>
      </c>
      <c r="BU205" s="9">
        <f>IF(AND($F205&gt;0,$F205&lt;=BX$4),$E205,0)</f>
        <v>10721.06</v>
      </c>
      <c r="BV205" s="9">
        <f t="shared" si="375"/>
        <v>0</v>
      </c>
      <c r="BW205" s="9">
        <f t="shared" si="353"/>
        <v>0</v>
      </c>
      <c r="BX205" s="9">
        <f t="shared" si="354"/>
        <v>0</v>
      </c>
      <c r="BY205" s="9">
        <f t="shared" si="355"/>
        <v>10721.06</v>
      </c>
      <c r="BZ205" s="9">
        <f t="shared" si="356"/>
        <v>0</v>
      </c>
      <c r="CA205" s="9">
        <f t="shared" si="357"/>
        <v>0</v>
      </c>
      <c r="CB205" s="4">
        <f t="shared" si="299"/>
        <v>0</v>
      </c>
      <c r="CC205" s="9">
        <f t="shared" si="358"/>
        <v>0</v>
      </c>
      <c r="CD205" s="9">
        <f>IF(AND($F205&gt;0,$F205&lt;=CG$4),$E205,0)</f>
        <v>10721.06</v>
      </c>
      <c r="CE205" s="9">
        <f t="shared" si="376"/>
        <v>0</v>
      </c>
      <c r="CF205" s="9">
        <f t="shared" si="359"/>
        <v>0</v>
      </c>
      <c r="CG205" s="9">
        <f t="shared" si="360"/>
        <v>0</v>
      </c>
      <c r="CH205" s="9">
        <f t="shared" si="361"/>
        <v>10721.06</v>
      </c>
      <c r="CI205" s="9">
        <f t="shared" si="362"/>
        <v>0</v>
      </c>
      <c r="CJ205" s="9">
        <f t="shared" si="363"/>
        <v>0</v>
      </c>
      <c r="CK205" s="4">
        <f t="shared" si="300"/>
        <v>0</v>
      </c>
      <c r="CL205" s="9">
        <f t="shared" si="364"/>
        <v>0</v>
      </c>
      <c r="CM205" s="9">
        <f>IF(AND($F205&gt;0,$F205&lt;=CP$4),$E205,0)</f>
        <v>10721.06</v>
      </c>
      <c r="CN205" s="9">
        <f t="shared" si="377"/>
        <v>0</v>
      </c>
      <c r="CO205" s="9">
        <f t="shared" si="365"/>
        <v>0</v>
      </c>
      <c r="CP205" s="9">
        <f t="shared" si="366"/>
        <v>0</v>
      </c>
      <c r="CQ205" s="9">
        <f t="shared" si="367"/>
        <v>10721.06</v>
      </c>
      <c r="CR205" s="9">
        <f t="shared" si="368"/>
        <v>0</v>
      </c>
      <c r="CS205" s="9">
        <f t="shared" si="369"/>
        <v>0</v>
      </c>
    </row>
    <row r="206" spans="1:97" ht="12.9" customHeight="1" x14ac:dyDescent="0.25">
      <c r="A206" s="193">
        <v>2405</v>
      </c>
      <c r="B206" s="186" t="s">
        <v>243</v>
      </c>
      <c r="C206" s="179"/>
      <c r="D206" s="194"/>
      <c r="E206" s="217">
        <v>1783.13</v>
      </c>
      <c r="F206" s="276">
        <v>37287</v>
      </c>
      <c r="G206" s="189">
        <v>5</v>
      </c>
      <c r="H206" s="177"/>
      <c r="I206" s="190"/>
      <c r="J206" s="200" t="s">
        <v>463</v>
      </c>
      <c r="K206" s="93">
        <f t="shared" si="312"/>
        <v>0.2</v>
      </c>
      <c r="L206" s="94">
        <f t="shared" si="313"/>
        <v>356.63</v>
      </c>
      <c r="M206" s="91">
        <f t="shared" si="314"/>
        <v>0</v>
      </c>
      <c r="N206" s="9">
        <f t="shared" si="315"/>
        <v>1783.13</v>
      </c>
      <c r="O206" s="548">
        <f t="shared" si="316"/>
        <v>1783.13</v>
      </c>
      <c r="P206" s="543"/>
      <c r="Q206" s="4">
        <f t="shared" si="291"/>
        <v>0</v>
      </c>
      <c r="R206" s="9">
        <f t="shared" si="310"/>
        <v>0</v>
      </c>
      <c r="S206" s="9">
        <f>IF(AND($F206&gt;0,$F206&lt;=V$4),$E206,0)</f>
        <v>1783.13</v>
      </c>
      <c r="T206" s="9">
        <f t="shared" si="311"/>
        <v>0</v>
      </c>
      <c r="U206" s="9">
        <f t="shared" si="317"/>
        <v>0</v>
      </c>
      <c r="V206" s="9">
        <f t="shared" si="318"/>
        <v>0</v>
      </c>
      <c r="W206" s="9">
        <f t="shared" si="319"/>
        <v>1783.13</v>
      </c>
      <c r="X206" s="9">
        <f t="shared" si="320"/>
        <v>0</v>
      </c>
      <c r="Y206" s="9">
        <f t="shared" si="321"/>
        <v>0</v>
      </c>
      <c r="Z206" s="4">
        <f t="shared" si="293"/>
        <v>0</v>
      </c>
      <c r="AA206" s="9">
        <f t="shared" si="322"/>
        <v>0</v>
      </c>
      <c r="AB206" s="9">
        <f>IF(AND($F206&gt;0,$F206&lt;=AE$4),$E206,0)</f>
        <v>1783.13</v>
      </c>
      <c r="AC206" s="9">
        <f t="shared" si="370"/>
        <v>0</v>
      </c>
      <c r="AD206" s="9">
        <f t="shared" si="323"/>
        <v>0</v>
      </c>
      <c r="AE206" s="9">
        <f t="shared" si="324"/>
        <v>0</v>
      </c>
      <c r="AF206" s="9">
        <f t="shared" si="325"/>
        <v>1783.13</v>
      </c>
      <c r="AG206" s="9">
        <f t="shared" si="326"/>
        <v>0</v>
      </c>
      <c r="AH206" s="9">
        <f t="shared" si="327"/>
        <v>0</v>
      </c>
      <c r="AI206" s="4">
        <f t="shared" si="294"/>
        <v>0</v>
      </c>
      <c r="AJ206" s="9">
        <f t="shared" si="328"/>
        <v>0</v>
      </c>
      <c r="AK206" s="9">
        <f>IF(AND($F206&gt;0,$F206&lt;=AN$4),$E206,0)</f>
        <v>1783.13</v>
      </c>
      <c r="AL206" s="9">
        <f t="shared" si="371"/>
        <v>0</v>
      </c>
      <c r="AM206" s="9">
        <f t="shared" si="329"/>
        <v>0</v>
      </c>
      <c r="AN206" s="9">
        <f t="shared" si="330"/>
        <v>0</v>
      </c>
      <c r="AO206" s="9">
        <f t="shared" si="331"/>
        <v>1783.13</v>
      </c>
      <c r="AP206" s="9">
        <f t="shared" si="332"/>
        <v>0</v>
      </c>
      <c r="AQ206" s="9">
        <f t="shared" si="333"/>
        <v>0</v>
      </c>
      <c r="AR206" s="4">
        <f t="shared" si="295"/>
        <v>0</v>
      </c>
      <c r="AS206" s="9">
        <f t="shared" si="334"/>
        <v>0</v>
      </c>
      <c r="AT206" s="9">
        <f>IF(AND($F206&gt;0,$F206&lt;=AW$4),$E206,0)</f>
        <v>1783.13</v>
      </c>
      <c r="AU206" s="9">
        <f t="shared" si="372"/>
        <v>0</v>
      </c>
      <c r="AV206" s="9">
        <f t="shared" si="335"/>
        <v>0</v>
      </c>
      <c r="AW206" s="9">
        <f t="shared" si="336"/>
        <v>0</v>
      </c>
      <c r="AX206" s="9">
        <f t="shared" si="337"/>
        <v>1783.13</v>
      </c>
      <c r="AY206" s="9">
        <f t="shared" si="338"/>
        <v>0</v>
      </c>
      <c r="AZ206" s="9">
        <f t="shared" si="339"/>
        <v>0</v>
      </c>
      <c r="BA206" s="4">
        <f t="shared" si="296"/>
        <v>0</v>
      </c>
      <c r="BB206" s="9">
        <f t="shared" si="340"/>
        <v>0</v>
      </c>
      <c r="BC206" s="9">
        <f>IF(AND($F206&gt;0,$F206&lt;=BF$4),$E206,0)</f>
        <v>1783.13</v>
      </c>
      <c r="BD206" s="9">
        <f t="shared" si="373"/>
        <v>0</v>
      </c>
      <c r="BE206" s="9">
        <f t="shared" si="341"/>
        <v>0</v>
      </c>
      <c r="BF206" s="9">
        <f t="shared" si="342"/>
        <v>0</v>
      </c>
      <c r="BG206" s="9">
        <f t="shared" si="343"/>
        <v>1783.13</v>
      </c>
      <c r="BH206" s="9">
        <f t="shared" si="344"/>
        <v>0</v>
      </c>
      <c r="BI206" s="9">
        <f t="shared" si="345"/>
        <v>0</v>
      </c>
      <c r="BJ206" s="4">
        <f t="shared" si="297"/>
        <v>0</v>
      </c>
      <c r="BK206" s="9">
        <f t="shared" si="346"/>
        <v>0</v>
      </c>
      <c r="BL206" s="9">
        <f>IF(AND($F206&gt;0,$F206&lt;=BO$4),$E206,0)</f>
        <v>1783.13</v>
      </c>
      <c r="BM206" s="9">
        <f t="shared" si="374"/>
        <v>0</v>
      </c>
      <c r="BN206" s="9">
        <f t="shared" si="347"/>
        <v>0</v>
      </c>
      <c r="BO206" s="9">
        <f t="shared" si="348"/>
        <v>0</v>
      </c>
      <c r="BP206" s="9">
        <f t="shared" si="349"/>
        <v>1783.13</v>
      </c>
      <c r="BQ206" s="9">
        <f t="shared" si="350"/>
        <v>0</v>
      </c>
      <c r="BR206" s="9">
        <f t="shared" si="351"/>
        <v>0</v>
      </c>
      <c r="BS206" s="4">
        <f t="shared" si="298"/>
        <v>0</v>
      </c>
      <c r="BT206" s="9">
        <f t="shared" si="352"/>
        <v>0</v>
      </c>
      <c r="BU206" s="9">
        <f>IF(AND($F206&gt;0,$F206&lt;=BX$4),$E206,0)</f>
        <v>1783.13</v>
      </c>
      <c r="BV206" s="9">
        <f t="shared" si="375"/>
        <v>0</v>
      </c>
      <c r="BW206" s="9">
        <f t="shared" si="353"/>
        <v>0</v>
      </c>
      <c r="BX206" s="9">
        <f t="shared" si="354"/>
        <v>0</v>
      </c>
      <c r="BY206" s="9">
        <f t="shared" si="355"/>
        <v>1783.13</v>
      </c>
      <c r="BZ206" s="9">
        <f t="shared" si="356"/>
        <v>0</v>
      </c>
      <c r="CA206" s="9">
        <f t="shared" si="357"/>
        <v>0</v>
      </c>
      <c r="CB206" s="4">
        <f t="shared" si="299"/>
        <v>0</v>
      </c>
      <c r="CC206" s="9">
        <f t="shared" si="358"/>
        <v>0</v>
      </c>
      <c r="CD206" s="9">
        <f>IF(AND($F206&gt;0,$F206&lt;=CG$4),$E206,0)</f>
        <v>1783.13</v>
      </c>
      <c r="CE206" s="9">
        <f t="shared" si="376"/>
        <v>0</v>
      </c>
      <c r="CF206" s="9">
        <f t="shared" si="359"/>
        <v>0</v>
      </c>
      <c r="CG206" s="9">
        <f t="shared" si="360"/>
        <v>0</v>
      </c>
      <c r="CH206" s="9">
        <f t="shared" si="361"/>
        <v>1783.13</v>
      </c>
      <c r="CI206" s="9">
        <f t="shared" si="362"/>
        <v>0</v>
      </c>
      <c r="CJ206" s="9">
        <f t="shared" si="363"/>
        <v>0</v>
      </c>
      <c r="CK206" s="4">
        <f t="shared" si="300"/>
        <v>0</v>
      </c>
      <c r="CL206" s="9">
        <f t="shared" si="364"/>
        <v>0</v>
      </c>
      <c r="CM206" s="9">
        <f>IF(AND($F206&gt;0,$F206&lt;=CP$4),$E206,0)</f>
        <v>1783.13</v>
      </c>
      <c r="CN206" s="9">
        <f t="shared" si="377"/>
        <v>0</v>
      </c>
      <c r="CO206" s="9">
        <f t="shared" si="365"/>
        <v>0</v>
      </c>
      <c r="CP206" s="9">
        <f t="shared" si="366"/>
        <v>0</v>
      </c>
      <c r="CQ206" s="9">
        <f t="shared" si="367"/>
        <v>1783.13</v>
      </c>
      <c r="CR206" s="9">
        <f t="shared" si="368"/>
        <v>0</v>
      </c>
      <c r="CS206" s="9">
        <f t="shared" si="369"/>
        <v>0</v>
      </c>
    </row>
    <row r="207" spans="1:97" ht="12.9" customHeight="1" x14ac:dyDescent="0.25">
      <c r="A207" s="193">
        <v>2406</v>
      </c>
      <c r="B207" s="186" t="s">
        <v>244</v>
      </c>
      <c r="C207" s="179"/>
      <c r="D207" s="194"/>
      <c r="E207" s="217">
        <v>16776.18</v>
      </c>
      <c r="F207" s="276">
        <v>37438</v>
      </c>
      <c r="G207" s="189">
        <v>12</v>
      </c>
      <c r="H207" s="177"/>
      <c r="I207" s="190"/>
      <c r="J207" s="200" t="s">
        <v>463</v>
      </c>
      <c r="K207" s="93">
        <f t="shared" si="312"/>
        <v>8.3299999999999999E-2</v>
      </c>
      <c r="L207" s="94">
        <f t="shared" si="313"/>
        <v>1397.46</v>
      </c>
      <c r="M207" s="91">
        <f t="shared" si="314"/>
        <v>3500.3100000000013</v>
      </c>
      <c r="N207" s="9">
        <f t="shared" si="315"/>
        <v>13275.869999999999</v>
      </c>
      <c r="O207" s="548">
        <f t="shared" si="316"/>
        <v>16776.18</v>
      </c>
      <c r="P207" s="543"/>
      <c r="Q207" s="4">
        <f t="shared" si="291"/>
        <v>0</v>
      </c>
      <c r="R207" s="9">
        <f t="shared" si="310"/>
        <v>0</v>
      </c>
      <c r="S207" s="9">
        <f>IF(AND($F207&gt;0,$F207&lt;=V$4),$E207,0)</f>
        <v>16776.18</v>
      </c>
      <c r="T207" s="9">
        <f t="shared" si="311"/>
        <v>16776.18</v>
      </c>
      <c r="U207" s="9">
        <f t="shared" si="317"/>
        <v>1397.46</v>
      </c>
      <c r="V207" s="9">
        <f t="shared" si="318"/>
        <v>2102.8500000000013</v>
      </c>
      <c r="W207" s="9">
        <f t="shared" si="319"/>
        <v>14673.329999999998</v>
      </c>
      <c r="X207" s="9">
        <f t="shared" si="320"/>
        <v>0</v>
      </c>
      <c r="Y207" s="9">
        <f t="shared" si="321"/>
        <v>16776.18</v>
      </c>
      <c r="Z207" s="4">
        <f t="shared" si="293"/>
        <v>0</v>
      </c>
      <c r="AA207" s="9">
        <f t="shared" si="322"/>
        <v>0</v>
      </c>
      <c r="AB207" s="9">
        <f>IF(AND($F207&gt;0,$F207&lt;=AE$4),$E207,0)</f>
        <v>16776.18</v>
      </c>
      <c r="AC207" s="9">
        <f t="shared" si="370"/>
        <v>16776.18</v>
      </c>
      <c r="AD207" s="9">
        <f t="shared" si="323"/>
        <v>1397.46</v>
      </c>
      <c r="AE207" s="9">
        <f t="shared" si="324"/>
        <v>705.39000000000124</v>
      </c>
      <c r="AF207" s="9">
        <f t="shared" si="325"/>
        <v>16070.789999999997</v>
      </c>
      <c r="AG207" s="9">
        <f t="shared" si="326"/>
        <v>0</v>
      </c>
      <c r="AH207" s="9">
        <f t="shared" si="327"/>
        <v>16776.18</v>
      </c>
      <c r="AI207" s="4">
        <f t="shared" si="294"/>
        <v>0</v>
      </c>
      <c r="AJ207" s="9">
        <f t="shared" si="328"/>
        <v>0</v>
      </c>
      <c r="AK207" s="9">
        <f>IF(AND($F207&gt;0,$F207&lt;=AN$4),$E207,0)</f>
        <v>16776.18</v>
      </c>
      <c r="AL207" s="9">
        <f t="shared" si="371"/>
        <v>8468.0400000000009</v>
      </c>
      <c r="AM207" s="9">
        <f t="shared" si="329"/>
        <v>705.39000000000124</v>
      </c>
      <c r="AN207" s="9">
        <f t="shared" si="330"/>
        <v>0</v>
      </c>
      <c r="AO207" s="9">
        <f t="shared" si="331"/>
        <v>16776.18</v>
      </c>
      <c r="AP207" s="9">
        <f t="shared" si="332"/>
        <v>0</v>
      </c>
      <c r="AQ207" s="9">
        <f t="shared" si="333"/>
        <v>8468.0400000000009</v>
      </c>
      <c r="AR207" s="4">
        <f t="shared" si="295"/>
        <v>0</v>
      </c>
      <c r="AS207" s="9">
        <f t="shared" si="334"/>
        <v>0</v>
      </c>
      <c r="AT207" s="9">
        <f>IF(AND($F207&gt;0,$F207&lt;=AW$4),$E207,0)</f>
        <v>16776.18</v>
      </c>
      <c r="AU207" s="9">
        <f t="shared" si="372"/>
        <v>0</v>
      </c>
      <c r="AV207" s="9">
        <f t="shared" si="335"/>
        <v>0</v>
      </c>
      <c r="AW207" s="9">
        <f t="shared" si="336"/>
        <v>0</v>
      </c>
      <c r="AX207" s="9">
        <f t="shared" si="337"/>
        <v>16776.18</v>
      </c>
      <c r="AY207" s="9">
        <f t="shared" si="338"/>
        <v>0</v>
      </c>
      <c r="AZ207" s="9">
        <f t="shared" si="339"/>
        <v>0</v>
      </c>
      <c r="BA207" s="4">
        <f t="shared" si="296"/>
        <v>0</v>
      </c>
      <c r="BB207" s="9">
        <f t="shared" si="340"/>
        <v>0</v>
      </c>
      <c r="BC207" s="9">
        <f>IF(AND($F207&gt;0,$F207&lt;=BF$4),$E207,0)</f>
        <v>16776.18</v>
      </c>
      <c r="BD207" s="9">
        <f t="shared" si="373"/>
        <v>0</v>
      </c>
      <c r="BE207" s="9">
        <f t="shared" si="341"/>
        <v>0</v>
      </c>
      <c r="BF207" s="9">
        <f t="shared" si="342"/>
        <v>0</v>
      </c>
      <c r="BG207" s="9">
        <f t="shared" si="343"/>
        <v>16776.18</v>
      </c>
      <c r="BH207" s="9">
        <f t="shared" si="344"/>
        <v>0</v>
      </c>
      <c r="BI207" s="9">
        <f t="shared" si="345"/>
        <v>0</v>
      </c>
      <c r="BJ207" s="4">
        <f t="shared" si="297"/>
        <v>0</v>
      </c>
      <c r="BK207" s="9">
        <f t="shared" si="346"/>
        <v>0</v>
      </c>
      <c r="BL207" s="9">
        <f>IF(AND($F207&gt;0,$F207&lt;=BO$4),$E207,0)</f>
        <v>16776.18</v>
      </c>
      <c r="BM207" s="9">
        <f t="shared" si="374"/>
        <v>0</v>
      </c>
      <c r="BN207" s="9">
        <f t="shared" si="347"/>
        <v>0</v>
      </c>
      <c r="BO207" s="9">
        <f t="shared" si="348"/>
        <v>0</v>
      </c>
      <c r="BP207" s="9">
        <f t="shared" si="349"/>
        <v>16776.18</v>
      </c>
      <c r="BQ207" s="9">
        <f t="shared" si="350"/>
        <v>0</v>
      </c>
      <c r="BR207" s="9">
        <f t="shared" si="351"/>
        <v>0</v>
      </c>
      <c r="BS207" s="4">
        <f t="shared" si="298"/>
        <v>0</v>
      </c>
      <c r="BT207" s="9">
        <f t="shared" si="352"/>
        <v>0</v>
      </c>
      <c r="BU207" s="9">
        <f>IF(AND($F207&gt;0,$F207&lt;=BX$4),$E207,0)</f>
        <v>16776.18</v>
      </c>
      <c r="BV207" s="9">
        <f t="shared" si="375"/>
        <v>0</v>
      </c>
      <c r="BW207" s="9">
        <f t="shared" si="353"/>
        <v>0</v>
      </c>
      <c r="BX207" s="9">
        <f t="shared" si="354"/>
        <v>0</v>
      </c>
      <c r="BY207" s="9">
        <f t="shared" si="355"/>
        <v>16776.18</v>
      </c>
      <c r="BZ207" s="9">
        <f t="shared" si="356"/>
        <v>0</v>
      </c>
      <c r="CA207" s="9">
        <f t="shared" si="357"/>
        <v>0</v>
      </c>
      <c r="CB207" s="4">
        <f t="shared" si="299"/>
        <v>0</v>
      </c>
      <c r="CC207" s="9">
        <f t="shared" si="358"/>
        <v>0</v>
      </c>
      <c r="CD207" s="9">
        <f>IF(AND($F207&gt;0,$F207&lt;=CG$4),$E207,0)</f>
        <v>16776.18</v>
      </c>
      <c r="CE207" s="9">
        <f t="shared" si="376"/>
        <v>0</v>
      </c>
      <c r="CF207" s="9">
        <f t="shared" si="359"/>
        <v>0</v>
      </c>
      <c r="CG207" s="9">
        <f t="shared" si="360"/>
        <v>0</v>
      </c>
      <c r="CH207" s="9">
        <f t="shared" si="361"/>
        <v>16776.18</v>
      </c>
      <c r="CI207" s="9">
        <f t="shared" si="362"/>
        <v>0</v>
      </c>
      <c r="CJ207" s="9">
        <f t="shared" si="363"/>
        <v>0</v>
      </c>
      <c r="CK207" s="4">
        <f t="shared" si="300"/>
        <v>0</v>
      </c>
      <c r="CL207" s="9">
        <f t="shared" si="364"/>
        <v>0</v>
      </c>
      <c r="CM207" s="9">
        <f>IF(AND($F207&gt;0,$F207&lt;=CP$4),$E207,0)</f>
        <v>16776.18</v>
      </c>
      <c r="CN207" s="9">
        <f t="shared" si="377"/>
        <v>0</v>
      </c>
      <c r="CO207" s="9">
        <f t="shared" si="365"/>
        <v>0</v>
      </c>
      <c r="CP207" s="9">
        <f t="shared" si="366"/>
        <v>0</v>
      </c>
      <c r="CQ207" s="9">
        <f t="shared" si="367"/>
        <v>16776.18</v>
      </c>
      <c r="CR207" s="9">
        <f t="shared" si="368"/>
        <v>0</v>
      </c>
      <c r="CS207" s="9">
        <f t="shared" si="369"/>
        <v>0</v>
      </c>
    </row>
    <row r="208" spans="1:97" ht="12.9" customHeight="1" x14ac:dyDescent="0.25">
      <c r="A208" s="193">
        <v>2408</v>
      </c>
      <c r="B208" s="186" t="s">
        <v>245</v>
      </c>
      <c r="C208" s="179"/>
      <c r="D208" s="194"/>
      <c r="E208" s="217">
        <v>1398.74</v>
      </c>
      <c r="F208" s="276">
        <v>37819</v>
      </c>
      <c r="G208" s="189">
        <v>5</v>
      </c>
      <c r="H208" s="177"/>
      <c r="I208" s="190"/>
      <c r="J208" s="200" t="s">
        <v>463</v>
      </c>
      <c r="K208" s="93">
        <f t="shared" si="312"/>
        <v>0.2</v>
      </c>
      <c r="L208" s="94">
        <f t="shared" si="313"/>
        <v>279.75</v>
      </c>
      <c r="M208" s="91">
        <f t="shared" si="314"/>
        <v>0</v>
      </c>
      <c r="N208" s="9">
        <f t="shared" si="315"/>
        <v>1398.74</v>
      </c>
      <c r="O208" s="548">
        <f t="shared" si="316"/>
        <v>1398.74</v>
      </c>
      <c r="P208" s="543"/>
      <c r="Q208" s="4">
        <f t="shared" si="291"/>
        <v>0</v>
      </c>
      <c r="R208" s="9">
        <f t="shared" si="310"/>
        <v>0</v>
      </c>
      <c r="S208" s="9">
        <f t="shared" si="301"/>
        <v>1398.74</v>
      </c>
      <c r="T208" s="9">
        <f t="shared" si="311"/>
        <v>0</v>
      </c>
      <c r="U208" s="9">
        <f t="shared" si="317"/>
        <v>0</v>
      </c>
      <c r="V208" s="9">
        <f t="shared" si="318"/>
        <v>0</v>
      </c>
      <c r="W208" s="9">
        <f t="shared" si="319"/>
        <v>1398.74</v>
      </c>
      <c r="X208" s="9">
        <f t="shared" si="320"/>
        <v>0</v>
      </c>
      <c r="Y208" s="9">
        <f t="shared" si="321"/>
        <v>0</v>
      </c>
      <c r="Z208" s="4">
        <f t="shared" si="293"/>
        <v>0</v>
      </c>
      <c r="AA208" s="9">
        <f t="shared" si="322"/>
        <v>0</v>
      </c>
      <c r="AB208" s="9">
        <f t="shared" ref="AB208:AB238" si="378">IF(AND($F208&gt;0,$F208&lt;=AE$4),$E208,0)</f>
        <v>1398.74</v>
      </c>
      <c r="AC208" s="9">
        <f t="shared" si="370"/>
        <v>0</v>
      </c>
      <c r="AD208" s="9">
        <f t="shared" si="323"/>
        <v>0</v>
      </c>
      <c r="AE208" s="9">
        <f t="shared" si="324"/>
        <v>0</v>
      </c>
      <c r="AF208" s="9">
        <f t="shared" si="325"/>
        <v>1398.74</v>
      </c>
      <c r="AG208" s="9">
        <f t="shared" si="326"/>
        <v>0</v>
      </c>
      <c r="AH208" s="9">
        <f t="shared" si="327"/>
        <v>0</v>
      </c>
      <c r="AI208" s="4">
        <f t="shared" si="294"/>
        <v>0</v>
      </c>
      <c r="AJ208" s="9">
        <f t="shared" si="328"/>
        <v>0</v>
      </c>
      <c r="AK208" s="9">
        <f t="shared" ref="AK208:AK238" si="379">IF(AND($F208&gt;0,$F208&lt;=AN$4),$E208,0)</f>
        <v>1398.74</v>
      </c>
      <c r="AL208" s="9">
        <f t="shared" si="371"/>
        <v>0</v>
      </c>
      <c r="AM208" s="9">
        <f t="shared" si="329"/>
        <v>0</v>
      </c>
      <c r="AN208" s="9">
        <f t="shared" si="330"/>
        <v>0</v>
      </c>
      <c r="AO208" s="9">
        <f t="shared" si="331"/>
        <v>1398.74</v>
      </c>
      <c r="AP208" s="9">
        <f t="shared" si="332"/>
        <v>0</v>
      </c>
      <c r="AQ208" s="9">
        <f t="shared" si="333"/>
        <v>0</v>
      </c>
      <c r="AR208" s="4">
        <f t="shared" si="295"/>
        <v>0</v>
      </c>
      <c r="AS208" s="9">
        <f t="shared" si="334"/>
        <v>0</v>
      </c>
      <c r="AT208" s="9">
        <f t="shared" ref="AT208:AT238" si="380">IF(AND($F208&gt;0,$F208&lt;=AW$4),$E208,0)</f>
        <v>1398.74</v>
      </c>
      <c r="AU208" s="9">
        <f t="shared" si="372"/>
        <v>0</v>
      </c>
      <c r="AV208" s="9">
        <f t="shared" si="335"/>
        <v>0</v>
      </c>
      <c r="AW208" s="9">
        <f t="shared" si="336"/>
        <v>0</v>
      </c>
      <c r="AX208" s="9">
        <f t="shared" si="337"/>
        <v>1398.74</v>
      </c>
      <c r="AY208" s="9">
        <f t="shared" si="338"/>
        <v>0</v>
      </c>
      <c r="AZ208" s="9">
        <f t="shared" si="339"/>
        <v>0</v>
      </c>
      <c r="BA208" s="4">
        <f t="shared" si="296"/>
        <v>0</v>
      </c>
      <c r="BB208" s="9">
        <f t="shared" si="340"/>
        <v>0</v>
      </c>
      <c r="BC208" s="9">
        <f t="shared" ref="BC208:BC238" si="381">IF(AND($F208&gt;0,$F208&lt;=BF$4),$E208,0)</f>
        <v>1398.74</v>
      </c>
      <c r="BD208" s="9">
        <f t="shared" si="373"/>
        <v>0</v>
      </c>
      <c r="BE208" s="9">
        <f t="shared" si="341"/>
        <v>0</v>
      </c>
      <c r="BF208" s="9">
        <f t="shared" si="342"/>
        <v>0</v>
      </c>
      <c r="BG208" s="9">
        <f t="shared" si="343"/>
        <v>1398.74</v>
      </c>
      <c r="BH208" s="9">
        <f t="shared" si="344"/>
        <v>0</v>
      </c>
      <c r="BI208" s="9">
        <f t="shared" si="345"/>
        <v>0</v>
      </c>
      <c r="BJ208" s="4">
        <f t="shared" si="297"/>
        <v>0</v>
      </c>
      <c r="BK208" s="9">
        <f t="shared" si="346"/>
        <v>0</v>
      </c>
      <c r="BL208" s="9">
        <f t="shared" ref="BL208:BL238" si="382">IF(AND($F208&gt;0,$F208&lt;=BO$4),$E208,0)</f>
        <v>1398.74</v>
      </c>
      <c r="BM208" s="9">
        <f t="shared" si="374"/>
        <v>0</v>
      </c>
      <c r="BN208" s="9">
        <f t="shared" si="347"/>
        <v>0</v>
      </c>
      <c r="BO208" s="9">
        <f t="shared" si="348"/>
        <v>0</v>
      </c>
      <c r="BP208" s="9">
        <f t="shared" si="349"/>
        <v>1398.74</v>
      </c>
      <c r="BQ208" s="9">
        <f t="shared" si="350"/>
        <v>0</v>
      </c>
      <c r="BR208" s="9">
        <f t="shared" si="351"/>
        <v>0</v>
      </c>
      <c r="BS208" s="4">
        <f t="shared" si="298"/>
        <v>0</v>
      </c>
      <c r="BT208" s="9">
        <f t="shared" si="352"/>
        <v>0</v>
      </c>
      <c r="BU208" s="9">
        <f t="shared" ref="BU208:BU238" si="383">IF(AND($F208&gt;0,$F208&lt;=BX$4),$E208,0)</f>
        <v>1398.74</v>
      </c>
      <c r="BV208" s="9">
        <f t="shared" si="375"/>
        <v>0</v>
      </c>
      <c r="BW208" s="9">
        <f t="shared" si="353"/>
        <v>0</v>
      </c>
      <c r="BX208" s="9">
        <f t="shared" si="354"/>
        <v>0</v>
      </c>
      <c r="BY208" s="9">
        <f t="shared" si="355"/>
        <v>1398.74</v>
      </c>
      <c r="BZ208" s="9">
        <f t="shared" si="356"/>
        <v>0</v>
      </c>
      <c r="CA208" s="9">
        <f t="shared" si="357"/>
        <v>0</v>
      </c>
      <c r="CB208" s="4">
        <f t="shared" si="299"/>
        <v>0</v>
      </c>
      <c r="CC208" s="9">
        <f t="shared" si="358"/>
        <v>0</v>
      </c>
      <c r="CD208" s="9">
        <f t="shared" ref="CD208:CD238" si="384">IF(AND($F208&gt;0,$F208&lt;=CG$4),$E208,0)</f>
        <v>1398.74</v>
      </c>
      <c r="CE208" s="9">
        <f t="shared" si="376"/>
        <v>0</v>
      </c>
      <c r="CF208" s="9">
        <f t="shared" si="359"/>
        <v>0</v>
      </c>
      <c r="CG208" s="9">
        <f t="shared" si="360"/>
        <v>0</v>
      </c>
      <c r="CH208" s="9">
        <f t="shared" si="361"/>
        <v>1398.74</v>
      </c>
      <c r="CI208" s="9">
        <f t="shared" si="362"/>
        <v>0</v>
      </c>
      <c r="CJ208" s="9">
        <f t="shared" si="363"/>
        <v>0</v>
      </c>
      <c r="CK208" s="4">
        <f t="shared" si="300"/>
        <v>0</v>
      </c>
      <c r="CL208" s="9">
        <f t="shared" si="364"/>
        <v>0</v>
      </c>
      <c r="CM208" s="9">
        <f t="shared" ref="CM208:CM238" si="385">IF(AND($F208&gt;0,$F208&lt;=CP$4),$E208,0)</f>
        <v>1398.74</v>
      </c>
      <c r="CN208" s="9">
        <f t="shared" si="377"/>
        <v>0</v>
      </c>
      <c r="CO208" s="9">
        <f t="shared" si="365"/>
        <v>0</v>
      </c>
      <c r="CP208" s="9">
        <f t="shared" si="366"/>
        <v>0</v>
      </c>
      <c r="CQ208" s="9">
        <f t="shared" si="367"/>
        <v>1398.74</v>
      </c>
      <c r="CR208" s="9">
        <f t="shared" si="368"/>
        <v>0</v>
      </c>
      <c r="CS208" s="9">
        <f t="shared" si="369"/>
        <v>0</v>
      </c>
    </row>
    <row r="209" spans="1:97" ht="12.9" customHeight="1" x14ac:dyDescent="0.25">
      <c r="A209" s="193">
        <v>2409</v>
      </c>
      <c r="B209" s="186" t="s">
        <v>246</v>
      </c>
      <c r="C209" s="179"/>
      <c r="D209" s="194"/>
      <c r="E209" s="217">
        <v>6891.92</v>
      </c>
      <c r="F209" s="276">
        <v>38352</v>
      </c>
      <c r="G209" s="189">
        <v>17</v>
      </c>
      <c r="H209" s="177"/>
      <c r="I209" s="190"/>
      <c r="J209" s="200" t="s">
        <v>463</v>
      </c>
      <c r="K209" s="93">
        <f t="shared" si="312"/>
        <v>5.8799999999999998E-2</v>
      </c>
      <c r="L209" s="94">
        <f t="shared" si="313"/>
        <v>405.24</v>
      </c>
      <c r="M209" s="91">
        <f t="shared" si="314"/>
        <v>4021.47</v>
      </c>
      <c r="N209" s="9">
        <f t="shared" si="315"/>
        <v>2870.4500000000003</v>
      </c>
      <c r="O209" s="548">
        <f t="shared" si="316"/>
        <v>6891.92</v>
      </c>
      <c r="P209" s="543"/>
      <c r="Q209" s="4">
        <f t="shared" si="291"/>
        <v>0</v>
      </c>
      <c r="R209" s="9">
        <f t="shared" si="310"/>
        <v>0</v>
      </c>
      <c r="S209" s="9">
        <f t="shared" si="301"/>
        <v>6891.92</v>
      </c>
      <c r="T209" s="9">
        <f t="shared" si="311"/>
        <v>6891.92</v>
      </c>
      <c r="U209" s="9">
        <f t="shared" si="317"/>
        <v>405.24</v>
      </c>
      <c r="V209" s="9">
        <f t="shared" si="318"/>
        <v>3616.2299999999996</v>
      </c>
      <c r="W209" s="9">
        <f t="shared" si="319"/>
        <v>3275.6900000000005</v>
      </c>
      <c r="X209" s="9">
        <f t="shared" si="320"/>
        <v>0</v>
      </c>
      <c r="Y209" s="9">
        <f t="shared" si="321"/>
        <v>6891.92</v>
      </c>
      <c r="Z209" s="4">
        <f t="shared" si="293"/>
        <v>0</v>
      </c>
      <c r="AA209" s="9">
        <f t="shared" si="322"/>
        <v>0</v>
      </c>
      <c r="AB209" s="9">
        <f t="shared" si="378"/>
        <v>6891.92</v>
      </c>
      <c r="AC209" s="9">
        <f t="shared" si="370"/>
        <v>6891.92</v>
      </c>
      <c r="AD209" s="9">
        <f t="shared" si="323"/>
        <v>405.24</v>
      </c>
      <c r="AE209" s="9">
        <f t="shared" si="324"/>
        <v>3210.99</v>
      </c>
      <c r="AF209" s="9">
        <f t="shared" si="325"/>
        <v>3680.9300000000003</v>
      </c>
      <c r="AG209" s="9">
        <f t="shared" si="326"/>
        <v>0</v>
      </c>
      <c r="AH209" s="9">
        <f t="shared" si="327"/>
        <v>6891.92</v>
      </c>
      <c r="AI209" s="4">
        <f t="shared" si="294"/>
        <v>0</v>
      </c>
      <c r="AJ209" s="9">
        <f t="shared" si="328"/>
        <v>0</v>
      </c>
      <c r="AK209" s="9">
        <f t="shared" si="379"/>
        <v>6891.92</v>
      </c>
      <c r="AL209" s="9">
        <f t="shared" si="371"/>
        <v>6891.92</v>
      </c>
      <c r="AM209" s="9">
        <f t="shared" si="329"/>
        <v>405.24</v>
      </c>
      <c r="AN209" s="9">
        <f t="shared" si="330"/>
        <v>2805.75</v>
      </c>
      <c r="AO209" s="9">
        <f t="shared" si="331"/>
        <v>4086.17</v>
      </c>
      <c r="AP209" s="9">
        <f t="shared" si="332"/>
        <v>0</v>
      </c>
      <c r="AQ209" s="9">
        <f t="shared" si="333"/>
        <v>6891.92</v>
      </c>
      <c r="AR209" s="4">
        <f t="shared" si="295"/>
        <v>0</v>
      </c>
      <c r="AS209" s="9">
        <f t="shared" si="334"/>
        <v>0</v>
      </c>
      <c r="AT209" s="9">
        <f t="shared" si="380"/>
        <v>6891.92</v>
      </c>
      <c r="AU209" s="9">
        <f t="shared" si="372"/>
        <v>6891.92</v>
      </c>
      <c r="AV209" s="9">
        <f t="shared" si="335"/>
        <v>405.24</v>
      </c>
      <c r="AW209" s="9">
        <f t="shared" si="336"/>
        <v>2400.5100000000002</v>
      </c>
      <c r="AX209" s="9">
        <f t="shared" si="337"/>
        <v>4491.41</v>
      </c>
      <c r="AY209" s="9">
        <f t="shared" si="338"/>
        <v>0</v>
      </c>
      <c r="AZ209" s="9">
        <f t="shared" si="339"/>
        <v>6891.92</v>
      </c>
      <c r="BA209" s="4">
        <f t="shared" si="296"/>
        <v>0</v>
      </c>
      <c r="BB209" s="9">
        <f t="shared" si="340"/>
        <v>0</v>
      </c>
      <c r="BC209" s="9">
        <f t="shared" si="381"/>
        <v>6891.92</v>
      </c>
      <c r="BD209" s="9">
        <f t="shared" si="373"/>
        <v>6891.92</v>
      </c>
      <c r="BE209" s="9">
        <f t="shared" si="341"/>
        <v>405.24</v>
      </c>
      <c r="BF209" s="9">
        <f t="shared" si="342"/>
        <v>1995.2700000000002</v>
      </c>
      <c r="BG209" s="9">
        <f t="shared" si="343"/>
        <v>4896.6499999999996</v>
      </c>
      <c r="BH209" s="9">
        <f t="shared" si="344"/>
        <v>0</v>
      </c>
      <c r="BI209" s="9">
        <f t="shared" si="345"/>
        <v>6891.92</v>
      </c>
      <c r="BJ209" s="4">
        <f t="shared" si="297"/>
        <v>0</v>
      </c>
      <c r="BK209" s="9">
        <f t="shared" si="346"/>
        <v>0</v>
      </c>
      <c r="BL209" s="9">
        <f t="shared" si="382"/>
        <v>6891.92</v>
      </c>
      <c r="BM209" s="9">
        <f t="shared" si="374"/>
        <v>6891.92</v>
      </c>
      <c r="BN209" s="9">
        <f t="shared" si="347"/>
        <v>405.24</v>
      </c>
      <c r="BO209" s="9">
        <f t="shared" si="348"/>
        <v>1590.0300000000002</v>
      </c>
      <c r="BP209" s="9">
        <f t="shared" si="349"/>
        <v>5301.8899999999994</v>
      </c>
      <c r="BQ209" s="9">
        <f t="shared" si="350"/>
        <v>0</v>
      </c>
      <c r="BR209" s="9">
        <f t="shared" si="351"/>
        <v>6891.92</v>
      </c>
      <c r="BS209" s="4">
        <f t="shared" si="298"/>
        <v>0</v>
      </c>
      <c r="BT209" s="9">
        <f t="shared" si="352"/>
        <v>0</v>
      </c>
      <c r="BU209" s="9">
        <f t="shared" si="383"/>
        <v>6891.92</v>
      </c>
      <c r="BV209" s="9">
        <f t="shared" si="375"/>
        <v>6891.92</v>
      </c>
      <c r="BW209" s="9">
        <f t="shared" si="353"/>
        <v>405.24</v>
      </c>
      <c r="BX209" s="9">
        <f t="shared" si="354"/>
        <v>1184.7900000000002</v>
      </c>
      <c r="BY209" s="9">
        <f t="shared" si="355"/>
        <v>5707.1299999999992</v>
      </c>
      <c r="BZ209" s="9">
        <f t="shared" si="356"/>
        <v>0</v>
      </c>
      <c r="CA209" s="9">
        <f t="shared" si="357"/>
        <v>6891.92</v>
      </c>
      <c r="CB209" s="4">
        <f t="shared" si="299"/>
        <v>0</v>
      </c>
      <c r="CC209" s="9">
        <f t="shared" si="358"/>
        <v>0</v>
      </c>
      <c r="CD209" s="9">
        <f t="shared" si="384"/>
        <v>6891.92</v>
      </c>
      <c r="CE209" s="9">
        <f t="shared" si="376"/>
        <v>6891.92</v>
      </c>
      <c r="CF209" s="9">
        <f t="shared" si="359"/>
        <v>405.24</v>
      </c>
      <c r="CG209" s="9">
        <f t="shared" si="360"/>
        <v>779.55000000000018</v>
      </c>
      <c r="CH209" s="9">
        <f t="shared" si="361"/>
        <v>6112.369999999999</v>
      </c>
      <c r="CI209" s="9">
        <f t="shared" si="362"/>
        <v>0</v>
      </c>
      <c r="CJ209" s="9">
        <f t="shared" si="363"/>
        <v>6891.92</v>
      </c>
      <c r="CK209" s="4">
        <f t="shared" si="300"/>
        <v>0</v>
      </c>
      <c r="CL209" s="9">
        <f t="shared" si="364"/>
        <v>0</v>
      </c>
      <c r="CM209" s="9">
        <f t="shared" si="385"/>
        <v>6891.92</v>
      </c>
      <c r="CN209" s="9">
        <f t="shared" si="377"/>
        <v>6891.92</v>
      </c>
      <c r="CO209" s="9">
        <f t="shared" si="365"/>
        <v>405.24</v>
      </c>
      <c r="CP209" s="9">
        <f t="shared" si="366"/>
        <v>374.31000000000017</v>
      </c>
      <c r="CQ209" s="9">
        <f t="shared" si="367"/>
        <v>6517.6099999999988</v>
      </c>
      <c r="CR209" s="9">
        <f t="shared" si="368"/>
        <v>0</v>
      </c>
      <c r="CS209" s="9">
        <f t="shared" si="369"/>
        <v>6891.92</v>
      </c>
    </row>
    <row r="210" spans="1:97" ht="12.9" customHeight="1" x14ac:dyDescent="0.25">
      <c r="A210" s="193">
        <v>2410</v>
      </c>
      <c r="B210" s="186" t="s">
        <v>246</v>
      </c>
      <c r="C210" s="179"/>
      <c r="D210" s="194"/>
      <c r="E210" s="217">
        <v>7866.4</v>
      </c>
      <c r="F210" s="276">
        <v>38531</v>
      </c>
      <c r="G210" s="189">
        <v>17</v>
      </c>
      <c r="H210" s="177"/>
      <c r="I210" s="190"/>
      <c r="J210" s="200" t="s">
        <v>463</v>
      </c>
      <c r="K210" s="93">
        <f t="shared" si="312"/>
        <v>5.8799999999999998E-2</v>
      </c>
      <c r="L210" s="94">
        <f t="shared" si="313"/>
        <v>462.54</v>
      </c>
      <c r="M210" s="91">
        <f t="shared" si="314"/>
        <v>4821.3399999999992</v>
      </c>
      <c r="N210" s="9">
        <f t="shared" si="315"/>
        <v>3045.0600000000004</v>
      </c>
      <c r="O210" s="548">
        <f t="shared" si="316"/>
        <v>7866.4</v>
      </c>
      <c r="P210" s="543"/>
      <c r="Q210" s="4">
        <f t="shared" si="291"/>
        <v>0</v>
      </c>
      <c r="R210" s="9">
        <f t="shared" si="310"/>
        <v>0</v>
      </c>
      <c r="S210" s="9">
        <f t="shared" si="301"/>
        <v>7866.4</v>
      </c>
      <c r="T210" s="9">
        <f t="shared" si="311"/>
        <v>7866.4</v>
      </c>
      <c r="U210" s="9">
        <f t="shared" si="317"/>
        <v>462.54</v>
      </c>
      <c r="V210" s="9">
        <f t="shared" si="318"/>
        <v>4358.7999999999993</v>
      </c>
      <c r="W210" s="9">
        <f t="shared" si="319"/>
        <v>3507.6000000000004</v>
      </c>
      <c r="X210" s="9">
        <f t="shared" si="320"/>
        <v>0</v>
      </c>
      <c r="Y210" s="9">
        <f t="shared" si="321"/>
        <v>7866.4</v>
      </c>
      <c r="Z210" s="4">
        <f t="shared" si="293"/>
        <v>0</v>
      </c>
      <c r="AA210" s="9">
        <f t="shared" si="322"/>
        <v>0</v>
      </c>
      <c r="AB210" s="9">
        <f t="shared" si="378"/>
        <v>7866.4</v>
      </c>
      <c r="AC210" s="9">
        <f t="shared" si="370"/>
        <v>7866.4</v>
      </c>
      <c r="AD210" s="9">
        <f t="shared" si="323"/>
        <v>462.54</v>
      </c>
      <c r="AE210" s="9">
        <f t="shared" si="324"/>
        <v>3896.2599999999993</v>
      </c>
      <c r="AF210" s="9">
        <f t="shared" si="325"/>
        <v>3970.1400000000003</v>
      </c>
      <c r="AG210" s="9">
        <f t="shared" si="326"/>
        <v>0</v>
      </c>
      <c r="AH210" s="9">
        <f t="shared" si="327"/>
        <v>7866.4</v>
      </c>
      <c r="AI210" s="4">
        <f t="shared" si="294"/>
        <v>0</v>
      </c>
      <c r="AJ210" s="9">
        <f t="shared" si="328"/>
        <v>0</v>
      </c>
      <c r="AK210" s="9">
        <f t="shared" si="379"/>
        <v>7866.4</v>
      </c>
      <c r="AL210" s="9">
        <f t="shared" si="371"/>
        <v>7866.4</v>
      </c>
      <c r="AM210" s="9">
        <f t="shared" si="329"/>
        <v>462.54</v>
      </c>
      <c r="AN210" s="9">
        <f t="shared" si="330"/>
        <v>3433.7199999999993</v>
      </c>
      <c r="AO210" s="9">
        <f t="shared" si="331"/>
        <v>4432.68</v>
      </c>
      <c r="AP210" s="9">
        <f t="shared" si="332"/>
        <v>0</v>
      </c>
      <c r="AQ210" s="9">
        <f t="shared" si="333"/>
        <v>7866.4</v>
      </c>
      <c r="AR210" s="4">
        <f t="shared" si="295"/>
        <v>0</v>
      </c>
      <c r="AS210" s="9">
        <f t="shared" si="334"/>
        <v>0</v>
      </c>
      <c r="AT210" s="9">
        <f t="shared" si="380"/>
        <v>7866.4</v>
      </c>
      <c r="AU210" s="9">
        <f t="shared" si="372"/>
        <v>7866.4</v>
      </c>
      <c r="AV210" s="9">
        <f t="shared" si="335"/>
        <v>462.54</v>
      </c>
      <c r="AW210" s="9">
        <f t="shared" si="336"/>
        <v>2971.1799999999994</v>
      </c>
      <c r="AX210" s="9">
        <f t="shared" si="337"/>
        <v>4895.22</v>
      </c>
      <c r="AY210" s="9">
        <f t="shared" si="338"/>
        <v>0</v>
      </c>
      <c r="AZ210" s="9">
        <f t="shared" si="339"/>
        <v>7866.4</v>
      </c>
      <c r="BA210" s="4">
        <f t="shared" si="296"/>
        <v>0</v>
      </c>
      <c r="BB210" s="9">
        <f t="shared" si="340"/>
        <v>0</v>
      </c>
      <c r="BC210" s="9">
        <f t="shared" si="381"/>
        <v>7866.4</v>
      </c>
      <c r="BD210" s="9">
        <f t="shared" si="373"/>
        <v>7866.4</v>
      </c>
      <c r="BE210" s="9">
        <f t="shared" si="341"/>
        <v>462.54</v>
      </c>
      <c r="BF210" s="9">
        <f t="shared" si="342"/>
        <v>2508.6399999999994</v>
      </c>
      <c r="BG210" s="9">
        <f t="shared" si="343"/>
        <v>5357.76</v>
      </c>
      <c r="BH210" s="9">
        <f t="shared" si="344"/>
        <v>0</v>
      </c>
      <c r="BI210" s="9">
        <f t="shared" si="345"/>
        <v>7866.4</v>
      </c>
      <c r="BJ210" s="4">
        <f t="shared" si="297"/>
        <v>0</v>
      </c>
      <c r="BK210" s="9">
        <f t="shared" si="346"/>
        <v>0</v>
      </c>
      <c r="BL210" s="9">
        <f t="shared" si="382"/>
        <v>7866.4</v>
      </c>
      <c r="BM210" s="9">
        <f t="shared" si="374"/>
        <v>7866.4</v>
      </c>
      <c r="BN210" s="9">
        <f t="shared" si="347"/>
        <v>462.54</v>
      </c>
      <c r="BO210" s="9">
        <f t="shared" si="348"/>
        <v>2046.0999999999995</v>
      </c>
      <c r="BP210" s="9">
        <f t="shared" si="349"/>
        <v>5820.3</v>
      </c>
      <c r="BQ210" s="9">
        <f t="shared" si="350"/>
        <v>0</v>
      </c>
      <c r="BR210" s="9">
        <f t="shared" si="351"/>
        <v>7866.4</v>
      </c>
      <c r="BS210" s="4">
        <f t="shared" si="298"/>
        <v>0</v>
      </c>
      <c r="BT210" s="9">
        <f t="shared" si="352"/>
        <v>0</v>
      </c>
      <c r="BU210" s="9">
        <f t="shared" si="383"/>
        <v>7866.4</v>
      </c>
      <c r="BV210" s="9">
        <f t="shared" si="375"/>
        <v>7866.4</v>
      </c>
      <c r="BW210" s="9">
        <f t="shared" si="353"/>
        <v>462.54</v>
      </c>
      <c r="BX210" s="9">
        <f t="shared" si="354"/>
        <v>1583.5599999999995</v>
      </c>
      <c r="BY210" s="9">
        <f t="shared" si="355"/>
        <v>6282.84</v>
      </c>
      <c r="BZ210" s="9">
        <f t="shared" si="356"/>
        <v>0</v>
      </c>
      <c r="CA210" s="9">
        <f t="shared" si="357"/>
        <v>7866.4</v>
      </c>
      <c r="CB210" s="4">
        <f t="shared" si="299"/>
        <v>0</v>
      </c>
      <c r="CC210" s="9">
        <f t="shared" si="358"/>
        <v>0</v>
      </c>
      <c r="CD210" s="9">
        <f t="shared" si="384"/>
        <v>7866.4</v>
      </c>
      <c r="CE210" s="9">
        <f t="shared" si="376"/>
        <v>7866.4</v>
      </c>
      <c r="CF210" s="9">
        <f t="shared" si="359"/>
        <v>462.54</v>
      </c>
      <c r="CG210" s="9">
        <f t="shared" si="360"/>
        <v>1121.0199999999995</v>
      </c>
      <c r="CH210" s="9">
        <f t="shared" si="361"/>
        <v>6745.38</v>
      </c>
      <c r="CI210" s="9">
        <f t="shared" si="362"/>
        <v>0</v>
      </c>
      <c r="CJ210" s="9">
        <f t="shared" si="363"/>
        <v>7866.4</v>
      </c>
      <c r="CK210" s="4">
        <f t="shared" si="300"/>
        <v>0</v>
      </c>
      <c r="CL210" s="9">
        <f t="shared" si="364"/>
        <v>0</v>
      </c>
      <c r="CM210" s="9">
        <f t="shared" si="385"/>
        <v>7866.4</v>
      </c>
      <c r="CN210" s="9">
        <f t="shared" si="377"/>
        <v>7866.4</v>
      </c>
      <c r="CO210" s="9">
        <f t="shared" si="365"/>
        <v>462.54</v>
      </c>
      <c r="CP210" s="9">
        <f t="shared" si="366"/>
        <v>658.47999999999956</v>
      </c>
      <c r="CQ210" s="9">
        <f t="shared" si="367"/>
        <v>7207.92</v>
      </c>
      <c r="CR210" s="9">
        <f t="shared" si="368"/>
        <v>0</v>
      </c>
      <c r="CS210" s="9">
        <f t="shared" si="369"/>
        <v>7866.4</v>
      </c>
    </row>
    <row r="211" spans="1:97" ht="12.9" customHeight="1" x14ac:dyDescent="0.25">
      <c r="A211" s="193">
        <v>2411</v>
      </c>
      <c r="B211" s="186" t="s">
        <v>246</v>
      </c>
      <c r="C211" s="179"/>
      <c r="D211" s="194"/>
      <c r="E211" s="217">
        <v>6587.41</v>
      </c>
      <c r="F211" s="276">
        <v>38531</v>
      </c>
      <c r="G211" s="189">
        <v>17</v>
      </c>
      <c r="H211" s="177"/>
      <c r="I211" s="190"/>
      <c r="J211" s="200" t="s">
        <v>463</v>
      </c>
      <c r="K211" s="93">
        <f t="shared" si="312"/>
        <v>5.8799999999999998E-2</v>
      </c>
      <c r="L211" s="94">
        <f t="shared" si="313"/>
        <v>387.34</v>
      </c>
      <c r="M211" s="91">
        <f t="shared" si="314"/>
        <v>4037.42</v>
      </c>
      <c r="N211" s="9">
        <f t="shared" si="315"/>
        <v>2549.9899999999998</v>
      </c>
      <c r="O211" s="548">
        <f t="shared" si="316"/>
        <v>6587.41</v>
      </c>
      <c r="P211" s="543"/>
      <c r="Q211" s="4">
        <f t="shared" si="291"/>
        <v>0</v>
      </c>
      <c r="R211" s="9">
        <f t="shared" si="310"/>
        <v>0</v>
      </c>
      <c r="S211" s="9">
        <f t="shared" si="301"/>
        <v>6587.41</v>
      </c>
      <c r="T211" s="9">
        <f t="shared" si="311"/>
        <v>6587.41</v>
      </c>
      <c r="U211" s="9">
        <f t="shared" si="317"/>
        <v>387.34</v>
      </c>
      <c r="V211" s="9">
        <f t="shared" si="318"/>
        <v>3650.08</v>
      </c>
      <c r="W211" s="9">
        <f t="shared" si="319"/>
        <v>2937.33</v>
      </c>
      <c r="X211" s="9">
        <f t="shared" si="320"/>
        <v>0</v>
      </c>
      <c r="Y211" s="9">
        <f t="shared" si="321"/>
        <v>6587.41</v>
      </c>
      <c r="Z211" s="4">
        <f t="shared" si="293"/>
        <v>0</v>
      </c>
      <c r="AA211" s="9">
        <f t="shared" si="322"/>
        <v>0</v>
      </c>
      <c r="AB211" s="9">
        <f t="shared" si="378"/>
        <v>6587.41</v>
      </c>
      <c r="AC211" s="9">
        <f t="shared" si="370"/>
        <v>6587.41</v>
      </c>
      <c r="AD211" s="9">
        <f t="shared" si="323"/>
        <v>387.34</v>
      </c>
      <c r="AE211" s="9">
        <f t="shared" si="324"/>
        <v>3262.74</v>
      </c>
      <c r="AF211" s="9">
        <f t="shared" si="325"/>
        <v>3324.67</v>
      </c>
      <c r="AG211" s="9">
        <f t="shared" si="326"/>
        <v>0</v>
      </c>
      <c r="AH211" s="9">
        <f t="shared" si="327"/>
        <v>6587.41</v>
      </c>
      <c r="AI211" s="4">
        <f t="shared" si="294"/>
        <v>0</v>
      </c>
      <c r="AJ211" s="9">
        <f t="shared" si="328"/>
        <v>0</v>
      </c>
      <c r="AK211" s="9">
        <f t="shared" si="379"/>
        <v>6587.41</v>
      </c>
      <c r="AL211" s="9">
        <f t="shared" si="371"/>
        <v>6587.41</v>
      </c>
      <c r="AM211" s="9">
        <f t="shared" si="329"/>
        <v>387.34</v>
      </c>
      <c r="AN211" s="9">
        <f t="shared" si="330"/>
        <v>2875.3999999999996</v>
      </c>
      <c r="AO211" s="9">
        <f t="shared" si="331"/>
        <v>3712.01</v>
      </c>
      <c r="AP211" s="9">
        <f t="shared" si="332"/>
        <v>0</v>
      </c>
      <c r="AQ211" s="9">
        <f t="shared" si="333"/>
        <v>6587.41</v>
      </c>
      <c r="AR211" s="4">
        <f t="shared" si="295"/>
        <v>0</v>
      </c>
      <c r="AS211" s="9">
        <f t="shared" si="334"/>
        <v>0</v>
      </c>
      <c r="AT211" s="9">
        <f t="shared" si="380"/>
        <v>6587.41</v>
      </c>
      <c r="AU211" s="9">
        <f t="shared" si="372"/>
        <v>6587.41</v>
      </c>
      <c r="AV211" s="9">
        <f t="shared" si="335"/>
        <v>387.34</v>
      </c>
      <c r="AW211" s="9">
        <f t="shared" si="336"/>
        <v>2488.0599999999995</v>
      </c>
      <c r="AX211" s="9">
        <f t="shared" si="337"/>
        <v>4099.3500000000004</v>
      </c>
      <c r="AY211" s="9">
        <f t="shared" si="338"/>
        <v>0</v>
      </c>
      <c r="AZ211" s="9">
        <f t="shared" si="339"/>
        <v>6587.41</v>
      </c>
      <c r="BA211" s="4">
        <f t="shared" si="296"/>
        <v>0</v>
      </c>
      <c r="BB211" s="9">
        <f t="shared" si="340"/>
        <v>0</v>
      </c>
      <c r="BC211" s="9">
        <f t="shared" si="381"/>
        <v>6587.41</v>
      </c>
      <c r="BD211" s="9">
        <f t="shared" si="373"/>
        <v>6587.41</v>
      </c>
      <c r="BE211" s="9">
        <f t="shared" si="341"/>
        <v>387.34</v>
      </c>
      <c r="BF211" s="9">
        <f t="shared" si="342"/>
        <v>2100.7199999999993</v>
      </c>
      <c r="BG211" s="9">
        <f t="shared" si="343"/>
        <v>4486.6900000000005</v>
      </c>
      <c r="BH211" s="9">
        <f t="shared" si="344"/>
        <v>0</v>
      </c>
      <c r="BI211" s="9">
        <f t="shared" si="345"/>
        <v>6587.41</v>
      </c>
      <c r="BJ211" s="4">
        <f t="shared" si="297"/>
        <v>0</v>
      </c>
      <c r="BK211" s="9">
        <f t="shared" si="346"/>
        <v>0</v>
      </c>
      <c r="BL211" s="9">
        <f t="shared" si="382"/>
        <v>6587.41</v>
      </c>
      <c r="BM211" s="9">
        <f t="shared" si="374"/>
        <v>6587.41</v>
      </c>
      <c r="BN211" s="9">
        <f t="shared" si="347"/>
        <v>387.34</v>
      </c>
      <c r="BO211" s="9">
        <f t="shared" si="348"/>
        <v>1713.3799999999994</v>
      </c>
      <c r="BP211" s="9">
        <f t="shared" si="349"/>
        <v>4874.0300000000007</v>
      </c>
      <c r="BQ211" s="9">
        <f t="shared" si="350"/>
        <v>0</v>
      </c>
      <c r="BR211" s="9">
        <f t="shared" si="351"/>
        <v>6587.41</v>
      </c>
      <c r="BS211" s="4">
        <f t="shared" si="298"/>
        <v>0</v>
      </c>
      <c r="BT211" s="9">
        <f t="shared" si="352"/>
        <v>0</v>
      </c>
      <c r="BU211" s="9">
        <f t="shared" si="383"/>
        <v>6587.41</v>
      </c>
      <c r="BV211" s="9">
        <f t="shared" si="375"/>
        <v>6587.41</v>
      </c>
      <c r="BW211" s="9">
        <f t="shared" si="353"/>
        <v>387.34</v>
      </c>
      <c r="BX211" s="9">
        <f t="shared" si="354"/>
        <v>1326.0399999999995</v>
      </c>
      <c r="BY211" s="9">
        <f t="shared" si="355"/>
        <v>5261.3700000000008</v>
      </c>
      <c r="BZ211" s="9">
        <f t="shared" si="356"/>
        <v>0</v>
      </c>
      <c r="CA211" s="9">
        <f t="shared" si="357"/>
        <v>6587.41</v>
      </c>
      <c r="CB211" s="4">
        <f t="shared" si="299"/>
        <v>0</v>
      </c>
      <c r="CC211" s="9">
        <f t="shared" si="358"/>
        <v>0</v>
      </c>
      <c r="CD211" s="9">
        <f t="shared" si="384"/>
        <v>6587.41</v>
      </c>
      <c r="CE211" s="9">
        <f t="shared" si="376"/>
        <v>6587.41</v>
      </c>
      <c r="CF211" s="9">
        <f t="shared" si="359"/>
        <v>387.34</v>
      </c>
      <c r="CG211" s="9">
        <f t="shared" si="360"/>
        <v>938.69999999999959</v>
      </c>
      <c r="CH211" s="9">
        <f t="shared" si="361"/>
        <v>5648.7100000000009</v>
      </c>
      <c r="CI211" s="9">
        <f t="shared" si="362"/>
        <v>0</v>
      </c>
      <c r="CJ211" s="9">
        <f t="shared" si="363"/>
        <v>6587.41</v>
      </c>
      <c r="CK211" s="4">
        <f t="shared" si="300"/>
        <v>0</v>
      </c>
      <c r="CL211" s="9">
        <f t="shared" si="364"/>
        <v>0</v>
      </c>
      <c r="CM211" s="9">
        <f t="shared" si="385"/>
        <v>6587.41</v>
      </c>
      <c r="CN211" s="9">
        <f t="shared" si="377"/>
        <v>6587.41</v>
      </c>
      <c r="CO211" s="9">
        <f t="shared" si="365"/>
        <v>387.34</v>
      </c>
      <c r="CP211" s="9">
        <f t="shared" si="366"/>
        <v>551.35999999999967</v>
      </c>
      <c r="CQ211" s="9">
        <f t="shared" si="367"/>
        <v>6036.0500000000011</v>
      </c>
      <c r="CR211" s="9">
        <f t="shared" si="368"/>
        <v>0</v>
      </c>
      <c r="CS211" s="9">
        <f t="shared" si="369"/>
        <v>6587.41</v>
      </c>
    </row>
    <row r="212" spans="1:97" ht="12.9" customHeight="1" x14ac:dyDescent="0.25">
      <c r="A212" s="193"/>
      <c r="B212" s="186"/>
      <c r="C212" s="179"/>
      <c r="D212" s="194"/>
      <c r="E212" s="217"/>
      <c r="F212" s="276"/>
      <c r="G212" s="189"/>
      <c r="H212" s="177"/>
      <c r="I212" s="190"/>
      <c r="J212" s="200"/>
      <c r="K212" s="93">
        <f t="shared" si="312"/>
        <v>0</v>
      </c>
      <c r="L212" s="94">
        <f t="shared" si="313"/>
        <v>0</v>
      </c>
      <c r="M212" s="91">
        <f t="shared" si="314"/>
        <v>0</v>
      </c>
      <c r="N212" s="9">
        <f t="shared" si="315"/>
        <v>0</v>
      </c>
      <c r="O212" s="548">
        <f t="shared" si="316"/>
        <v>0</v>
      </c>
      <c r="P212" s="543"/>
      <c r="Q212" s="4">
        <f t="shared" si="291"/>
        <v>0</v>
      </c>
      <c r="R212" s="9">
        <f t="shared" si="310"/>
        <v>0</v>
      </c>
      <c r="S212" s="9">
        <f t="shared" si="301"/>
        <v>0</v>
      </c>
      <c r="T212" s="9">
        <f t="shared" si="311"/>
        <v>0</v>
      </c>
      <c r="U212" s="9">
        <f t="shared" si="317"/>
        <v>0</v>
      </c>
      <c r="V212" s="9">
        <f t="shared" si="318"/>
        <v>0</v>
      </c>
      <c r="W212" s="9">
        <f t="shared" si="319"/>
        <v>0</v>
      </c>
      <c r="X212" s="9">
        <f t="shared" si="320"/>
        <v>0</v>
      </c>
      <c r="Y212" s="9">
        <f t="shared" si="321"/>
        <v>0</v>
      </c>
      <c r="Z212" s="4">
        <f t="shared" si="293"/>
        <v>0</v>
      </c>
      <c r="AA212" s="9">
        <f t="shared" si="322"/>
        <v>0</v>
      </c>
      <c r="AB212" s="9">
        <f t="shared" si="378"/>
        <v>0</v>
      </c>
      <c r="AC212" s="9">
        <f t="shared" si="370"/>
        <v>0</v>
      </c>
      <c r="AD212" s="9">
        <f t="shared" si="323"/>
        <v>0</v>
      </c>
      <c r="AE212" s="9">
        <f t="shared" si="324"/>
        <v>0</v>
      </c>
      <c r="AF212" s="9">
        <f t="shared" si="325"/>
        <v>0</v>
      </c>
      <c r="AG212" s="9">
        <f t="shared" si="326"/>
        <v>0</v>
      </c>
      <c r="AH212" s="9">
        <f t="shared" si="327"/>
        <v>0</v>
      </c>
      <c r="AI212" s="4">
        <f t="shared" si="294"/>
        <v>0</v>
      </c>
      <c r="AJ212" s="9">
        <f t="shared" si="328"/>
        <v>0</v>
      </c>
      <c r="AK212" s="9">
        <f t="shared" si="379"/>
        <v>0</v>
      </c>
      <c r="AL212" s="9">
        <f t="shared" si="371"/>
        <v>0</v>
      </c>
      <c r="AM212" s="9">
        <f t="shared" si="329"/>
        <v>0</v>
      </c>
      <c r="AN212" s="9">
        <f t="shared" si="330"/>
        <v>0</v>
      </c>
      <c r="AO212" s="9">
        <f t="shared" si="331"/>
        <v>0</v>
      </c>
      <c r="AP212" s="9">
        <f t="shared" si="332"/>
        <v>0</v>
      </c>
      <c r="AQ212" s="9">
        <f t="shared" si="333"/>
        <v>0</v>
      </c>
      <c r="AR212" s="4">
        <f t="shared" si="295"/>
        <v>0</v>
      </c>
      <c r="AS212" s="9">
        <f t="shared" si="334"/>
        <v>0</v>
      </c>
      <c r="AT212" s="9">
        <f t="shared" si="380"/>
        <v>0</v>
      </c>
      <c r="AU212" s="9">
        <f t="shared" si="372"/>
        <v>0</v>
      </c>
      <c r="AV212" s="9">
        <f t="shared" si="335"/>
        <v>0</v>
      </c>
      <c r="AW212" s="9">
        <f t="shared" si="336"/>
        <v>0</v>
      </c>
      <c r="AX212" s="9">
        <f t="shared" si="337"/>
        <v>0</v>
      </c>
      <c r="AY212" s="9">
        <f t="shared" si="338"/>
        <v>0</v>
      </c>
      <c r="AZ212" s="9">
        <f t="shared" si="339"/>
        <v>0</v>
      </c>
      <c r="BA212" s="4">
        <f t="shared" si="296"/>
        <v>0</v>
      </c>
      <c r="BB212" s="9">
        <f t="shared" si="340"/>
        <v>0</v>
      </c>
      <c r="BC212" s="9">
        <f t="shared" si="381"/>
        <v>0</v>
      </c>
      <c r="BD212" s="9">
        <f t="shared" si="373"/>
        <v>0</v>
      </c>
      <c r="BE212" s="9">
        <f t="shared" si="341"/>
        <v>0</v>
      </c>
      <c r="BF212" s="9">
        <f t="shared" si="342"/>
        <v>0</v>
      </c>
      <c r="BG212" s="9">
        <f t="shared" si="343"/>
        <v>0</v>
      </c>
      <c r="BH212" s="9">
        <f t="shared" si="344"/>
        <v>0</v>
      </c>
      <c r="BI212" s="9">
        <f t="shared" si="345"/>
        <v>0</v>
      </c>
      <c r="BJ212" s="4">
        <f t="shared" si="297"/>
        <v>0</v>
      </c>
      <c r="BK212" s="9">
        <f t="shared" si="346"/>
        <v>0</v>
      </c>
      <c r="BL212" s="9">
        <f t="shared" si="382"/>
        <v>0</v>
      </c>
      <c r="BM212" s="9">
        <f t="shared" si="374"/>
        <v>0</v>
      </c>
      <c r="BN212" s="9">
        <f t="shared" si="347"/>
        <v>0</v>
      </c>
      <c r="BO212" s="9">
        <f t="shared" si="348"/>
        <v>0</v>
      </c>
      <c r="BP212" s="9">
        <f t="shared" si="349"/>
        <v>0</v>
      </c>
      <c r="BQ212" s="9">
        <f t="shared" si="350"/>
        <v>0</v>
      </c>
      <c r="BR212" s="9">
        <f t="shared" si="351"/>
        <v>0</v>
      </c>
      <c r="BS212" s="4">
        <f t="shared" si="298"/>
        <v>0</v>
      </c>
      <c r="BT212" s="9">
        <f t="shared" si="352"/>
        <v>0</v>
      </c>
      <c r="BU212" s="9">
        <f t="shared" si="383"/>
        <v>0</v>
      </c>
      <c r="BV212" s="9">
        <f t="shared" si="375"/>
        <v>0</v>
      </c>
      <c r="BW212" s="9">
        <f t="shared" si="353"/>
        <v>0</v>
      </c>
      <c r="BX212" s="9">
        <f t="shared" si="354"/>
        <v>0</v>
      </c>
      <c r="BY212" s="9">
        <f t="shared" si="355"/>
        <v>0</v>
      </c>
      <c r="BZ212" s="9">
        <f t="shared" si="356"/>
        <v>0</v>
      </c>
      <c r="CA212" s="9">
        <f t="shared" si="357"/>
        <v>0</v>
      </c>
      <c r="CB212" s="4">
        <f t="shared" si="299"/>
        <v>0</v>
      </c>
      <c r="CC212" s="9">
        <f t="shared" si="358"/>
        <v>0</v>
      </c>
      <c r="CD212" s="9">
        <f t="shared" si="384"/>
        <v>0</v>
      </c>
      <c r="CE212" s="9">
        <f t="shared" si="376"/>
        <v>0</v>
      </c>
      <c r="CF212" s="9">
        <f t="shared" si="359"/>
        <v>0</v>
      </c>
      <c r="CG212" s="9">
        <f t="shared" si="360"/>
        <v>0</v>
      </c>
      <c r="CH212" s="9">
        <f t="shared" si="361"/>
        <v>0</v>
      </c>
      <c r="CI212" s="9">
        <f t="shared" si="362"/>
        <v>0</v>
      </c>
      <c r="CJ212" s="9">
        <f t="shared" si="363"/>
        <v>0</v>
      </c>
      <c r="CK212" s="4">
        <f t="shared" si="300"/>
        <v>0</v>
      </c>
      <c r="CL212" s="9">
        <f t="shared" si="364"/>
        <v>0</v>
      </c>
      <c r="CM212" s="9">
        <f t="shared" si="385"/>
        <v>0</v>
      </c>
      <c r="CN212" s="9">
        <f t="shared" si="377"/>
        <v>0</v>
      </c>
      <c r="CO212" s="9">
        <f t="shared" si="365"/>
        <v>0</v>
      </c>
      <c r="CP212" s="9">
        <f t="shared" si="366"/>
        <v>0</v>
      </c>
      <c r="CQ212" s="9">
        <f t="shared" si="367"/>
        <v>0</v>
      </c>
      <c r="CR212" s="9">
        <f t="shared" si="368"/>
        <v>0</v>
      </c>
      <c r="CS212" s="9">
        <f t="shared" si="369"/>
        <v>0</v>
      </c>
    </row>
    <row r="213" spans="1:97" ht="12.9" customHeight="1" x14ac:dyDescent="0.25">
      <c r="A213" s="193">
        <v>2616</v>
      </c>
      <c r="B213" s="186" t="s">
        <v>248</v>
      </c>
      <c r="C213" s="179"/>
      <c r="D213" s="194"/>
      <c r="E213" s="183">
        <v>12117.05</v>
      </c>
      <c r="F213" s="276">
        <v>39482</v>
      </c>
      <c r="G213" s="189">
        <v>6</v>
      </c>
      <c r="H213" s="177"/>
      <c r="I213" s="190"/>
      <c r="J213" s="200" t="s">
        <v>463</v>
      </c>
      <c r="K213" s="93">
        <f t="shared" si="312"/>
        <v>0.16669999999999999</v>
      </c>
      <c r="L213" s="94">
        <f t="shared" si="313"/>
        <v>2019.91</v>
      </c>
      <c r="M213" s="91">
        <f t="shared" si="314"/>
        <v>4205.7399999999989</v>
      </c>
      <c r="N213" s="9">
        <f t="shared" si="315"/>
        <v>7911.31</v>
      </c>
      <c r="O213" s="548">
        <f t="shared" si="316"/>
        <v>12117.05</v>
      </c>
      <c r="P213" s="543"/>
      <c r="Q213" s="4">
        <f t="shared" si="291"/>
        <v>0</v>
      </c>
      <c r="R213" s="9">
        <f t="shared" si="310"/>
        <v>0</v>
      </c>
      <c r="S213" s="9">
        <f t="shared" si="301"/>
        <v>12117.05</v>
      </c>
      <c r="T213" s="9">
        <f t="shared" si="311"/>
        <v>12117.05</v>
      </c>
      <c r="U213" s="9">
        <f t="shared" si="317"/>
        <v>2019.91</v>
      </c>
      <c r="V213" s="9">
        <f t="shared" si="318"/>
        <v>2185.829999999999</v>
      </c>
      <c r="W213" s="9">
        <f t="shared" si="319"/>
        <v>9931.2200000000012</v>
      </c>
      <c r="X213" s="9">
        <f t="shared" si="320"/>
        <v>0</v>
      </c>
      <c r="Y213" s="9">
        <f t="shared" si="321"/>
        <v>12117.05</v>
      </c>
      <c r="Z213" s="4">
        <f t="shared" si="293"/>
        <v>0</v>
      </c>
      <c r="AA213" s="9">
        <f t="shared" si="322"/>
        <v>0</v>
      </c>
      <c r="AB213" s="9">
        <f t="shared" si="378"/>
        <v>12117.05</v>
      </c>
      <c r="AC213" s="9">
        <f t="shared" si="370"/>
        <v>12117.05</v>
      </c>
      <c r="AD213" s="9">
        <f t="shared" si="323"/>
        <v>2019.91</v>
      </c>
      <c r="AE213" s="9">
        <f t="shared" si="324"/>
        <v>165.91999999999894</v>
      </c>
      <c r="AF213" s="9">
        <f t="shared" si="325"/>
        <v>11951.130000000001</v>
      </c>
      <c r="AG213" s="9">
        <f t="shared" si="326"/>
        <v>0</v>
      </c>
      <c r="AH213" s="9">
        <f t="shared" si="327"/>
        <v>12117.05</v>
      </c>
      <c r="AI213" s="4">
        <f t="shared" si="294"/>
        <v>0</v>
      </c>
      <c r="AJ213" s="9">
        <f t="shared" si="328"/>
        <v>0</v>
      </c>
      <c r="AK213" s="9">
        <f t="shared" si="379"/>
        <v>12117.05</v>
      </c>
      <c r="AL213" s="9">
        <f t="shared" si="371"/>
        <v>995.32</v>
      </c>
      <c r="AM213" s="9">
        <f t="shared" si="329"/>
        <v>165.91999999999894</v>
      </c>
      <c r="AN213" s="9">
        <f t="shared" si="330"/>
        <v>0</v>
      </c>
      <c r="AO213" s="9">
        <f t="shared" si="331"/>
        <v>12117.05</v>
      </c>
      <c r="AP213" s="9">
        <f t="shared" si="332"/>
        <v>0</v>
      </c>
      <c r="AQ213" s="9">
        <f t="shared" si="333"/>
        <v>995.32</v>
      </c>
      <c r="AR213" s="4">
        <f t="shared" si="295"/>
        <v>0</v>
      </c>
      <c r="AS213" s="9">
        <f t="shared" si="334"/>
        <v>0</v>
      </c>
      <c r="AT213" s="9">
        <f t="shared" si="380"/>
        <v>12117.05</v>
      </c>
      <c r="AU213" s="9">
        <f t="shared" si="372"/>
        <v>0</v>
      </c>
      <c r="AV213" s="9">
        <f t="shared" si="335"/>
        <v>0</v>
      </c>
      <c r="AW213" s="9">
        <f t="shared" si="336"/>
        <v>0</v>
      </c>
      <c r="AX213" s="9">
        <f t="shared" si="337"/>
        <v>12117.05</v>
      </c>
      <c r="AY213" s="9">
        <f t="shared" si="338"/>
        <v>0</v>
      </c>
      <c r="AZ213" s="9">
        <f t="shared" si="339"/>
        <v>0</v>
      </c>
      <c r="BA213" s="4">
        <f t="shared" si="296"/>
        <v>0</v>
      </c>
      <c r="BB213" s="9">
        <f t="shared" si="340"/>
        <v>0</v>
      </c>
      <c r="BC213" s="9">
        <f t="shared" si="381"/>
        <v>12117.05</v>
      </c>
      <c r="BD213" s="9">
        <f t="shared" si="373"/>
        <v>0</v>
      </c>
      <c r="BE213" s="9">
        <f t="shared" si="341"/>
        <v>0</v>
      </c>
      <c r="BF213" s="9">
        <f t="shared" si="342"/>
        <v>0</v>
      </c>
      <c r="BG213" s="9">
        <f t="shared" si="343"/>
        <v>12117.05</v>
      </c>
      <c r="BH213" s="9">
        <f t="shared" si="344"/>
        <v>0</v>
      </c>
      <c r="BI213" s="9">
        <f t="shared" si="345"/>
        <v>0</v>
      </c>
      <c r="BJ213" s="4">
        <f t="shared" si="297"/>
        <v>0</v>
      </c>
      <c r="BK213" s="9">
        <f t="shared" si="346"/>
        <v>0</v>
      </c>
      <c r="BL213" s="9">
        <f t="shared" si="382"/>
        <v>12117.05</v>
      </c>
      <c r="BM213" s="9">
        <f t="shared" si="374"/>
        <v>0</v>
      </c>
      <c r="BN213" s="9">
        <f t="shared" si="347"/>
        <v>0</v>
      </c>
      <c r="BO213" s="9">
        <f t="shared" si="348"/>
        <v>0</v>
      </c>
      <c r="BP213" s="9">
        <f t="shared" si="349"/>
        <v>12117.05</v>
      </c>
      <c r="BQ213" s="9">
        <f t="shared" si="350"/>
        <v>0</v>
      </c>
      <c r="BR213" s="9">
        <f t="shared" si="351"/>
        <v>0</v>
      </c>
      <c r="BS213" s="4">
        <f t="shared" si="298"/>
        <v>0</v>
      </c>
      <c r="BT213" s="9">
        <f t="shared" si="352"/>
        <v>0</v>
      </c>
      <c r="BU213" s="9">
        <f t="shared" si="383"/>
        <v>12117.05</v>
      </c>
      <c r="BV213" s="9">
        <f t="shared" si="375"/>
        <v>0</v>
      </c>
      <c r="BW213" s="9">
        <f t="shared" si="353"/>
        <v>0</v>
      </c>
      <c r="BX213" s="9">
        <f t="shared" si="354"/>
        <v>0</v>
      </c>
      <c r="BY213" s="9">
        <f t="shared" si="355"/>
        <v>12117.05</v>
      </c>
      <c r="BZ213" s="9">
        <f t="shared" si="356"/>
        <v>0</v>
      </c>
      <c r="CA213" s="9">
        <f t="shared" si="357"/>
        <v>0</v>
      </c>
      <c r="CB213" s="4">
        <f t="shared" si="299"/>
        <v>0</v>
      </c>
      <c r="CC213" s="9">
        <f t="shared" si="358"/>
        <v>0</v>
      </c>
      <c r="CD213" s="9">
        <f t="shared" si="384"/>
        <v>12117.05</v>
      </c>
      <c r="CE213" s="9">
        <f t="shared" si="376"/>
        <v>0</v>
      </c>
      <c r="CF213" s="9">
        <f t="shared" si="359"/>
        <v>0</v>
      </c>
      <c r="CG213" s="9">
        <f t="shared" si="360"/>
        <v>0</v>
      </c>
      <c r="CH213" s="9">
        <f t="shared" si="361"/>
        <v>12117.05</v>
      </c>
      <c r="CI213" s="9">
        <f t="shared" si="362"/>
        <v>0</v>
      </c>
      <c r="CJ213" s="9">
        <f t="shared" si="363"/>
        <v>0</v>
      </c>
      <c r="CK213" s="4">
        <f t="shared" si="300"/>
        <v>0</v>
      </c>
      <c r="CL213" s="9">
        <f t="shared" si="364"/>
        <v>0</v>
      </c>
      <c r="CM213" s="9">
        <f t="shared" si="385"/>
        <v>12117.05</v>
      </c>
      <c r="CN213" s="9">
        <f t="shared" si="377"/>
        <v>0</v>
      </c>
      <c r="CO213" s="9">
        <f t="shared" si="365"/>
        <v>0</v>
      </c>
      <c r="CP213" s="9">
        <f t="shared" si="366"/>
        <v>0</v>
      </c>
      <c r="CQ213" s="9">
        <f t="shared" si="367"/>
        <v>12117.05</v>
      </c>
      <c r="CR213" s="9">
        <f t="shared" si="368"/>
        <v>0</v>
      </c>
      <c r="CS213" s="9">
        <f t="shared" si="369"/>
        <v>0</v>
      </c>
    </row>
    <row r="214" spans="1:97" ht="12.9" customHeight="1" x14ac:dyDescent="0.25">
      <c r="A214" s="193">
        <v>2617</v>
      </c>
      <c r="B214" s="186" t="s">
        <v>249</v>
      </c>
      <c r="C214" s="179"/>
      <c r="D214" s="194"/>
      <c r="E214" s="183">
        <v>4251.7299999999996</v>
      </c>
      <c r="F214" s="276">
        <v>39485</v>
      </c>
      <c r="G214" s="189">
        <v>1</v>
      </c>
      <c r="H214" s="177"/>
      <c r="I214" s="190"/>
      <c r="J214" s="200" t="s">
        <v>463</v>
      </c>
      <c r="K214" s="93">
        <f t="shared" si="312"/>
        <v>1</v>
      </c>
      <c r="L214" s="94">
        <f t="shared" si="313"/>
        <v>4251.7299999999996</v>
      </c>
      <c r="M214" s="91">
        <f t="shared" si="314"/>
        <v>0</v>
      </c>
      <c r="N214" s="9">
        <f t="shared" si="315"/>
        <v>4251.7299999999996</v>
      </c>
      <c r="O214" s="548">
        <f t="shared" si="316"/>
        <v>4251.7299999999996</v>
      </c>
      <c r="P214" s="543"/>
      <c r="Q214" s="4">
        <f t="shared" si="291"/>
        <v>0</v>
      </c>
      <c r="R214" s="9">
        <f t="shared" si="310"/>
        <v>0</v>
      </c>
      <c r="S214" s="9">
        <f t="shared" si="301"/>
        <v>4251.7299999999996</v>
      </c>
      <c r="T214" s="9">
        <f t="shared" si="311"/>
        <v>0</v>
      </c>
      <c r="U214" s="9">
        <f t="shared" si="317"/>
        <v>0</v>
      </c>
      <c r="V214" s="9">
        <f t="shared" si="318"/>
        <v>0</v>
      </c>
      <c r="W214" s="9">
        <f t="shared" si="319"/>
        <v>4251.7299999999996</v>
      </c>
      <c r="X214" s="9">
        <f t="shared" si="320"/>
        <v>0</v>
      </c>
      <c r="Y214" s="9">
        <f t="shared" si="321"/>
        <v>0</v>
      </c>
      <c r="Z214" s="4">
        <f t="shared" si="293"/>
        <v>0</v>
      </c>
      <c r="AA214" s="9">
        <f t="shared" si="322"/>
        <v>0</v>
      </c>
      <c r="AB214" s="9">
        <f t="shared" si="378"/>
        <v>4251.7299999999996</v>
      </c>
      <c r="AC214" s="9">
        <f t="shared" si="370"/>
        <v>0</v>
      </c>
      <c r="AD214" s="9">
        <f t="shared" si="323"/>
        <v>0</v>
      </c>
      <c r="AE214" s="9">
        <f t="shared" si="324"/>
        <v>0</v>
      </c>
      <c r="AF214" s="9">
        <f t="shared" si="325"/>
        <v>4251.7299999999996</v>
      </c>
      <c r="AG214" s="9">
        <f t="shared" si="326"/>
        <v>0</v>
      </c>
      <c r="AH214" s="9">
        <f t="shared" si="327"/>
        <v>0</v>
      </c>
      <c r="AI214" s="4">
        <f t="shared" si="294"/>
        <v>0</v>
      </c>
      <c r="AJ214" s="9">
        <f t="shared" si="328"/>
        <v>0</v>
      </c>
      <c r="AK214" s="9">
        <f t="shared" si="379"/>
        <v>4251.7299999999996</v>
      </c>
      <c r="AL214" s="9">
        <f t="shared" si="371"/>
        <v>0</v>
      </c>
      <c r="AM214" s="9">
        <f t="shared" si="329"/>
        <v>0</v>
      </c>
      <c r="AN214" s="9">
        <f t="shared" si="330"/>
        <v>0</v>
      </c>
      <c r="AO214" s="9">
        <f t="shared" si="331"/>
        <v>4251.7299999999996</v>
      </c>
      <c r="AP214" s="9">
        <f t="shared" si="332"/>
        <v>0</v>
      </c>
      <c r="AQ214" s="9">
        <f t="shared" si="333"/>
        <v>0</v>
      </c>
      <c r="AR214" s="4">
        <f t="shared" si="295"/>
        <v>0</v>
      </c>
      <c r="AS214" s="9">
        <f t="shared" si="334"/>
        <v>0</v>
      </c>
      <c r="AT214" s="9">
        <f t="shared" si="380"/>
        <v>4251.7299999999996</v>
      </c>
      <c r="AU214" s="9">
        <f t="shared" si="372"/>
        <v>0</v>
      </c>
      <c r="AV214" s="9">
        <f t="shared" si="335"/>
        <v>0</v>
      </c>
      <c r="AW214" s="9">
        <f t="shared" si="336"/>
        <v>0</v>
      </c>
      <c r="AX214" s="9">
        <f t="shared" si="337"/>
        <v>4251.7299999999996</v>
      </c>
      <c r="AY214" s="9">
        <f t="shared" si="338"/>
        <v>0</v>
      </c>
      <c r="AZ214" s="9">
        <f t="shared" si="339"/>
        <v>0</v>
      </c>
      <c r="BA214" s="4">
        <f t="shared" si="296"/>
        <v>0</v>
      </c>
      <c r="BB214" s="9">
        <f t="shared" si="340"/>
        <v>0</v>
      </c>
      <c r="BC214" s="9">
        <f t="shared" si="381"/>
        <v>4251.7299999999996</v>
      </c>
      <c r="BD214" s="9">
        <f t="shared" si="373"/>
        <v>0</v>
      </c>
      <c r="BE214" s="9">
        <f t="shared" si="341"/>
        <v>0</v>
      </c>
      <c r="BF214" s="9">
        <f t="shared" si="342"/>
        <v>0</v>
      </c>
      <c r="BG214" s="9">
        <f t="shared" si="343"/>
        <v>4251.7299999999996</v>
      </c>
      <c r="BH214" s="9">
        <f t="shared" si="344"/>
        <v>0</v>
      </c>
      <c r="BI214" s="9">
        <f t="shared" si="345"/>
        <v>0</v>
      </c>
      <c r="BJ214" s="4">
        <f t="shared" si="297"/>
        <v>0</v>
      </c>
      <c r="BK214" s="9">
        <f t="shared" si="346"/>
        <v>0</v>
      </c>
      <c r="BL214" s="9">
        <f t="shared" si="382"/>
        <v>4251.7299999999996</v>
      </c>
      <c r="BM214" s="9">
        <f t="shared" si="374"/>
        <v>0</v>
      </c>
      <c r="BN214" s="9">
        <f t="shared" si="347"/>
        <v>0</v>
      </c>
      <c r="BO214" s="9">
        <f t="shared" si="348"/>
        <v>0</v>
      </c>
      <c r="BP214" s="9">
        <f t="shared" si="349"/>
        <v>4251.7299999999996</v>
      </c>
      <c r="BQ214" s="9">
        <f t="shared" si="350"/>
        <v>0</v>
      </c>
      <c r="BR214" s="9">
        <f t="shared" si="351"/>
        <v>0</v>
      </c>
      <c r="BS214" s="4">
        <f t="shared" si="298"/>
        <v>0</v>
      </c>
      <c r="BT214" s="9">
        <f t="shared" si="352"/>
        <v>0</v>
      </c>
      <c r="BU214" s="9">
        <f t="shared" si="383"/>
        <v>4251.7299999999996</v>
      </c>
      <c r="BV214" s="9">
        <f t="shared" si="375"/>
        <v>0</v>
      </c>
      <c r="BW214" s="9">
        <f t="shared" si="353"/>
        <v>0</v>
      </c>
      <c r="BX214" s="9">
        <f t="shared" si="354"/>
        <v>0</v>
      </c>
      <c r="BY214" s="9">
        <f t="shared" si="355"/>
        <v>4251.7299999999996</v>
      </c>
      <c r="BZ214" s="9">
        <f t="shared" si="356"/>
        <v>0</v>
      </c>
      <c r="CA214" s="9">
        <f t="shared" si="357"/>
        <v>0</v>
      </c>
      <c r="CB214" s="4">
        <f t="shared" si="299"/>
        <v>0</v>
      </c>
      <c r="CC214" s="9">
        <f t="shared" si="358"/>
        <v>0</v>
      </c>
      <c r="CD214" s="9">
        <f t="shared" si="384"/>
        <v>4251.7299999999996</v>
      </c>
      <c r="CE214" s="9">
        <f t="shared" si="376"/>
        <v>0</v>
      </c>
      <c r="CF214" s="9">
        <f t="shared" si="359"/>
        <v>0</v>
      </c>
      <c r="CG214" s="9">
        <f t="shared" si="360"/>
        <v>0</v>
      </c>
      <c r="CH214" s="9">
        <f t="shared" si="361"/>
        <v>4251.7299999999996</v>
      </c>
      <c r="CI214" s="9">
        <f t="shared" si="362"/>
        <v>0</v>
      </c>
      <c r="CJ214" s="9">
        <f t="shared" si="363"/>
        <v>0</v>
      </c>
      <c r="CK214" s="4">
        <f t="shared" si="300"/>
        <v>0</v>
      </c>
      <c r="CL214" s="9">
        <f t="shared" si="364"/>
        <v>0</v>
      </c>
      <c r="CM214" s="9">
        <f t="shared" si="385"/>
        <v>4251.7299999999996</v>
      </c>
      <c r="CN214" s="9">
        <f t="shared" si="377"/>
        <v>0</v>
      </c>
      <c r="CO214" s="9">
        <f t="shared" si="365"/>
        <v>0</v>
      </c>
      <c r="CP214" s="9">
        <f t="shared" si="366"/>
        <v>0</v>
      </c>
      <c r="CQ214" s="9">
        <f t="shared" si="367"/>
        <v>4251.7299999999996</v>
      </c>
      <c r="CR214" s="9">
        <f t="shared" si="368"/>
        <v>0</v>
      </c>
      <c r="CS214" s="9">
        <f t="shared" si="369"/>
        <v>0</v>
      </c>
    </row>
    <row r="215" spans="1:97" ht="12.9" customHeight="1" x14ac:dyDescent="0.25">
      <c r="A215" s="193">
        <v>2618</v>
      </c>
      <c r="B215" s="186" t="s">
        <v>250</v>
      </c>
      <c r="C215" s="179"/>
      <c r="D215" s="194"/>
      <c r="E215" s="183">
        <v>6640.86</v>
      </c>
      <c r="F215" s="276">
        <v>39825</v>
      </c>
      <c r="G215" s="189">
        <v>6</v>
      </c>
      <c r="H215" s="177"/>
      <c r="I215" s="190"/>
      <c r="J215" s="200" t="s">
        <v>463</v>
      </c>
      <c r="K215" s="93">
        <f t="shared" si="312"/>
        <v>0.16669999999999999</v>
      </c>
      <c r="L215" s="94">
        <f t="shared" si="313"/>
        <v>1107.03</v>
      </c>
      <c r="M215" s="91">
        <f t="shared" si="314"/>
        <v>3319.7699999999995</v>
      </c>
      <c r="N215" s="9">
        <f t="shared" si="315"/>
        <v>3321.09</v>
      </c>
      <c r="O215" s="548">
        <f t="shared" si="316"/>
        <v>6640.86</v>
      </c>
      <c r="P215" s="543"/>
      <c r="Q215" s="4">
        <f t="shared" si="291"/>
        <v>0</v>
      </c>
      <c r="R215" s="9">
        <f t="shared" si="310"/>
        <v>0</v>
      </c>
      <c r="S215" s="9">
        <f t="shared" si="301"/>
        <v>6640.86</v>
      </c>
      <c r="T215" s="9">
        <f t="shared" si="311"/>
        <v>6640.86</v>
      </c>
      <c r="U215" s="9">
        <f t="shared" si="317"/>
        <v>1107.03</v>
      </c>
      <c r="V215" s="9">
        <f t="shared" si="318"/>
        <v>2212.7399999999998</v>
      </c>
      <c r="W215" s="9">
        <f t="shared" si="319"/>
        <v>4428.12</v>
      </c>
      <c r="X215" s="9">
        <f t="shared" si="320"/>
        <v>0</v>
      </c>
      <c r="Y215" s="9">
        <f t="shared" si="321"/>
        <v>6640.86</v>
      </c>
      <c r="Z215" s="4">
        <f t="shared" si="293"/>
        <v>0</v>
      </c>
      <c r="AA215" s="9">
        <f t="shared" si="322"/>
        <v>0</v>
      </c>
      <c r="AB215" s="9">
        <f t="shared" si="378"/>
        <v>6640.86</v>
      </c>
      <c r="AC215" s="9">
        <f t="shared" si="370"/>
        <v>6640.86</v>
      </c>
      <c r="AD215" s="9">
        <f t="shared" si="323"/>
        <v>1107.03</v>
      </c>
      <c r="AE215" s="9">
        <f t="shared" si="324"/>
        <v>1105.7099999999998</v>
      </c>
      <c r="AF215" s="9">
        <f t="shared" si="325"/>
        <v>5535.15</v>
      </c>
      <c r="AG215" s="9">
        <f t="shared" si="326"/>
        <v>0</v>
      </c>
      <c r="AH215" s="9">
        <f t="shared" si="327"/>
        <v>6640.86</v>
      </c>
      <c r="AI215" s="4">
        <f t="shared" si="294"/>
        <v>0</v>
      </c>
      <c r="AJ215" s="9">
        <f t="shared" si="328"/>
        <v>0</v>
      </c>
      <c r="AK215" s="9">
        <f t="shared" si="379"/>
        <v>6640.86</v>
      </c>
      <c r="AL215" s="9">
        <f t="shared" si="371"/>
        <v>6632.94</v>
      </c>
      <c r="AM215" s="9">
        <f t="shared" si="329"/>
        <v>1105.7099999999998</v>
      </c>
      <c r="AN215" s="9">
        <f t="shared" si="330"/>
        <v>0</v>
      </c>
      <c r="AO215" s="9">
        <f t="shared" si="331"/>
        <v>6640.86</v>
      </c>
      <c r="AP215" s="9">
        <f t="shared" si="332"/>
        <v>0</v>
      </c>
      <c r="AQ215" s="9">
        <f t="shared" si="333"/>
        <v>6632.94</v>
      </c>
      <c r="AR215" s="4">
        <f t="shared" si="295"/>
        <v>0</v>
      </c>
      <c r="AS215" s="9">
        <f t="shared" si="334"/>
        <v>0</v>
      </c>
      <c r="AT215" s="9">
        <f t="shared" si="380"/>
        <v>6640.86</v>
      </c>
      <c r="AU215" s="9">
        <f t="shared" si="372"/>
        <v>0</v>
      </c>
      <c r="AV215" s="9">
        <f t="shared" si="335"/>
        <v>0</v>
      </c>
      <c r="AW215" s="9">
        <f t="shared" si="336"/>
        <v>0</v>
      </c>
      <c r="AX215" s="9">
        <f t="shared" si="337"/>
        <v>6640.86</v>
      </c>
      <c r="AY215" s="9">
        <f t="shared" si="338"/>
        <v>0</v>
      </c>
      <c r="AZ215" s="9">
        <f t="shared" si="339"/>
        <v>0</v>
      </c>
      <c r="BA215" s="4">
        <f t="shared" si="296"/>
        <v>0</v>
      </c>
      <c r="BB215" s="9">
        <f t="shared" si="340"/>
        <v>0</v>
      </c>
      <c r="BC215" s="9">
        <f t="shared" si="381"/>
        <v>6640.86</v>
      </c>
      <c r="BD215" s="9">
        <f t="shared" si="373"/>
        <v>0</v>
      </c>
      <c r="BE215" s="9">
        <f t="shared" si="341"/>
        <v>0</v>
      </c>
      <c r="BF215" s="9">
        <f t="shared" si="342"/>
        <v>0</v>
      </c>
      <c r="BG215" s="9">
        <f t="shared" si="343"/>
        <v>6640.86</v>
      </c>
      <c r="BH215" s="9">
        <f t="shared" si="344"/>
        <v>0</v>
      </c>
      <c r="BI215" s="9">
        <f t="shared" si="345"/>
        <v>0</v>
      </c>
      <c r="BJ215" s="4">
        <f t="shared" si="297"/>
        <v>0</v>
      </c>
      <c r="BK215" s="9">
        <f t="shared" si="346"/>
        <v>0</v>
      </c>
      <c r="BL215" s="9">
        <f t="shared" si="382"/>
        <v>6640.86</v>
      </c>
      <c r="BM215" s="9">
        <f t="shared" si="374"/>
        <v>0</v>
      </c>
      <c r="BN215" s="9">
        <f t="shared" si="347"/>
        <v>0</v>
      </c>
      <c r="BO215" s="9">
        <f t="shared" si="348"/>
        <v>0</v>
      </c>
      <c r="BP215" s="9">
        <f t="shared" si="349"/>
        <v>6640.86</v>
      </c>
      <c r="BQ215" s="9">
        <f t="shared" si="350"/>
        <v>0</v>
      </c>
      <c r="BR215" s="9">
        <f t="shared" si="351"/>
        <v>0</v>
      </c>
      <c r="BS215" s="4">
        <f t="shared" si="298"/>
        <v>0</v>
      </c>
      <c r="BT215" s="9">
        <f t="shared" si="352"/>
        <v>0</v>
      </c>
      <c r="BU215" s="9">
        <f t="shared" si="383"/>
        <v>6640.86</v>
      </c>
      <c r="BV215" s="9">
        <f t="shared" si="375"/>
        <v>0</v>
      </c>
      <c r="BW215" s="9">
        <f t="shared" si="353"/>
        <v>0</v>
      </c>
      <c r="BX215" s="9">
        <f t="shared" si="354"/>
        <v>0</v>
      </c>
      <c r="BY215" s="9">
        <f t="shared" si="355"/>
        <v>6640.86</v>
      </c>
      <c r="BZ215" s="9">
        <f t="shared" si="356"/>
        <v>0</v>
      </c>
      <c r="CA215" s="9">
        <f t="shared" si="357"/>
        <v>0</v>
      </c>
      <c r="CB215" s="4">
        <f t="shared" si="299"/>
        <v>0</v>
      </c>
      <c r="CC215" s="9">
        <f t="shared" si="358"/>
        <v>0</v>
      </c>
      <c r="CD215" s="9">
        <f t="shared" si="384"/>
        <v>6640.86</v>
      </c>
      <c r="CE215" s="9">
        <f t="shared" si="376"/>
        <v>0</v>
      </c>
      <c r="CF215" s="9">
        <f t="shared" si="359"/>
        <v>0</v>
      </c>
      <c r="CG215" s="9">
        <f t="shared" si="360"/>
        <v>0</v>
      </c>
      <c r="CH215" s="9">
        <f t="shared" si="361"/>
        <v>6640.86</v>
      </c>
      <c r="CI215" s="9">
        <f t="shared" si="362"/>
        <v>0</v>
      </c>
      <c r="CJ215" s="9">
        <f t="shared" si="363"/>
        <v>0</v>
      </c>
      <c r="CK215" s="4">
        <f t="shared" si="300"/>
        <v>0</v>
      </c>
      <c r="CL215" s="9">
        <f t="shared" si="364"/>
        <v>0</v>
      </c>
      <c r="CM215" s="9">
        <f t="shared" si="385"/>
        <v>6640.86</v>
      </c>
      <c r="CN215" s="9">
        <f t="shared" si="377"/>
        <v>0</v>
      </c>
      <c r="CO215" s="9">
        <f t="shared" si="365"/>
        <v>0</v>
      </c>
      <c r="CP215" s="9">
        <f t="shared" si="366"/>
        <v>0</v>
      </c>
      <c r="CQ215" s="9">
        <f t="shared" si="367"/>
        <v>6640.86</v>
      </c>
      <c r="CR215" s="9">
        <f t="shared" si="368"/>
        <v>0</v>
      </c>
      <c r="CS215" s="9">
        <f t="shared" si="369"/>
        <v>0</v>
      </c>
    </row>
    <row r="216" spans="1:97" ht="12.9" customHeight="1" x14ac:dyDescent="0.25">
      <c r="A216" s="193">
        <v>2619</v>
      </c>
      <c r="B216" s="186" t="s">
        <v>251</v>
      </c>
      <c r="C216" s="179"/>
      <c r="D216" s="194"/>
      <c r="E216" s="183">
        <v>1774.74</v>
      </c>
      <c r="F216" s="276">
        <v>39825</v>
      </c>
      <c r="G216" s="189">
        <v>6</v>
      </c>
      <c r="H216" s="177"/>
      <c r="I216" s="190"/>
      <c r="J216" s="200" t="s">
        <v>463</v>
      </c>
      <c r="K216" s="93">
        <f t="shared" si="312"/>
        <v>0.16669999999999999</v>
      </c>
      <c r="L216" s="94">
        <f t="shared" si="313"/>
        <v>295.85000000000002</v>
      </c>
      <c r="M216" s="91">
        <f t="shared" si="314"/>
        <v>887.18999999999994</v>
      </c>
      <c r="N216" s="9">
        <f t="shared" si="315"/>
        <v>887.55000000000007</v>
      </c>
      <c r="O216" s="548">
        <f t="shared" si="316"/>
        <v>1774.74</v>
      </c>
      <c r="P216" s="543"/>
      <c r="Q216" s="4">
        <f t="shared" si="291"/>
        <v>0</v>
      </c>
      <c r="R216" s="9">
        <f t="shared" si="310"/>
        <v>0</v>
      </c>
      <c r="S216" s="9">
        <f t="shared" si="301"/>
        <v>1774.74</v>
      </c>
      <c r="T216" s="9">
        <f t="shared" si="311"/>
        <v>1774.74</v>
      </c>
      <c r="U216" s="9">
        <f t="shared" si="317"/>
        <v>295.85000000000002</v>
      </c>
      <c r="V216" s="9">
        <f t="shared" si="318"/>
        <v>591.33999999999992</v>
      </c>
      <c r="W216" s="9">
        <f t="shared" si="319"/>
        <v>1183.4000000000001</v>
      </c>
      <c r="X216" s="9">
        <f t="shared" si="320"/>
        <v>0</v>
      </c>
      <c r="Y216" s="9">
        <f t="shared" si="321"/>
        <v>1774.74</v>
      </c>
      <c r="Z216" s="4">
        <f t="shared" si="293"/>
        <v>0</v>
      </c>
      <c r="AA216" s="9">
        <f t="shared" si="322"/>
        <v>0</v>
      </c>
      <c r="AB216" s="9">
        <f t="shared" si="378"/>
        <v>1774.74</v>
      </c>
      <c r="AC216" s="9">
        <f t="shared" si="370"/>
        <v>1774.74</v>
      </c>
      <c r="AD216" s="9">
        <f t="shared" si="323"/>
        <v>295.85000000000002</v>
      </c>
      <c r="AE216" s="9">
        <f t="shared" si="324"/>
        <v>295.4899999999999</v>
      </c>
      <c r="AF216" s="9">
        <f t="shared" si="325"/>
        <v>1479.25</v>
      </c>
      <c r="AG216" s="9">
        <f t="shared" si="326"/>
        <v>0</v>
      </c>
      <c r="AH216" s="9">
        <f t="shared" si="327"/>
        <v>1774.74</v>
      </c>
      <c r="AI216" s="4">
        <f t="shared" si="294"/>
        <v>0</v>
      </c>
      <c r="AJ216" s="9">
        <f t="shared" si="328"/>
        <v>0</v>
      </c>
      <c r="AK216" s="9">
        <f t="shared" si="379"/>
        <v>1774.74</v>
      </c>
      <c r="AL216" s="9">
        <f t="shared" si="371"/>
        <v>1772.58</v>
      </c>
      <c r="AM216" s="9">
        <f t="shared" si="329"/>
        <v>295.4899999999999</v>
      </c>
      <c r="AN216" s="9">
        <f t="shared" si="330"/>
        <v>0</v>
      </c>
      <c r="AO216" s="9">
        <f t="shared" si="331"/>
        <v>1774.7399999999998</v>
      </c>
      <c r="AP216" s="9">
        <f t="shared" si="332"/>
        <v>0</v>
      </c>
      <c r="AQ216" s="9">
        <f t="shared" si="333"/>
        <v>1772.58</v>
      </c>
      <c r="AR216" s="4">
        <f t="shared" si="295"/>
        <v>0</v>
      </c>
      <c r="AS216" s="9">
        <f t="shared" si="334"/>
        <v>0</v>
      </c>
      <c r="AT216" s="9">
        <f t="shared" si="380"/>
        <v>1774.74</v>
      </c>
      <c r="AU216" s="9">
        <f t="shared" si="372"/>
        <v>0</v>
      </c>
      <c r="AV216" s="9">
        <f t="shared" si="335"/>
        <v>0</v>
      </c>
      <c r="AW216" s="9">
        <f t="shared" si="336"/>
        <v>0</v>
      </c>
      <c r="AX216" s="9">
        <f t="shared" si="337"/>
        <v>1774.7399999999998</v>
      </c>
      <c r="AY216" s="9">
        <f t="shared" si="338"/>
        <v>0</v>
      </c>
      <c r="AZ216" s="9">
        <f t="shared" si="339"/>
        <v>0</v>
      </c>
      <c r="BA216" s="4">
        <f t="shared" si="296"/>
        <v>0</v>
      </c>
      <c r="BB216" s="9">
        <f t="shared" si="340"/>
        <v>0</v>
      </c>
      <c r="BC216" s="9">
        <f t="shared" si="381"/>
        <v>1774.74</v>
      </c>
      <c r="BD216" s="9">
        <f t="shared" si="373"/>
        <v>0</v>
      </c>
      <c r="BE216" s="9">
        <f t="shared" si="341"/>
        <v>0</v>
      </c>
      <c r="BF216" s="9">
        <f t="shared" si="342"/>
        <v>0</v>
      </c>
      <c r="BG216" s="9">
        <f t="shared" si="343"/>
        <v>1774.7399999999998</v>
      </c>
      <c r="BH216" s="9">
        <f t="shared" si="344"/>
        <v>0</v>
      </c>
      <c r="BI216" s="9">
        <f t="shared" si="345"/>
        <v>0</v>
      </c>
      <c r="BJ216" s="4">
        <f t="shared" si="297"/>
        <v>0</v>
      </c>
      <c r="BK216" s="9">
        <f t="shared" si="346"/>
        <v>0</v>
      </c>
      <c r="BL216" s="9">
        <f t="shared" si="382"/>
        <v>1774.74</v>
      </c>
      <c r="BM216" s="9">
        <f t="shared" si="374"/>
        <v>0</v>
      </c>
      <c r="BN216" s="9">
        <f t="shared" si="347"/>
        <v>0</v>
      </c>
      <c r="BO216" s="9">
        <f t="shared" si="348"/>
        <v>0</v>
      </c>
      <c r="BP216" s="9">
        <f t="shared" si="349"/>
        <v>1774.7399999999998</v>
      </c>
      <c r="BQ216" s="9">
        <f t="shared" si="350"/>
        <v>0</v>
      </c>
      <c r="BR216" s="9">
        <f t="shared" si="351"/>
        <v>0</v>
      </c>
      <c r="BS216" s="4">
        <f t="shared" si="298"/>
        <v>0</v>
      </c>
      <c r="BT216" s="9">
        <f t="shared" si="352"/>
        <v>0</v>
      </c>
      <c r="BU216" s="9">
        <f t="shared" si="383"/>
        <v>1774.74</v>
      </c>
      <c r="BV216" s="9">
        <f t="shared" si="375"/>
        <v>0</v>
      </c>
      <c r="BW216" s="9">
        <f t="shared" si="353"/>
        <v>0</v>
      </c>
      <c r="BX216" s="9">
        <f t="shared" si="354"/>
        <v>0</v>
      </c>
      <c r="BY216" s="9">
        <f t="shared" si="355"/>
        <v>1774.7399999999998</v>
      </c>
      <c r="BZ216" s="9">
        <f t="shared" si="356"/>
        <v>0</v>
      </c>
      <c r="CA216" s="9">
        <f t="shared" si="357"/>
        <v>0</v>
      </c>
      <c r="CB216" s="4">
        <f t="shared" si="299"/>
        <v>0</v>
      </c>
      <c r="CC216" s="9">
        <f t="shared" si="358"/>
        <v>0</v>
      </c>
      <c r="CD216" s="9">
        <f t="shared" si="384"/>
        <v>1774.74</v>
      </c>
      <c r="CE216" s="9">
        <f t="shared" si="376"/>
        <v>0</v>
      </c>
      <c r="CF216" s="9">
        <f t="shared" si="359"/>
        <v>0</v>
      </c>
      <c r="CG216" s="9">
        <f t="shared" si="360"/>
        <v>0</v>
      </c>
      <c r="CH216" s="9">
        <f t="shared" si="361"/>
        <v>1774.7399999999998</v>
      </c>
      <c r="CI216" s="9">
        <f t="shared" si="362"/>
        <v>0</v>
      </c>
      <c r="CJ216" s="9">
        <f t="shared" si="363"/>
        <v>0</v>
      </c>
      <c r="CK216" s="4">
        <f t="shared" si="300"/>
        <v>0</v>
      </c>
      <c r="CL216" s="9">
        <f t="shared" si="364"/>
        <v>0</v>
      </c>
      <c r="CM216" s="9">
        <f t="shared" si="385"/>
        <v>1774.74</v>
      </c>
      <c r="CN216" s="9">
        <f t="shared" si="377"/>
        <v>0</v>
      </c>
      <c r="CO216" s="9">
        <f t="shared" si="365"/>
        <v>0</v>
      </c>
      <c r="CP216" s="9">
        <f t="shared" si="366"/>
        <v>0</v>
      </c>
      <c r="CQ216" s="9">
        <f t="shared" si="367"/>
        <v>1774.7399999999998</v>
      </c>
      <c r="CR216" s="9">
        <f t="shared" si="368"/>
        <v>0</v>
      </c>
      <c r="CS216" s="9">
        <f t="shared" si="369"/>
        <v>0</v>
      </c>
    </row>
    <row r="217" spans="1:97" ht="12.9" customHeight="1" x14ac:dyDescent="0.25">
      <c r="A217" s="193">
        <v>2620</v>
      </c>
      <c r="B217" s="186" t="s">
        <v>252</v>
      </c>
      <c r="C217" s="179"/>
      <c r="D217" s="194"/>
      <c r="E217" s="183">
        <v>4041.92</v>
      </c>
      <c r="F217" s="276">
        <v>40190</v>
      </c>
      <c r="G217" s="189">
        <v>6</v>
      </c>
      <c r="H217" s="177"/>
      <c r="I217" s="190"/>
      <c r="J217" s="200" t="s">
        <v>463</v>
      </c>
      <c r="K217" s="93">
        <f t="shared" si="312"/>
        <v>0.16669999999999999</v>
      </c>
      <c r="L217" s="94">
        <f t="shared" si="313"/>
        <v>673.79</v>
      </c>
      <c r="M217" s="91">
        <f t="shared" si="314"/>
        <v>2694.34</v>
      </c>
      <c r="N217" s="9">
        <f t="shared" si="315"/>
        <v>1347.58</v>
      </c>
      <c r="O217" s="548">
        <f t="shared" si="316"/>
        <v>4041.92</v>
      </c>
      <c r="P217" s="543"/>
      <c r="Q217" s="4">
        <f t="shared" si="291"/>
        <v>0</v>
      </c>
      <c r="R217" s="9">
        <f t="shared" si="310"/>
        <v>0</v>
      </c>
      <c r="S217" s="9">
        <f t="shared" si="301"/>
        <v>4041.92</v>
      </c>
      <c r="T217" s="9">
        <f t="shared" si="311"/>
        <v>4041.92</v>
      </c>
      <c r="U217" s="9">
        <f t="shared" si="317"/>
        <v>673.79</v>
      </c>
      <c r="V217" s="9">
        <f t="shared" si="318"/>
        <v>2020.5500000000002</v>
      </c>
      <c r="W217" s="9">
        <f t="shared" si="319"/>
        <v>2021.37</v>
      </c>
      <c r="X217" s="9">
        <f t="shared" si="320"/>
        <v>0</v>
      </c>
      <c r="Y217" s="9">
        <f t="shared" si="321"/>
        <v>4041.92</v>
      </c>
      <c r="Z217" s="4">
        <f t="shared" si="293"/>
        <v>0</v>
      </c>
      <c r="AA217" s="9">
        <f t="shared" si="322"/>
        <v>0</v>
      </c>
      <c r="AB217" s="9">
        <f t="shared" si="378"/>
        <v>4041.92</v>
      </c>
      <c r="AC217" s="9">
        <f t="shared" si="370"/>
        <v>4041.92</v>
      </c>
      <c r="AD217" s="9">
        <f t="shared" si="323"/>
        <v>673.79</v>
      </c>
      <c r="AE217" s="9">
        <f t="shared" si="324"/>
        <v>1346.7600000000002</v>
      </c>
      <c r="AF217" s="9">
        <f t="shared" si="325"/>
        <v>2695.16</v>
      </c>
      <c r="AG217" s="9">
        <f t="shared" si="326"/>
        <v>0</v>
      </c>
      <c r="AH217" s="9">
        <f t="shared" si="327"/>
        <v>4041.92</v>
      </c>
      <c r="AI217" s="4">
        <f t="shared" si="294"/>
        <v>0</v>
      </c>
      <c r="AJ217" s="9">
        <f t="shared" si="328"/>
        <v>0</v>
      </c>
      <c r="AK217" s="9">
        <f t="shared" si="379"/>
        <v>4041.92</v>
      </c>
      <c r="AL217" s="9">
        <f t="shared" si="371"/>
        <v>4041.92</v>
      </c>
      <c r="AM217" s="9">
        <f t="shared" si="329"/>
        <v>673.79</v>
      </c>
      <c r="AN217" s="9">
        <f t="shared" si="330"/>
        <v>672.97000000000025</v>
      </c>
      <c r="AO217" s="9">
        <f t="shared" si="331"/>
        <v>3368.95</v>
      </c>
      <c r="AP217" s="9">
        <f t="shared" si="332"/>
        <v>0</v>
      </c>
      <c r="AQ217" s="9">
        <f t="shared" si="333"/>
        <v>4041.92</v>
      </c>
      <c r="AR217" s="4">
        <f t="shared" si="295"/>
        <v>0</v>
      </c>
      <c r="AS217" s="9">
        <f t="shared" si="334"/>
        <v>0</v>
      </c>
      <c r="AT217" s="9">
        <f t="shared" si="380"/>
        <v>4041.92</v>
      </c>
      <c r="AU217" s="9">
        <f t="shared" si="372"/>
        <v>4037</v>
      </c>
      <c r="AV217" s="9">
        <f t="shared" si="335"/>
        <v>672.97000000000025</v>
      </c>
      <c r="AW217" s="9">
        <f t="shared" si="336"/>
        <v>0</v>
      </c>
      <c r="AX217" s="9">
        <f t="shared" si="337"/>
        <v>4041.92</v>
      </c>
      <c r="AY217" s="9">
        <f t="shared" si="338"/>
        <v>0</v>
      </c>
      <c r="AZ217" s="9">
        <f t="shared" si="339"/>
        <v>4037</v>
      </c>
      <c r="BA217" s="4">
        <f t="shared" si="296"/>
        <v>0</v>
      </c>
      <c r="BB217" s="9">
        <f t="shared" si="340"/>
        <v>0</v>
      </c>
      <c r="BC217" s="9">
        <f t="shared" si="381"/>
        <v>4041.92</v>
      </c>
      <c r="BD217" s="9">
        <f t="shared" si="373"/>
        <v>0</v>
      </c>
      <c r="BE217" s="9">
        <f t="shared" si="341"/>
        <v>0</v>
      </c>
      <c r="BF217" s="9">
        <f t="shared" si="342"/>
        <v>0</v>
      </c>
      <c r="BG217" s="9">
        <f t="shared" si="343"/>
        <v>4041.92</v>
      </c>
      <c r="BH217" s="9">
        <f t="shared" si="344"/>
        <v>0</v>
      </c>
      <c r="BI217" s="9">
        <f t="shared" si="345"/>
        <v>0</v>
      </c>
      <c r="BJ217" s="4">
        <f t="shared" si="297"/>
        <v>0</v>
      </c>
      <c r="BK217" s="9">
        <f t="shared" si="346"/>
        <v>0</v>
      </c>
      <c r="BL217" s="9">
        <f t="shared" si="382"/>
        <v>4041.92</v>
      </c>
      <c r="BM217" s="9">
        <f t="shared" si="374"/>
        <v>0</v>
      </c>
      <c r="BN217" s="9">
        <f t="shared" si="347"/>
        <v>0</v>
      </c>
      <c r="BO217" s="9">
        <f t="shared" si="348"/>
        <v>0</v>
      </c>
      <c r="BP217" s="9">
        <f t="shared" si="349"/>
        <v>4041.92</v>
      </c>
      <c r="BQ217" s="9">
        <f t="shared" si="350"/>
        <v>0</v>
      </c>
      <c r="BR217" s="9">
        <f t="shared" si="351"/>
        <v>0</v>
      </c>
      <c r="BS217" s="4">
        <f t="shared" si="298"/>
        <v>0</v>
      </c>
      <c r="BT217" s="9">
        <f t="shared" si="352"/>
        <v>0</v>
      </c>
      <c r="BU217" s="9">
        <f t="shared" si="383"/>
        <v>4041.92</v>
      </c>
      <c r="BV217" s="9">
        <f t="shared" si="375"/>
        <v>0</v>
      </c>
      <c r="BW217" s="9">
        <f t="shared" si="353"/>
        <v>0</v>
      </c>
      <c r="BX217" s="9">
        <f t="shared" si="354"/>
        <v>0</v>
      </c>
      <c r="BY217" s="9">
        <f t="shared" si="355"/>
        <v>4041.92</v>
      </c>
      <c r="BZ217" s="9">
        <f t="shared" si="356"/>
        <v>0</v>
      </c>
      <c r="CA217" s="9">
        <f t="shared" si="357"/>
        <v>0</v>
      </c>
      <c r="CB217" s="4">
        <f t="shared" si="299"/>
        <v>0</v>
      </c>
      <c r="CC217" s="9">
        <f t="shared" si="358"/>
        <v>0</v>
      </c>
      <c r="CD217" s="9">
        <f t="shared" si="384"/>
        <v>4041.92</v>
      </c>
      <c r="CE217" s="9">
        <f t="shared" si="376"/>
        <v>0</v>
      </c>
      <c r="CF217" s="9">
        <f t="shared" si="359"/>
        <v>0</v>
      </c>
      <c r="CG217" s="9">
        <f t="shared" si="360"/>
        <v>0</v>
      </c>
      <c r="CH217" s="9">
        <f t="shared" si="361"/>
        <v>4041.92</v>
      </c>
      <c r="CI217" s="9">
        <f t="shared" si="362"/>
        <v>0</v>
      </c>
      <c r="CJ217" s="9">
        <f t="shared" si="363"/>
        <v>0</v>
      </c>
      <c r="CK217" s="4">
        <f t="shared" si="300"/>
        <v>0</v>
      </c>
      <c r="CL217" s="9">
        <f t="shared" si="364"/>
        <v>0</v>
      </c>
      <c r="CM217" s="9">
        <f t="shared" si="385"/>
        <v>4041.92</v>
      </c>
      <c r="CN217" s="9">
        <f t="shared" si="377"/>
        <v>0</v>
      </c>
      <c r="CO217" s="9">
        <f t="shared" si="365"/>
        <v>0</v>
      </c>
      <c r="CP217" s="9">
        <f t="shared" si="366"/>
        <v>0</v>
      </c>
      <c r="CQ217" s="9">
        <f t="shared" si="367"/>
        <v>4041.92</v>
      </c>
      <c r="CR217" s="9">
        <f t="shared" si="368"/>
        <v>0</v>
      </c>
      <c r="CS217" s="9">
        <f t="shared" si="369"/>
        <v>0</v>
      </c>
    </row>
    <row r="218" spans="1:97" ht="12.9" customHeight="1" x14ac:dyDescent="0.25">
      <c r="A218" s="193">
        <v>2621</v>
      </c>
      <c r="B218" s="186" t="s">
        <v>250</v>
      </c>
      <c r="C218" s="179"/>
      <c r="D218" s="194"/>
      <c r="E218" s="183">
        <v>2623.73</v>
      </c>
      <c r="F218" s="276">
        <v>40198</v>
      </c>
      <c r="G218" s="189">
        <v>6</v>
      </c>
      <c r="H218" s="177"/>
      <c r="I218" s="190"/>
      <c r="J218" s="200" t="s">
        <v>463</v>
      </c>
      <c r="K218" s="93">
        <f t="shared" si="312"/>
        <v>0.16669999999999999</v>
      </c>
      <c r="L218" s="94">
        <f t="shared" si="313"/>
        <v>437.38</v>
      </c>
      <c r="M218" s="91">
        <f t="shared" si="314"/>
        <v>1748.97</v>
      </c>
      <c r="N218" s="9">
        <f t="shared" si="315"/>
        <v>874.76</v>
      </c>
      <c r="O218" s="548">
        <f t="shared" si="316"/>
        <v>2623.73</v>
      </c>
      <c r="P218" s="543"/>
      <c r="Q218" s="4">
        <f t="shared" si="291"/>
        <v>0</v>
      </c>
      <c r="R218" s="9">
        <f t="shared" si="310"/>
        <v>0</v>
      </c>
      <c r="S218" s="9">
        <f t="shared" si="301"/>
        <v>2623.73</v>
      </c>
      <c r="T218" s="9">
        <f t="shared" si="311"/>
        <v>2623.73</v>
      </c>
      <c r="U218" s="9">
        <f t="shared" si="317"/>
        <v>437.38</v>
      </c>
      <c r="V218" s="9">
        <f t="shared" si="318"/>
        <v>1311.5900000000001</v>
      </c>
      <c r="W218" s="9">
        <f t="shared" si="319"/>
        <v>1312.1399999999999</v>
      </c>
      <c r="X218" s="9">
        <f t="shared" si="320"/>
        <v>0</v>
      </c>
      <c r="Y218" s="9">
        <f t="shared" si="321"/>
        <v>2623.73</v>
      </c>
      <c r="Z218" s="4">
        <f t="shared" si="293"/>
        <v>0</v>
      </c>
      <c r="AA218" s="9">
        <f t="shared" si="322"/>
        <v>0</v>
      </c>
      <c r="AB218" s="9">
        <f t="shared" si="378"/>
        <v>2623.73</v>
      </c>
      <c r="AC218" s="9">
        <f t="shared" si="370"/>
        <v>2623.73</v>
      </c>
      <c r="AD218" s="9">
        <f t="shared" si="323"/>
        <v>437.38</v>
      </c>
      <c r="AE218" s="9">
        <f t="shared" si="324"/>
        <v>874.21000000000015</v>
      </c>
      <c r="AF218" s="9">
        <f t="shared" si="325"/>
        <v>1749.52</v>
      </c>
      <c r="AG218" s="9">
        <f t="shared" si="326"/>
        <v>0</v>
      </c>
      <c r="AH218" s="9">
        <f t="shared" si="327"/>
        <v>2623.73</v>
      </c>
      <c r="AI218" s="4">
        <f t="shared" si="294"/>
        <v>0</v>
      </c>
      <c r="AJ218" s="9">
        <f t="shared" si="328"/>
        <v>0</v>
      </c>
      <c r="AK218" s="9">
        <f t="shared" si="379"/>
        <v>2623.73</v>
      </c>
      <c r="AL218" s="9">
        <f t="shared" si="371"/>
        <v>2623.73</v>
      </c>
      <c r="AM218" s="9">
        <f t="shared" si="329"/>
        <v>437.38</v>
      </c>
      <c r="AN218" s="9">
        <f t="shared" si="330"/>
        <v>436.83000000000015</v>
      </c>
      <c r="AO218" s="9">
        <f t="shared" si="331"/>
        <v>2186.9</v>
      </c>
      <c r="AP218" s="9">
        <f t="shared" si="332"/>
        <v>0</v>
      </c>
      <c r="AQ218" s="9">
        <f t="shared" si="333"/>
        <v>2623.73</v>
      </c>
      <c r="AR218" s="4">
        <f t="shared" si="295"/>
        <v>0</v>
      </c>
      <c r="AS218" s="9">
        <f t="shared" si="334"/>
        <v>0</v>
      </c>
      <c r="AT218" s="9">
        <f t="shared" si="380"/>
        <v>2623.73</v>
      </c>
      <c r="AU218" s="9">
        <f t="shared" si="372"/>
        <v>2620.4299999999998</v>
      </c>
      <c r="AV218" s="9">
        <f t="shared" si="335"/>
        <v>436.83000000000015</v>
      </c>
      <c r="AW218" s="9">
        <f t="shared" si="336"/>
        <v>0</v>
      </c>
      <c r="AX218" s="9">
        <f t="shared" si="337"/>
        <v>2623.7300000000005</v>
      </c>
      <c r="AY218" s="9">
        <f t="shared" si="338"/>
        <v>0</v>
      </c>
      <c r="AZ218" s="9">
        <f t="shared" si="339"/>
        <v>2620.4299999999998</v>
      </c>
      <c r="BA218" s="4">
        <f t="shared" si="296"/>
        <v>0</v>
      </c>
      <c r="BB218" s="9">
        <f t="shared" si="340"/>
        <v>0</v>
      </c>
      <c r="BC218" s="9">
        <f t="shared" si="381"/>
        <v>2623.73</v>
      </c>
      <c r="BD218" s="9">
        <f t="shared" si="373"/>
        <v>0</v>
      </c>
      <c r="BE218" s="9">
        <f t="shared" si="341"/>
        <v>0</v>
      </c>
      <c r="BF218" s="9">
        <f t="shared" si="342"/>
        <v>0</v>
      </c>
      <c r="BG218" s="9">
        <f t="shared" si="343"/>
        <v>2623.7300000000005</v>
      </c>
      <c r="BH218" s="9">
        <f t="shared" si="344"/>
        <v>0</v>
      </c>
      <c r="BI218" s="9">
        <f t="shared" si="345"/>
        <v>0</v>
      </c>
      <c r="BJ218" s="4">
        <f t="shared" si="297"/>
        <v>0</v>
      </c>
      <c r="BK218" s="9">
        <f t="shared" si="346"/>
        <v>0</v>
      </c>
      <c r="BL218" s="9">
        <f t="shared" si="382"/>
        <v>2623.73</v>
      </c>
      <c r="BM218" s="9">
        <f t="shared" si="374"/>
        <v>0</v>
      </c>
      <c r="BN218" s="9">
        <f t="shared" si="347"/>
        <v>0</v>
      </c>
      <c r="BO218" s="9">
        <f t="shared" si="348"/>
        <v>0</v>
      </c>
      <c r="BP218" s="9">
        <f t="shared" si="349"/>
        <v>2623.7300000000005</v>
      </c>
      <c r="BQ218" s="9">
        <f t="shared" si="350"/>
        <v>0</v>
      </c>
      <c r="BR218" s="9">
        <f t="shared" si="351"/>
        <v>0</v>
      </c>
      <c r="BS218" s="4">
        <f t="shared" si="298"/>
        <v>0</v>
      </c>
      <c r="BT218" s="9">
        <f t="shared" si="352"/>
        <v>0</v>
      </c>
      <c r="BU218" s="9">
        <f t="shared" si="383"/>
        <v>2623.73</v>
      </c>
      <c r="BV218" s="9">
        <f t="shared" si="375"/>
        <v>0</v>
      </c>
      <c r="BW218" s="9">
        <f t="shared" si="353"/>
        <v>0</v>
      </c>
      <c r="BX218" s="9">
        <f t="shared" si="354"/>
        <v>0</v>
      </c>
      <c r="BY218" s="9">
        <f t="shared" si="355"/>
        <v>2623.7300000000005</v>
      </c>
      <c r="BZ218" s="9">
        <f t="shared" si="356"/>
        <v>0</v>
      </c>
      <c r="CA218" s="9">
        <f t="shared" si="357"/>
        <v>0</v>
      </c>
      <c r="CB218" s="4">
        <f t="shared" si="299"/>
        <v>0</v>
      </c>
      <c r="CC218" s="9">
        <f t="shared" si="358"/>
        <v>0</v>
      </c>
      <c r="CD218" s="9">
        <f t="shared" si="384"/>
        <v>2623.73</v>
      </c>
      <c r="CE218" s="9">
        <f t="shared" si="376"/>
        <v>0</v>
      </c>
      <c r="CF218" s="9">
        <f t="shared" si="359"/>
        <v>0</v>
      </c>
      <c r="CG218" s="9">
        <f t="shared" si="360"/>
        <v>0</v>
      </c>
      <c r="CH218" s="9">
        <f t="shared" si="361"/>
        <v>2623.7300000000005</v>
      </c>
      <c r="CI218" s="9">
        <f t="shared" si="362"/>
        <v>0</v>
      </c>
      <c r="CJ218" s="9">
        <f t="shared" si="363"/>
        <v>0</v>
      </c>
      <c r="CK218" s="4">
        <f t="shared" si="300"/>
        <v>0</v>
      </c>
      <c r="CL218" s="9">
        <f t="shared" si="364"/>
        <v>0</v>
      </c>
      <c r="CM218" s="9">
        <f t="shared" si="385"/>
        <v>2623.73</v>
      </c>
      <c r="CN218" s="9">
        <f t="shared" si="377"/>
        <v>0</v>
      </c>
      <c r="CO218" s="9">
        <f t="shared" si="365"/>
        <v>0</v>
      </c>
      <c r="CP218" s="9">
        <f t="shared" si="366"/>
        <v>0</v>
      </c>
      <c r="CQ218" s="9">
        <f t="shared" si="367"/>
        <v>2623.7300000000005</v>
      </c>
      <c r="CR218" s="9">
        <f t="shared" si="368"/>
        <v>0</v>
      </c>
      <c r="CS218" s="9">
        <f t="shared" si="369"/>
        <v>0</v>
      </c>
    </row>
    <row r="219" spans="1:97" ht="12.9" customHeight="1" x14ac:dyDescent="0.25">
      <c r="A219" s="193">
        <v>2701</v>
      </c>
      <c r="B219" s="186" t="s">
        <v>253</v>
      </c>
      <c r="C219" s="179"/>
      <c r="D219" s="194"/>
      <c r="E219" s="217">
        <v>956.66</v>
      </c>
      <c r="F219" s="276">
        <v>36899</v>
      </c>
      <c r="G219" s="189">
        <v>5</v>
      </c>
      <c r="H219" s="177"/>
      <c r="I219" s="190"/>
      <c r="J219" s="200" t="s">
        <v>463</v>
      </c>
      <c r="K219" s="93">
        <f t="shared" si="312"/>
        <v>0.2</v>
      </c>
      <c r="L219" s="94">
        <f t="shared" si="313"/>
        <v>191.33</v>
      </c>
      <c r="M219" s="91">
        <f t="shared" si="314"/>
        <v>0</v>
      </c>
      <c r="N219" s="9">
        <f t="shared" si="315"/>
        <v>956.66</v>
      </c>
      <c r="O219" s="548">
        <f t="shared" si="316"/>
        <v>956.66</v>
      </c>
      <c r="P219" s="543"/>
      <c r="Q219" s="4">
        <f t="shared" si="291"/>
        <v>0</v>
      </c>
      <c r="R219" s="9">
        <f t="shared" si="310"/>
        <v>0</v>
      </c>
      <c r="S219" s="9">
        <f t="shared" si="301"/>
        <v>956.66</v>
      </c>
      <c r="T219" s="9">
        <f t="shared" si="311"/>
        <v>0</v>
      </c>
      <c r="U219" s="9">
        <f t="shared" si="317"/>
        <v>0</v>
      </c>
      <c r="V219" s="9">
        <f t="shared" si="318"/>
        <v>0</v>
      </c>
      <c r="W219" s="9">
        <f t="shared" si="319"/>
        <v>956.66</v>
      </c>
      <c r="X219" s="9">
        <f t="shared" si="320"/>
        <v>0</v>
      </c>
      <c r="Y219" s="9">
        <f t="shared" si="321"/>
        <v>0</v>
      </c>
      <c r="Z219" s="4">
        <f t="shared" si="293"/>
        <v>0</v>
      </c>
      <c r="AA219" s="9">
        <f t="shared" si="322"/>
        <v>0</v>
      </c>
      <c r="AB219" s="9">
        <f t="shared" si="378"/>
        <v>956.66</v>
      </c>
      <c r="AC219" s="9">
        <f t="shared" si="370"/>
        <v>0</v>
      </c>
      <c r="AD219" s="9">
        <f t="shared" si="323"/>
        <v>0</v>
      </c>
      <c r="AE219" s="9">
        <f t="shared" si="324"/>
        <v>0</v>
      </c>
      <c r="AF219" s="9">
        <f t="shared" si="325"/>
        <v>956.66</v>
      </c>
      <c r="AG219" s="9">
        <f t="shared" si="326"/>
        <v>0</v>
      </c>
      <c r="AH219" s="9">
        <f t="shared" si="327"/>
        <v>0</v>
      </c>
      <c r="AI219" s="4">
        <f t="shared" si="294"/>
        <v>0</v>
      </c>
      <c r="AJ219" s="9">
        <f t="shared" si="328"/>
        <v>0</v>
      </c>
      <c r="AK219" s="9">
        <f t="shared" si="379"/>
        <v>956.66</v>
      </c>
      <c r="AL219" s="9">
        <f t="shared" si="371"/>
        <v>0</v>
      </c>
      <c r="AM219" s="9">
        <f t="shared" si="329"/>
        <v>0</v>
      </c>
      <c r="AN219" s="9">
        <f t="shared" si="330"/>
        <v>0</v>
      </c>
      <c r="AO219" s="9">
        <f t="shared" si="331"/>
        <v>956.66</v>
      </c>
      <c r="AP219" s="9">
        <f t="shared" si="332"/>
        <v>0</v>
      </c>
      <c r="AQ219" s="9">
        <f t="shared" si="333"/>
        <v>0</v>
      </c>
      <c r="AR219" s="4">
        <f t="shared" si="295"/>
        <v>0</v>
      </c>
      <c r="AS219" s="9">
        <f t="shared" si="334"/>
        <v>0</v>
      </c>
      <c r="AT219" s="9">
        <f t="shared" si="380"/>
        <v>956.66</v>
      </c>
      <c r="AU219" s="9">
        <f t="shared" si="372"/>
        <v>0</v>
      </c>
      <c r="AV219" s="9">
        <f t="shared" si="335"/>
        <v>0</v>
      </c>
      <c r="AW219" s="9">
        <f t="shared" si="336"/>
        <v>0</v>
      </c>
      <c r="AX219" s="9">
        <f t="shared" si="337"/>
        <v>956.66</v>
      </c>
      <c r="AY219" s="9">
        <f t="shared" si="338"/>
        <v>0</v>
      </c>
      <c r="AZ219" s="9">
        <f t="shared" si="339"/>
        <v>0</v>
      </c>
      <c r="BA219" s="4">
        <f t="shared" si="296"/>
        <v>0</v>
      </c>
      <c r="BB219" s="9">
        <f t="shared" si="340"/>
        <v>0</v>
      </c>
      <c r="BC219" s="9">
        <f t="shared" si="381"/>
        <v>956.66</v>
      </c>
      <c r="BD219" s="9">
        <f t="shared" si="373"/>
        <v>0</v>
      </c>
      <c r="BE219" s="9">
        <f t="shared" si="341"/>
        <v>0</v>
      </c>
      <c r="BF219" s="9">
        <f t="shared" si="342"/>
        <v>0</v>
      </c>
      <c r="BG219" s="9">
        <f t="shared" si="343"/>
        <v>956.66</v>
      </c>
      <c r="BH219" s="9">
        <f t="shared" si="344"/>
        <v>0</v>
      </c>
      <c r="BI219" s="9">
        <f t="shared" si="345"/>
        <v>0</v>
      </c>
      <c r="BJ219" s="4">
        <f t="shared" si="297"/>
        <v>0</v>
      </c>
      <c r="BK219" s="9">
        <f t="shared" si="346"/>
        <v>0</v>
      </c>
      <c r="BL219" s="9">
        <f t="shared" si="382"/>
        <v>956.66</v>
      </c>
      <c r="BM219" s="9">
        <f t="shared" si="374"/>
        <v>0</v>
      </c>
      <c r="BN219" s="9">
        <f t="shared" si="347"/>
        <v>0</v>
      </c>
      <c r="BO219" s="9">
        <f t="shared" si="348"/>
        <v>0</v>
      </c>
      <c r="BP219" s="9">
        <f t="shared" si="349"/>
        <v>956.66</v>
      </c>
      <c r="BQ219" s="9">
        <f t="shared" si="350"/>
        <v>0</v>
      </c>
      <c r="BR219" s="9">
        <f t="shared" si="351"/>
        <v>0</v>
      </c>
      <c r="BS219" s="4">
        <f t="shared" si="298"/>
        <v>0</v>
      </c>
      <c r="BT219" s="9">
        <f t="shared" si="352"/>
        <v>0</v>
      </c>
      <c r="BU219" s="9">
        <f t="shared" si="383"/>
        <v>956.66</v>
      </c>
      <c r="BV219" s="9">
        <f t="shared" si="375"/>
        <v>0</v>
      </c>
      <c r="BW219" s="9">
        <f t="shared" si="353"/>
        <v>0</v>
      </c>
      <c r="BX219" s="9">
        <f t="shared" si="354"/>
        <v>0</v>
      </c>
      <c r="BY219" s="9">
        <f t="shared" si="355"/>
        <v>956.66</v>
      </c>
      <c r="BZ219" s="9">
        <f t="shared" si="356"/>
        <v>0</v>
      </c>
      <c r="CA219" s="9">
        <f t="shared" si="357"/>
        <v>0</v>
      </c>
      <c r="CB219" s="4">
        <f t="shared" si="299"/>
        <v>0</v>
      </c>
      <c r="CC219" s="9">
        <f t="shared" si="358"/>
        <v>0</v>
      </c>
      <c r="CD219" s="9">
        <f t="shared" si="384"/>
        <v>956.66</v>
      </c>
      <c r="CE219" s="9">
        <f t="shared" si="376"/>
        <v>0</v>
      </c>
      <c r="CF219" s="9">
        <f t="shared" si="359"/>
        <v>0</v>
      </c>
      <c r="CG219" s="9">
        <f t="shared" si="360"/>
        <v>0</v>
      </c>
      <c r="CH219" s="9">
        <f t="shared" si="361"/>
        <v>956.66</v>
      </c>
      <c r="CI219" s="9">
        <f t="shared" si="362"/>
        <v>0</v>
      </c>
      <c r="CJ219" s="9">
        <f t="shared" si="363"/>
        <v>0</v>
      </c>
      <c r="CK219" s="4">
        <f t="shared" si="300"/>
        <v>0</v>
      </c>
      <c r="CL219" s="9">
        <f t="shared" si="364"/>
        <v>0</v>
      </c>
      <c r="CM219" s="9">
        <f t="shared" si="385"/>
        <v>956.66</v>
      </c>
      <c r="CN219" s="9">
        <f t="shared" si="377"/>
        <v>0</v>
      </c>
      <c r="CO219" s="9">
        <f t="shared" si="365"/>
        <v>0</v>
      </c>
      <c r="CP219" s="9">
        <f t="shared" si="366"/>
        <v>0</v>
      </c>
      <c r="CQ219" s="9">
        <f t="shared" si="367"/>
        <v>956.66</v>
      </c>
      <c r="CR219" s="9">
        <f t="shared" si="368"/>
        <v>0</v>
      </c>
      <c r="CS219" s="9">
        <f t="shared" si="369"/>
        <v>0</v>
      </c>
    </row>
    <row r="220" spans="1:97" ht="12.9" customHeight="1" x14ac:dyDescent="0.25">
      <c r="A220" s="193">
        <v>2702</v>
      </c>
      <c r="B220" s="186" t="s">
        <v>254</v>
      </c>
      <c r="C220" s="179"/>
      <c r="D220" s="194"/>
      <c r="E220" s="217">
        <v>484.84</v>
      </c>
      <c r="F220" s="276">
        <v>36892</v>
      </c>
      <c r="G220" s="189">
        <v>19</v>
      </c>
      <c r="H220" s="177"/>
      <c r="I220" s="190"/>
      <c r="J220" s="200" t="s">
        <v>463</v>
      </c>
      <c r="K220" s="93">
        <f t="shared" si="312"/>
        <v>5.2600000000000001E-2</v>
      </c>
      <c r="L220" s="94">
        <f t="shared" si="313"/>
        <v>25.5</v>
      </c>
      <c r="M220" s="91">
        <f t="shared" si="314"/>
        <v>204.33999999999997</v>
      </c>
      <c r="N220" s="9">
        <f t="shared" si="315"/>
        <v>280.5</v>
      </c>
      <c r="O220" s="548">
        <f t="shared" si="316"/>
        <v>484.84</v>
      </c>
      <c r="P220" s="543"/>
      <c r="Q220" s="4">
        <f t="shared" si="291"/>
        <v>0</v>
      </c>
      <c r="R220" s="9">
        <f t="shared" si="310"/>
        <v>0</v>
      </c>
      <c r="S220" s="9">
        <f t="shared" si="301"/>
        <v>484.84</v>
      </c>
      <c r="T220" s="9">
        <f t="shared" si="311"/>
        <v>484.84</v>
      </c>
      <c r="U220" s="9">
        <f t="shared" si="317"/>
        <v>25.5</v>
      </c>
      <c r="V220" s="9">
        <f t="shared" si="318"/>
        <v>178.83999999999997</v>
      </c>
      <c r="W220" s="9">
        <f t="shared" si="319"/>
        <v>306</v>
      </c>
      <c r="X220" s="9">
        <f t="shared" si="320"/>
        <v>0</v>
      </c>
      <c r="Y220" s="9">
        <f t="shared" si="321"/>
        <v>484.84</v>
      </c>
      <c r="Z220" s="4">
        <f t="shared" si="293"/>
        <v>0</v>
      </c>
      <c r="AA220" s="9">
        <f t="shared" si="322"/>
        <v>0</v>
      </c>
      <c r="AB220" s="9">
        <f t="shared" si="378"/>
        <v>484.84</v>
      </c>
      <c r="AC220" s="9">
        <f t="shared" si="370"/>
        <v>484.84</v>
      </c>
      <c r="AD220" s="9">
        <f t="shared" si="323"/>
        <v>25.5</v>
      </c>
      <c r="AE220" s="9">
        <f t="shared" si="324"/>
        <v>153.33999999999997</v>
      </c>
      <c r="AF220" s="9">
        <f t="shared" si="325"/>
        <v>331.5</v>
      </c>
      <c r="AG220" s="9">
        <f t="shared" si="326"/>
        <v>0</v>
      </c>
      <c r="AH220" s="9">
        <f t="shared" si="327"/>
        <v>484.84</v>
      </c>
      <c r="AI220" s="4">
        <f t="shared" si="294"/>
        <v>0</v>
      </c>
      <c r="AJ220" s="9">
        <f t="shared" si="328"/>
        <v>0</v>
      </c>
      <c r="AK220" s="9">
        <f t="shared" si="379"/>
        <v>484.84</v>
      </c>
      <c r="AL220" s="9">
        <f t="shared" si="371"/>
        <v>484.84</v>
      </c>
      <c r="AM220" s="9">
        <f t="shared" si="329"/>
        <v>25.5</v>
      </c>
      <c r="AN220" s="9">
        <f t="shared" si="330"/>
        <v>127.83999999999997</v>
      </c>
      <c r="AO220" s="9">
        <f t="shared" si="331"/>
        <v>357</v>
      </c>
      <c r="AP220" s="9">
        <f t="shared" si="332"/>
        <v>0</v>
      </c>
      <c r="AQ220" s="9">
        <f t="shared" si="333"/>
        <v>484.84</v>
      </c>
      <c r="AR220" s="4">
        <f t="shared" si="295"/>
        <v>0</v>
      </c>
      <c r="AS220" s="9">
        <f t="shared" si="334"/>
        <v>0</v>
      </c>
      <c r="AT220" s="9">
        <f t="shared" si="380"/>
        <v>484.84</v>
      </c>
      <c r="AU220" s="9">
        <f t="shared" si="372"/>
        <v>484.84</v>
      </c>
      <c r="AV220" s="9">
        <f t="shared" si="335"/>
        <v>25.5</v>
      </c>
      <c r="AW220" s="9">
        <f t="shared" si="336"/>
        <v>102.33999999999997</v>
      </c>
      <c r="AX220" s="9">
        <f t="shared" si="337"/>
        <v>382.5</v>
      </c>
      <c r="AY220" s="9">
        <f t="shared" si="338"/>
        <v>0</v>
      </c>
      <c r="AZ220" s="9">
        <f t="shared" si="339"/>
        <v>484.84</v>
      </c>
      <c r="BA220" s="4">
        <f t="shared" si="296"/>
        <v>0</v>
      </c>
      <c r="BB220" s="9">
        <f t="shared" si="340"/>
        <v>0</v>
      </c>
      <c r="BC220" s="9">
        <f t="shared" si="381"/>
        <v>484.84</v>
      </c>
      <c r="BD220" s="9">
        <f t="shared" si="373"/>
        <v>484.84</v>
      </c>
      <c r="BE220" s="9">
        <f t="shared" si="341"/>
        <v>25.5</v>
      </c>
      <c r="BF220" s="9">
        <f t="shared" si="342"/>
        <v>76.839999999999975</v>
      </c>
      <c r="BG220" s="9">
        <f t="shared" si="343"/>
        <v>408</v>
      </c>
      <c r="BH220" s="9">
        <f t="shared" si="344"/>
        <v>0</v>
      </c>
      <c r="BI220" s="9">
        <f t="shared" si="345"/>
        <v>484.84</v>
      </c>
      <c r="BJ220" s="4">
        <f t="shared" si="297"/>
        <v>0</v>
      </c>
      <c r="BK220" s="9">
        <f t="shared" si="346"/>
        <v>0</v>
      </c>
      <c r="BL220" s="9">
        <f t="shared" si="382"/>
        <v>484.84</v>
      </c>
      <c r="BM220" s="9">
        <f t="shared" si="374"/>
        <v>484.84</v>
      </c>
      <c r="BN220" s="9">
        <f t="shared" si="347"/>
        <v>25.5</v>
      </c>
      <c r="BO220" s="9">
        <f t="shared" si="348"/>
        <v>51.339999999999975</v>
      </c>
      <c r="BP220" s="9">
        <f t="shared" si="349"/>
        <v>433.5</v>
      </c>
      <c r="BQ220" s="9">
        <f t="shared" si="350"/>
        <v>0</v>
      </c>
      <c r="BR220" s="9">
        <f t="shared" si="351"/>
        <v>484.84</v>
      </c>
      <c r="BS220" s="4">
        <f t="shared" si="298"/>
        <v>0</v>
      </c>
      <c r="BT220" s="9">
        <f t="shared" si="352"/>
        <v>0</v>
      </c>
      <c r="BU220" s="9">
        <f t="shared" si="383"/>
        <v>484.84</v>
      </c>
      <c r="BV220" s="9">
        <f t="shared" si="375"/>
        <v>484.84</v>
      </c>
      <c r="BW220" s="9">
        <f t="shared" si="353"/>
        <v>25.5</v>
      </c>
      <c r="BX220" s="9">
        <f t="shared" si="354"/>
        <v>25.839999999999975</v>
      </c>
      <c r="BY220" s="9">
        <f t="shared" si="355"/>
        <v>459</v>
      </c>
      <c r="BZ220" s="9">
        <f t="shared" si="356"/>
        <v>0</v>
      </c>
      <c r="CA220" s="9">
        <f t="shared" si="357"/>
        <v>484.84</v>
      </c>
      <c r="CB220" s="4">
        <f t="shared" si="299"/>
        <v>0</v>
      </c>
      <c r="CC220" s="9">
        <f t="shared" si="358"/>
        <v>0</v>
      </c>
      <c r="CD220" s="9">
        <f t="shared" si="384"/>
        <v>484.84</v>
      </c>
      <c r="CE220" s="9">
        <f t="shared" si="376"/>
        <v>484.84</v>
      </c>
      <c r="CF220" s="9">
        <f t="shared" si="359"/>
        <v>25.5</v>
      </c>
      <c r="CG220" s="9">
        <f t="shared" si="360"/>
        <v>0.33999999999997499</v>
      </c>
      <c r="CH220" s="9">
        <f t="shared" si="361"/>
        <v>484.5</v>
      </c>
      <c r="CI220" s="9">
        <f t="shared" si="362"/>
        <v>0</v>
      </c>
      <c r="CJ220" s="9">
        <f t="shared" si="363"/>
        <v>484.84</v>
      </c>
      <c r="CK220" s="4">
        <f t="shared" si="300"/>
        <v>0</v>
      </c>
      <c r="CL220" s="9">
        <f t="shared" si="364"/>
        <v>0</v>
      </c>
      <c r="CM220" s="9">
        <f t="shared" si="385"/>
        <v>484.84</v>
      </c>
      <c r="CN220" s="9">
        <f t="shared" si="377"/>
        <v>6.46</v>
      </c>
      <c r="CO220" s="9">
        <f t="shared" si="365"/>
        <v>0.33999999999997499</v>
      </c>
      <c r="CP220" s="9">
        <f t="shared" si="366"/>
        <v>0</v>
      </c>
      <c r="CQ220" s="9">
        <f t="shared" si="367"/>
        <v>484.84</v>
      </c>
      <c r="CR220" s="9">
        <f t="shared" si="368"/>
        <v>0</v>
      </c>
      <c r="CS220" s="9">
        <f t="shared" si="369"/>
        <v>6.46</v>
      </c>
    </row>
    <row r="221" spans="1:97" ht="12.9" customHeight="1" x14ac:dyDescent="0.25">
      <c r="A221" s="193">
        <v>2703</v>
      </c>
      <c r="B221" s="186" t="s">
        <v>255</v>
      </c>
      <c r="C221" s="179"/>
      <c r="D221" s="194"/>
      <c r="E221" s="217">
        <v>267.72000000000003</v>
      </c>
      <c r="F221" s="276">
        <v>36892</v>
      </c>
      <c r="G221" s="189">
        <v>1</v>
      </c>
      <c r="H221" s="177"/>
      <c r="I221" s="190"/>
      <c r="J221" s="200" t="s">
        <v>463</v>
      </c>
      <c r="K221" s="93">
        <f t="shared" si="312"/>
        <v>1</v>
      </c>
      <c r="L221" s="94">
        <f t="shared" si="313"/>
        <v>267.72000000000003</v>
      </c>
      <c r="M221" s="91">
        <f t="shared" si="314"/>
        <v>0</v>
      </c>
      <c r="N221" s="9">
        <f t="shared" si="315"/>
        <v>267.72000000000003</v>
      </c>
      <c r="O221" s="548">
        <f t="shared" si="316"/>
        <v>267.72000000000003</v>
      </c>
      <c r="P221" s="543"/>
      <c r="Q221" s="4">
        <f t="shared" si="291"/>
        <v>0</v>
      </c>
      <c r="R221" s="9">
        <f t="shared" si="310"/>
        <v>0</v>
      </c>
      <c r="S221" s="9">
        <f t="shared" si="301"/>
        <v>267.72000000000003</v>
      </c>
      <c r="T221" s="9">
        <f t="shared" si="311"/>
        <v>0</v>
      </c>
      <c r="U221" s="9">
        <f t="shared" si="317"/>
        <v>0</v>
      </c>
      <c r="V221" s="9">
        <f t="shared" si="318"/>
        <v>0</v>
      </c>
      <c r="W221" s="9">
        <f t="shared" si="319"/>
        <v>267.72000000000003</v>
      </c>
      <c r="X221" s="9">
        <f t="shared" si="320"/>
        <v>0</v>
      </c>
      <c r="Y221" s="9">
        <f t="shared" si="321"/>
        <v>0</v>
      </c>
      <c r="Z221" s="4">
        <f t="shared" si="293"/>
        <v>0</v>
      </c>
      <c r="AA221" s="9">
        <f t="shared" si="322"/>
        <v>0</v>
      </c>
      <c r="AB221" s="9">
        <f t="shared" si="378"/>
        <v>267.72000000000003</v>
      </c>
      <c r="AC221" s="9">
        <f t="shared" si="370"/>
        <v>0</v>
      </c>
      <c r="AD221" s="9">
        <f t="shared" si="323"/>
        <v>0</v>
      </c>
      <c r="AE221" s="9">
        <f t="shared" si="324"/>
        <v>0</v>
      </c>
      <c r="AF221" s="9">
        <f t="shared" si="325"/>
        <v>267.72000000000003</v>
      </c>
      <c r="AG221" s="9">
        <f t="shared" si="326"/>
        <v>0</v>
      </c>
      <c r="AH221" s="9">
        <f t="shared" si="327"/>
        <v>0</v>
      </c>
      <c r="AI221" s="4">
        <f t="shared" si="294"/>
        <v>0</v>
      </c>
      <c r="AJ221" s="9">
        <f t="shared" si="328"/>
        <v>0</v>
      </c>
      <c r="AK221" s="9">
        <f t="shared" si="379"/>
        <v>267.72000000000003</v>
      </c>
      <c r="AL221" s="9">
        <f t="shared" si="371"/>
        <v>0</v>
      </c>
      <c r="AM221" s="9">
        <f t="shared" si="329"/>
        <v>0</v>
      </c>
      <c r="AN221" s="9">
        <f t="shared" si="330"/>
        <v>0</v>
      </c>
      <c r="AO221" s="9">
        <f t="shared" si="331"/>
        <v>267.72000000000003</v>
      </c>
      <c r="AP221" s="9">
        <f t="shared" si="332"/>
        <v>0</v>
      </c>
      <c r="AQ221" s="9">
        <f t="shared" si="333"/>
        <v>0</v>
      </c>
      <c r="AR221" s="4">
        <f t="shared" si="295"/>
        <v>0</v>
      </c>
      <c r="AS221" s="9">
        <f t="shared" si="334"/>
        <v>0</v>
      </c>
      <c r="AT221" s="9">
        <f t="shared" si="380"/>
        <v>267.72000000000003</v>
      </c>
      <c r="AU221" s="9">
        <f t="shared" si="372"/>
        <v>0</v>
      </c>
      <c r="AV221" s="9">
        <f t="shared" si="335"/>
        <v>0</v>
      </c>
      <c r="AW221" s="9">
        <f t="shared" si="336"/>
        <v>0</v>
      </c>
      <c r="AX221" s="9">
        <f t="shared" si="337"/>
        <v>267.72000000000003</v>
      </c>
      <c r="AY221" s="9">
        <f t="shared" si="338"/>
        <v>0</v>
      </c>
      <c r="AZ221" s="9">
        <f t="shared" si="339"/>
        <v>0</v>
      </c>
      <c r="BA221" s="4">
        <f t="shared" si="296"/>
        <v>0</v>
      </c>
      <c r="BB221" s="9">
        <f t="shared" si="340"/>
        <v>0</v>
      </c>
      <c r="BC221" s="9">
        <f t="shared" si="381"/>
        <v>267.72000000000003</v>
      </c>
      <c r="BD221" s="9">
        <f t="shared" si="373"/>
        <v>0</v>
      </c>
      <c r="BE221" s="9">
        <f t="shared" si="341"/>
        <v>0</v>
      </c>
      <c r="BF221" s="9">
        <f t="shared" si="342"/>
        <v>0</v>
      </c>
      <c r="BG221" s="9">
        <f t="shared" si="343"/>
        <v>267.72000000000003</v>
      </c>
      <c r="BH221" s="9">
        <f t="shared" si="344"/>
        <v>0</v>
      </c>
      <c r="BI221" s="9">
        <f t="shared" si="345"/>
        <v>0</v>
      </c>
      <c r="BJ221" s="4">
        <f t="shared" si="297"/>
        <v>0</v>
      </c>
      <c r="BK221" s="9">
        <f t="shared" si="346"/>
        <v>0</v>
      </c>
      <c r="BL221" s="9">
        <f t="shared" si="382"/>
        <v>267.72000000000003</v>
      </c>
      <c r="BM221" s="9">
        <f t="shared" si="374"/>
        <v>0</v>
      </c>
      <c r="BN221" s="9">
        <f t="shared" si="347"/>
        <v>0</v>
      </c>
      <c r="BO221" s="9">
        <f t="shared" si="348"/>
        <v>0</v>
      </c>
      <c r="BP221" s="9">
        <f t="shared" si="349"/>
        <v>267.72000000000003</v>
      </c>
      <c r="BQ221" s="9">
        <f t="shared" si="350"/>
        <v>0</v>
      </c>
      <c r="BR221" s="9">
        <f t="shared" si="351"/>
        <v>0</v>
      </c>
      <c r="BS221" s="4">
        <f t="shared" si="298"/>
        <v>0</v>
      </c>
      <c r="BT221" s="9">
        <f t="shared" si="352"/>
        <v>0</v>
      </c>
      <c r="BU221" s="9">
        <f t="shared" si="383"/>
        <v>267.72000000000003</v>
      </c>
      <c r="BV221" s="9">
        <f t="shared" si="375"/>
        <v>0</v>
      </c>
      <c r="BW221" s="9">
        <f t="shared" si="353"/>
        <v>0</v>
      </c>
      <c r="BX221" s="9">
        <f t="shared" si="354"/>
        <v>0</v>
      </c>
      <c r="BY221" s="9">
        <f t="shared" si="355"/>
        <v>267.72000000000003</v>
      </c>
      <c r="BZ221" s="9">
        <f t="shared" si="356"/>
        <v>0</v>
      </c>
      <c r="CA221" s="9">
        <f t="shared" si="357"/>
        <v>0</v>
      </c>
      <c r="CB221" s="4">
        <f t="shared" si="299"/>
        <v>0</v>
      </c>
      <c r="CC221" s="9">
        <f t="shared" si="358"/>
        <v>0</v>
      </c>
      <c r="CD221" s="9">
        <f t="shared" si="384"/>
        <v>267.72000000000003</v>
      </c>
      <c r="CE221" s="9">
        <f t="shared" si="376"/>
        <v>0</v>
      </c>
      <c r="CF221" s="9">
        <f t="shared" si="359"/>
        <v>0</v>
      </c>
      <c r="CG221" s="9">
        <f t="shared" si="360"/>
        <v>0</v>
      </c>
      <c r="CH221" s="9">
        <f t="shared" si="361"/>
        <v>267.72000000000003</v>
      </c>
      <c r="CI221" s="9">
        <f t="shared" si="362"/>
        <v>0</v>
      </c>
      <c r="CJ221" s="9">
        <f t="shared" si="363"/>
        <v>0</v>
      </c>
      <c r="CK221" s="4">
        <f t="shared" si="300"/>
        <v>0</v>
      </c>
      <c r="CL221" s="9">
        <f t="shared" si="364"/>
        <v>0</v>
      </c>
      <c r="CM221" s="9">
        <f t="shared" si="385"/>
        <v>267.72000000000003</v>
      </c>
      <c r="CN221" s="9">
        <f t="shared" si="377"/>
        <v>0</v>
      </c>
      <c r="CO221" s="9">
        <f t="shared" si="365"/>
        <v>0</v>
      </c>
      <c r="CP221" s="9">
        <f t="shared" si="366"/>
        <v>0</v>
      </c>
      <c r="CQ221" s="9">
        <f t="shared" si="367"/>
        <v>267.72000000000003</v>
      </c>
      <c r="CR221" s="9">
        <f t="shared" si="368"/>
        <v>0</v>
      </c>
      <c r="CS221" s="9">
        <f t="shared" si="369"/>
        <v>0</v>
      </c>
    </row>
    <row r="222" spans="1:97" ht="12.9" customHeight="1" x14ac:dyDescent="0.25">
      <c r="A222" s="193">
        <v>2704</v>
      </c>
      <c r="B222" s="186" t="s">
        <v>256</v>
      </c>
      <c r="C222" s="179"/>
      <c r="D222" s="194"/>
      <c r="E222" s="217">
        <v>208.55</v>
      </c>
      <c r="F222" s="276">
        <v>36892</v>
      </c>
      <c r="G222" s="189">
        <v>1</v>
      </c>
      <c r="H222" s="177"/>
      <c r="I222" s="190"/>
      <c r="J222" s="200" t="s">
        <v>463</v>
      </c>
      <c r="K222" s="93">
        <f t="shared" si="312"/>
        <v>1</v>
      </c>
      <c r="L222" s="94">
        <f t="shared" si="313"/>
        <v>208.55</v>
      </c>
      <c r="M222" s="91">
        <f t="shared" si="314"/>
        <v>0</v>
      </c>
      <c r="N222" s="9">
        <f t="shared" si="315"/>
        <v>208.55</v>
      </c>
      <c r="O222" s="548">
        <f t="shared" si="316"/>
        <v>208.55</v>
      </c>
      <c r="P222" s="543"/>
      <c r="Q222" s="4">
        <f t="shared" si="291"/>
        <v>0</v>
      </c>
      <c r="R222" s="9">
        <f t="shared" si="310"/>
        <v>0</v>
      </c>
      <c r="S222" s="9">
        <f t="shared" si="301"/>
        <v>208.55</v>
      </c>
      <c r="T222" s="9">
        <f t="shared" si="311"/>
        <v>0</v>
      </c>
      <c r="U222" s="9">
        <f t="shared" si="317"/>
        <v>0</v>
      </c>
      <c r="V222" s="9">
        <f t="shared" si="318"/>
        <v>0</v>
      </c>
      <c r="W222" s="9">
        <f t="shared" si="319"/>
        <v>208.55</v>
      </c>
      <c r="X222" s="9">
        <f t="shared" si="320"/>
        <v>0</v>
      </c>
      <c r="Y222" s="9">
        <f t="shared" si="321"/>
        <v>0</v>
      </c>
      <c r="Z222" s="4">
        <f t="shared" si="293"/>
        <v>0</v>
      </c>
      <c r="AA222" s="9">
        <f t="shared" si="322"/>
        <v>0</v>
      </c>
      <c r="AB222" s="9">
        <f t="shared" si="378"/>
        <v>208.55</v>
      </c>
      <c r="AC222" s="9">
        <f t="shared" si="370"/>
        <v>0</v>
      </c>
      <c r="AD222" s="9">
        <f t="shared" si="323"/>
        <v>0</v>
      </c>
      <c r="AE222" s="9">
        <f t="shared" si="324"/>
        <v>0</v>
      </c>
      <c r="AF222" s="9">
        <f t="shared" si="325"/>
        <v>208.55</v>
      </c>
      <c r="AG222" s="9">
        <f t="shared" si="326"/>
        <v>0</v>
      </c>
      <c r="AH222" s="9">
        <f t="shared" si="327"/>
        <v>0</v>
      </c>
      <c r="AI222" s="4">
        <f t="shared" si="294"/>
        <v>0</v>
      </c>
      <c r="AJ222" s="9">
        <f t="shared" si="328"/>
        <v>0</v>
      </c>
      <c r="AK222" s="9">
        <f t="shared" si="379"/>
        <v>208.55</v>
      </c>
      <c r="AL222" s="9">
        <f t="shared" si="371"/>
        <v>0</v>
      </c>
      <c r="AM222" s="9">
        <f t="shared" si="329"/>
        <v>0</v>
      </c>
      <c r="AN222" s="9">
        <f t="shared" si="330"/>
        <v>0</v>
      </c>
      <c r="AO222" s="9">
        <f t="shared" si="331"/>
        <v>208.55</v>
      </c>
      <c r="AP222" s="9">
        <f t="shared" si="332"/>
        <v>0</v>
      </c>
      <c r="AQ222" s="9">
        <f t="shared" si="333"/>
        <v>0</v>
      </c>
      <c r="AR222" s="4">
        <f t="shared" si="295"/>
        <v>0</v>
      </c>
      <c r="AS222" s="9">
        <f t="shared" si="334"/>
        <v>0</v>
      </c>
      <c r="AT222" s="9">
        <f t="shared" si="380"/>
        <v>208.55</v>
      </c>
      <c r="AU222" s="9">
        <f t="shared" si="372"/>
        <v>0</v>
      </c>
      <c r="AV222" s="9">
        <f t="shared" si="335"/>
        <v>0</v>
      </c>
      <c r="AW222" s="9">
        <f t="shared" si="336"/>
        <v>0</v>
      </c>
      <c r="AX222" s="9">
        <f t="shared" si="337"/>
        <v>208.55</v>
      </c>
      <c r="AY222" s="9">
        <f t="shared" si="338"/>
        <v>0</v>
      </c>
      <c r="AZ222" s="9">
        <f t="shared" si="339"/>
        <v>0</v>
      </c>
      <c r="BA222" s="4">
        <f t="shared" si="296"/>
        <v>0</v>
      </c>
      <c r="BB222" s="9">
        <f t="shared" si="340"/>
        <v>0</v>
      </c>
      <c r="BC222" s="9">
        <f t="shared" si="381"/>
        <v>208.55</v>
      </c>
      <c r="BD222" s="9">
        <f t="shared" si="373"/>
        <v>0</v>
      </c>
      <c r="BE222" s="9">
        <f t="shared" si="341"/>
        <v>0</v>
      </c>
      <c r="BF222" s="9">
        <f t="shared" si="342"/>
        <v>0</v>
      </c>
      <c r="BG222" s="9">
        <f t="shared" si="343"/>
        <v>208.55</v>
      </c>
      <c r="BH222" s="9">
        <f t="shared" si="344"/>
        <v>0</v>
      </c>
      <c r="BI222" s="9">
        <f t="shared" si="345"/>
        <v>0</v>
      </c>
      <c r="BJ222" s="4">
        <f t="shared" si="297"/>
        <v>0</v>
      </c>
      <c r="BK222" s="9">
        <f t="shared" si="346"/>
        <v>0</v>
      </c>
      <c r="BL222" s="9">
        <f t="shared" si="382"/>
        <v>208.55</v>
      </c>
      <c r="BM222" s="9">
        <f t="shared" si="374"/>
        <v>0</v>
      </c>
      <c r="BN222" s="9">
        <f t="shared" si="347"/>
        <v>0</v>
      </c>
      <c r="BO222" s="9">
        <f t="shared" si="348"/>
        <v>0</v>
      </c>
      <c r="BP222" s="9">
        <f t="shared" si="349"/>
        <v>208.55</v>
      </c>
      <c r="BQ222" s="9">
        <f t="shared" si="350"/>
        <v>0</v>
      </c>
      <c r="BR222" s="9">
        <f t="shared" si="351"/>
        <v>0</v>
      </c>
      <c r="BS222" s="4">
        <f t="shared" si="298"/>
        <v>0</v>
      </c>
      <c r="BT222" s="9">
        <f t="shared" si="352"/>
        <v>0</v>
      </c>
      <c r="BU222" s="9">
        <f t="shared" si="383"/>
        <v>208.55</v>
      </c>
      <c r="BV222" s="9">
        <f t="shared" si="375"/>
        <v>0</v>
      </c>
      <c r="BW222" s="9">
        <f t="shared" si="353"/>
        <v>0</v>
      </c>
      <c r="BX222" s="9">
        <f t="shared" si="354"/>
        <v>0</v>
      </c>
      <c r="BY222" s="9">
        <f t="shared" si="355"/>
        <v>208.55</v>
      </c>
      <c r="BZ222" s="9">
        <f t="shared" si="356"/>
        <v>0</v>
      </c>
      <c r="CA222" s="9">
        <f t="shared" si="357"/>
        <v>0</v>
      </c>
      <c r="CB222" s="4">
        <f t="shared" si="299"/>
        <v>0</v>
      </c>
      <c r="CC222" s="9">
        <f t="shared" si="358"/>
        <v>0</v>
      </c>
      <c r="CD222" s="9">
        <f t="shared" si="384"/>
        <v>208.55</v>
      </c>
      <c r="CE222" s="9">
        <f t="shared" si="376"/>
        <v>0</v>
      </c>
      <c r="CF222" s="9">
        <f t="shared" si="359"/>
        <v>0</v>
      </c>
      <c r="CG222" s="9">
        <f t="shared" si="360"/>
        <v>0</v>
      </c>
      <c r="CH222" s="9">
        <f t="shared" si="361"/>
        <v>208.55</v>
      </c>
      <c r="CI222" s="9">
        <f t="shared" si="362"/>
        <v>0</v>
      </c>
      <c r="CJ222" s="9">
        <f t="shared" si="363"/>
        <v>0</v>
      </c>
      <c r="CK222" s="4">
        <f t="shared" si="300"/>
        <v>0</v>
      </c>
      <c r="CL222" s="9">
        <f t="shared" si="364"/>
        <v>0</v>
      </c>
      <c r="CM222" s="9">
        <f t="shared" si="385"/>
        <v>208.55</v>
      </c>
      <c r="CN222" s="9">
        <f t="shared" si="377"/>
        <v>0</v>
      </c>
      <c r="CO222" s="9">
        <f t="shared" si="365"/>
        <v>0</v>
      </c>
      <c r="CP222" s="9">
        <f t="shared" si="366"/>
        <v>0</v>
      </c>
      <c r="CQ222" s="9">
        <f t="shared" si="367"/>
        <v>208.55</v>
      </c>
      <c r="CR222" s="9">
        <f t="shared" si="368"/>
        <v>0</v>
      </c>
      <c r="CS222" s="9">
        <f t="shared" si="369"/>
        <v>0</v>
      </c>
    </row>
    <row r="223" spans="1:97" ht="12.9" customHeight="1" x14ac:dyDescent="0.25">
      <c r="A223" s="193">
        <v>2705</v>
      </c>
      <c r="B223" s="186" t="s">
        <v>257</v>
      </c>
      <c r="C223" s="179"/>
      <c r="D223" s="194"/>
      <c r="E223" s="217">
        <v>345.67</v>
      </c>
      <c r="F223" s="276">
        <v>37257</v>
      </c>
      <c r="G223" s="189">
        <v>1</v>
      </c>
      <c r="H223" s="177"/>
      <c r="I223" s="190"/>
      <c r="J223" s="200" t="s">
        <v>463</v>
      </c>
      <c r="K223" s="93">
        <f t="shared" si="312"/>
        <v>1</v>
      </c>
      <c r="L223" s="94">
        <f t="shared" si="313"/>
        <v>345.67</v>
      </c>
      <c r="M223" s="91">
        <f t="shared" si="314"/>
        <v>0</v>
      </c>
      <c r="N223" s="9">
        <f t="shared" si="315"/>
        <v>345.67</v>
      </c>
      <c r="O223" s="548">
        <f t="shared" si="316"/>
        <v>345.67</v>
      </c>
      <c r="P223" s="543"/>
      <c r="Q223" s="4">
        <f t="shared" si="291"/>
        <v>0</v>
      </c>
      <c r="R223" s="9">
        <f t="shared" si="310"/>
        <v>0</v>
      </c>
      <c r="S223" s="9">
        <f t="shared" si="301"/>
        <v>345.67</v>
      </c>
      <c r="T223" s="9">
        <f t="shared" si="311"/>
        <v>0</v>
      </c>
      <c r="U223" s="9">
        <f t="shared" si="317"/>
        <v>0</v>
      </c>
      <c r="V223" s="9">
        <f t="shared" si="318"/>
        <v>0</v>
      </c>
      <c r="W223" s="9">
        <f t="shared" si="319"/>
        <v>345.67</v>
      </c>
      <c r="X223" s="9">
        <f t="shared" si="320"/>
        <v>0</v>
      </c>
      <c r="Y223" s="9">
        <f t="shared" si="321"/>
        <v>0</v>
      </c>
      <c r="Z223" s="4">
        <f t="shared" si="293"/>
        <v>0</v>
      </c>
      <c r="AA223" s="9">
        <f t="shared" si="322"/>
        <v>0</v>
      </c>
      <c r="AB223" s="9">
        <f t="shared" si="378"/>
        <v>345.67</v>
      </c>
      <c r="AC223" s="9">
        <f t="shared" si="370"/>
        <v>0</v>
      </c>
      <c r="AD223" s="9">
        <f t="shared" si="323"/>
        <v>0</v>
      </c>
      <c r="AE223" s="9">
        <f t="shared" si="324"/>
        <v>0</v>
      </c>
      <c r="AF223" s="9">
        <f t="shared" si="325"/>
        <v>345.67</v>
      </c>
      <c r="AG223" s="9">
        <f t="shared" si="326"/>
        <v>0</v>
      </c>
      <c r="AH223" s="9">
        <f t="shared" si="327"/>
        <v>0</v>
      </c>
      <c r="AI223" s="4">
        <f t="shared" si="294"/>
        <v>0</v>
      </c>
      <c r="AJ223" s="9">
        <f t="shared" si="328"/>
        <v>0</v>
      </c>
      <c r="AK223" s="9">
        <f t="shared" si="379"/>
        <v>345.67</v>
      </c>
      <c r="AL223" s="9">
        <f t="shared" si="371"/>
        <v>0</v>
      </c>
      <c r="AM223" s="9">
        <f t="shared" si="329"/>
        <v>0</v>
      </c>
      <c r="AN223" s="9">
        <f t="shared" si="330"/>
        <v>0</v>
      </c>
      <c r="AO223" s="9">
        <f t="shared" si="331"/>
        <v>345.67</v>
      </c>
      <c r="AP223" s="9">
        <f t="shared" si="332"/>
        <v>0</v>
      </c>
      <c r="AQ223" s="9">
        <f t="shared" si="333"/>
        <v>0</v>
      </c>
      <c r="AR223" s="4">
        <f t="shared" si="295"/>
        <v>0</v>
      </c>
      <c r="AS223" s="9">
        <f t="shared" si="334"/>
        <v>0</v>
      </c>
      <c r="AT223" s="9">
        <f t="shared" si="380"/>
        <v>345.67</v>
      </c>
      <c r="AU223" s="9">
        <f t="shared" si="372"/>
        <v>0</v>
      </c>
      <c r="AV223" s="9">
        <f t="shared" si="335"/>
        <v>0</v>
      </c>
      <c r="AW223" s="9">
        <f t="shared" si="336"/>
        <v>0</v>
      </c>
      <c r="AX223" s="9">
        <f t="shared" si="337"/>
        <v>345.67</v>
      </c>
      <c r="AY223" s="9">
        <f t="shared" si="338"/>
        <v>0</v>
      </c>
      <c r="AZ223" s="9">
        <f t="shared" si="339"/>
        <v>0</v>
      </c>
      <c r="BA223" s="4">
        <f t="shared" si="296"/>
        <v>0</v>
      </c>
      <c r="BB223" s="9">
        <f t="shared" si="340"/>
        <v>0</v>
      </c>
      <c r="BC223" s="9">
        <f t="shared" si="381"/>
        <v>345.67</v>
      </c>
      <c r="BD223" s="9">
        <f t="shared" si="373"/>
        <v>0</v>
      </c>
      <c r="BE223" s="9">
        <f t="shared" si="341"/>
        <v>0</v>
      </c>
      <c r="BF223" s="9">
        <f t="shared" si="342"/>
        <v>0</v>
      </c>
      <c r="BG223" s="9">
        <f t="shared" si="343"/>
        <v>345.67</v>
      </c>
      <c r="BH223" s="9">
        <f t="shared" si="344"/>
        <v>0</v>
      </c>
      <c r="BI223" s="9">
        <f t="shared" si="345"/>
        <v>0</v>
      </c>
      <c r="BJ223" s="4">
        <f t="shared" si="297"/>
        <v>0</v>
      </c>
      <c r="BK223" s="9">
        <f t="shared" si="346"/>
        <v>0</v>
      </c>
      <c r="BL223" s="9">
        <f t="shared" si="382"/>
        <v>345.67</v>
      </c>
      <c r="BM223" s="9">
        <f t="shared" si="374"/>
        <v>0</v>
      </c>
      <c r="BN223" s="9">
        <f t="shared" si="347"/>
        <v>0</v>
      </c>
      <c r="BO223" s="9">
        <f t="shared" si="348"/>
        <v>0</v>
      </c>
      <c r="BP223" s="9">
        <f t="shared" si="349"/>
        <v>345.67</v>
      </c>
      <c r="BQ223" s="9">
        <f t="shared" si="350"/>
        <v>0</v>
      </c>
      <c r="BR223" s="9">
        <f t="shared" si="351"/>
        <v>0</v>
      </c>
      <c r="BS223" s="4">
        <f t="shared" si="298"/>
        <v>0</v>
      </c>
      <c r="BT223" s="9">
        <f t="shared" si="352"/>
        <v>0</v>
      </c>
      <c r="BU223" s="9">
        <f t="shared" si="383"/>
        <v>345.67</v>
      </c>
      <c r="BV223" s="9">
        <f t="shared" si="375"/>
        <v>0</v>
      </c>
      <c r="BW223" s="9">
        <f t="shared" si="353"/>
        <v>0</v>
      </c>
      <c r="BX223" s="9">
        <f t="shared" si="354"/>
        <v>0</v>
      </c>
      <c r="BY223" s="9">
        <f t="shared" si="355"/>
        <v>345.67</v>
      </c>
      <c r="BZ223" s="9">
        <f t="shared" si="356"/>
        <v>0</v>
      </c>
      <c r="CA223" s="9">
        <f t="shared" si="357"/>
        <v>0</v>
      </c>
      <c r="CB223" s="4">
        <f t="shared" si="299"/>
        <v>0</v>
      </c>
      <c r="CC223" s="9">
        <f t="shared" si="358"/>
        <v>0</v>
      </c>
      <c r="CD223" s="9">
        <f t="shared" si="384"/>
        <v>345.67</v>
      </c>
      <c r="CE223" s="9">
        <f t="shared" si="376"/>
        <v>0</v>
      </c>
      <c r="CF223" s="9">
        <f t="shared" si="359"/>
        <v>0</v>
      </c>
      <c r="CG223" s="9">
        <f t="shared" si="360"/>
        <v>0</v>
      </c>
      <c r="CH223" s="9">
        <f t="shared" si="361"/>
        <v>345.67</v>
      </c>
      <c r="CI223" s="9">
        <f t="shared" si="362"/>
        <v>0</v>
      </c>
      <c r="CJ223" s="9">
        <f t="shared" si="363"/>
        <v>0</v>
      </c>
      <c r="CK223" s="4">
        <f t="shared" si="300"/>
        <v>0</v>
      </c>
      <c r="CL223" s="9">
        <f t="shared" si="364"/>
        <v>0</v>
      </c>
      <c r="CM223" s="9">
        <f t="shared" si="385"/>
        <v>345.67</v>
      </c>
      <c r="CN223" s="9">
        <f t="shared" si="377"/>
        <v>0</v>
      </c>
      <c r="CO223" s="9">
        <f t="shared" si="365"/>
        <v>0</v>
      </c>
      <c r="CP223" s="9">
        <f t="shared" si="366"/>
        <v>0</v>
      </c>
      <c r="CQ223" s="9">
        <f t="shared" si="367"/>
        <v>345.67</v>
      </c>
      <c r="CR223" s="9">
        <f t="shared" si="368"/>
        <v>0</v>
      </c>
      <c r="CS223" s="9">
        <f t="shared" si="369"/>
        <v>0</v>
      </c>
    </row>
    <row r="224" spans="1:97" ht="12.9" customHeight="1" x14ac:dyDescent="0.25">
      <c r="A224" s="193">
        <v>2706</v>
      </c>
      <c r="B224" s="186" t="s">
        <v>258</v>
      </c>
      <c r="C224" s="179"/>
      <c r="D224" s="194"/>
      <c r="E224" s="217">
        <v>485.85</v>
      </c>
      <c r="F224" s="276">
        <v>37257</v>
      </c>
      <c r="G224" s="189">
        <v>10</v>
      </c>
      <c r="H224" s="177"/>
      <c r="I224" s="190"/>
      <c r="J224" s="200" t="s">
        <v>463</v>
      </c>
      <c r="K224" s="93">
        <f t="shared" si="312"/>
        <v>0.1</v>
      </c>
      <c r="L224" s="94">
        <f t="shared" si="313"/>
        <v>48.59</v>
      </c>
      <c r="M224" s="91">
        <f t="shared" si="314"/>
        <v>0</v>
      </c>
      <c r="N224" s="9">
        <f t="shared" si="315"/>
        <v>485.85</v>
      </c>
      <c r="O224" s="548">
        <f t="shared" si="316"/>
        <v>485.85</v>
      </c>
      <c r="P224" s="543"/>
      <c r="Q224" s="4">
        <f t="shared" si="291"/>
        <v>0</v>
      </c>
      <c r="R224" s="9">
        <f t="shared" si="310"/>
        <v>0</v>
      </c>
      <c r="S224" s="9">
        <f t="shared" si="301"/>
        <v>485.85</v>
      </c>
      <c r="T224" s="9">
        <f t="shared" si="311"/>
        <v>0</v>
      </c>
      <c r="U224" s="9">
        <f t="shared" si="317"/>
        <v>0</v>
      </c>
      <c r="V224" s="9">
        <f t="shared" si="318"/>
        <v>0</v>
      </c>
      <c r="W224" s="9">
        <f t="shared" si="319"/>
        <v>485.85</v>
      </c>
      <c r="X224" s="9">
        <f t="shared" si="320"/>
        <v>0</v>
      </c>
      <c r="Y224" s="9">
        <f t="shared" si="321"/>
        <v>0</v>
      </c>
      <c r="Z224" s="4">
        <f t="shared" si="293"/>
        <v>0</v>
      </c>
      <c r="AA224" s="9">
        <f t="shared" si="322"/>
        <v>0</v>
      </c>
      <c r="AB224" s="9">
        <f t="shared" si="378"/>
        <v>485.85</v>
      </c>
      <c r="AC224" s="9">
        <f t="shared" si="370"/>
        <v>0</v>
      </c>
      <c r="AD224" s="9">
        <f t="shared" si="323"/>
        <v>0</v>
      </c>
      <c r="AE224" s="9">
        <f t="shared" si="324"/>
        <v>0</v>
      </c>
      <c r="AF224" s="9">
        <f t="shared" si="325"/>
        <v>485.85</v>
      </c>
      <c r="AG224" s="9">
        <f t="shared" si="326"/>
        <v>0</v>
      </c>
      <c r="AH224" s="9">
        <f t="shared" si="327"/>
        <v>0</v>
      </c>
      <c r="AI224" s="4">
        <f t="shared" si="294"/>
        <v>0</v>
      </c>
      <c r="AJ224" s="9">
        <f t="shared" si="328"/>
        <v>0</v>
      </c>
      <c r="AK224" s="9">
        <f t="shared" si="379"/>
        <v>485.85</v>
      </c>
      <c r="AL224" s="9">
        <f t="shared" si="371"/>
        <v>0</v>
      </c>
      <c r="AM224" s="9">
        <f t="shared" si="329"/>
        <v>0</v>
      </c>
      <c r="AN224" s="9">
        <f t="shared" si="330"/>
        <v>0</v>
      </c>
      <c r="AO224" s="9">
        <f t="shared" si="331"/>
        <v>485.85</v>
      </c>
      <c r="AP224" s="9">
        <f t="shared" si="332"/>
        <v>0</v>
      </c>
      <c r="AQ224" s="9">
        <f t="shared" si="333"/>
        <v>0</v>
      </c>
      <c r="AR224" s="4">
        <f t="shared" si="295"/>
        <v>0</v>
      </c>
      <c r="AS224" s="9">
        <f t="shared" si="334"/>
        <v>0</v>
      </c>
      <c r="AT224" s="9">
        <f t="shared" si="380"/>
        <v>485.85</v>
      </c>
      <c r="AU224" s="9">
        <f t="shared" si="372"/>
        <v>0</v>
      </c>
      <c r="AV224" s="9">
        <f t="shared" si="335"/>
        <v>0</v>
      </c>
      <c r="AW224" s="9">
        <f t="shared" si="336"/>
        <v>0</v>
      </c>
      <c r="AX224" s="9">
        <f t="shared" si="337"/>
        <v>485.85</v>
      </c>
      <c r="AY224" s="9">
        <f t="shared" si="338"/>
        <v>0</v>
      </c>
      <c r="AZ224" s="9">
        <f t="shared" si="339"/>
        <v>0</v>
      </c>
      <c r="BA224" s="4">
        <f t="shared" si="296"/>
        <v>0</v>
      </c>
      <c r="BB224" s="9">
        <f t="shared" si="340"/>
        <v>0</v>
      </c>
      <c r="BC224" s="9">
        <f t="shared" si="381"/>
        <v>485.85</v>
      </c>
      <c r="BD224" s="9">
        <f t="shared" si="373"/>
        <v>0</v>
      </c>
      <c r="BE224" s="9">
        <f t="shared" si="341"/>
        <v>0</v>
      </c>
      <c r="BF224" s="9">
        <f t="shared" si="342"/>
        <v>0</v>
      </c>
      <c r="BG224" s="9">
        <f t="shared" si="343"/>
        <v>485.85</v>
      </c>
      <c r="BH224" s="9">
        <f t="shared" si="344"/>
        <v>0</v>
      </c>
      <c r="BI224" s="9">
        <f t="shared" si="345"/>
        <v>0</v>
      </c>
      <c r="BJ224" s="4">
        <f t="shared" si="297"/>
        <v>0</v>
      </c>
      <c r="BK224" s="9">
        <f t="shared" si="346"/>
        <v>0</v>
      </c>
      <c r="BL224" s="9">
        <f t="shared" si="382"/>
        <v>485.85</v>
      </c>
      <c r="BM224" s="9">
        <f t="shared" si="374"/>
        <v>0</v>
      </c>
      <c r="BN224" s="9">
        <f t="shared" si="347"/>
        <v>0</v>
      </c>
      <c r="BO224" s="9">
        <f t="shared" si="348"/>
        <v>0</v>
      </c>
      <c r="BP224" s="9">
        <f t="shared" si="349"/>
        <v>485.85</v>
      </c>
      <c r="BQ224" s="9">
        <f t="shared" si="350"/>
        <v>0</v>
      </c>
      <c r="BR224" s="9">
        <f t="shared" si="351"/>
        <v>0</v>
      </c>
      <c r="BS224" s="4">
        <f t="shared" si="298"/>
        <v>0</v>
      </c>
      <c r="BT224" s="9">
        <f t="shared" si="352"/>
        <v>0</v>
      </c>
      <c r="BU224" s="9">
        <f t="shared" si="383"/>
        <v>485.85</v>
      </c>
      <c r="BV224" s="9">
        <f t="shared" si="375"/>
        <v>0</v>
      </c>
      <c r="BW224" s="9">
        <f t="shared" si="353"/>
        <v>0</v>
      </c>
      <c r="BX224" s="9">
        <f t="shared" si="354"/>
        <v>0</v>
      </c>
      <c r="BY224" s="9">
        <f t="shared" si="355"/>
        <v>485.85</v>
      </c>
      <c r="BZ224" s="9">
        <f t="shared" si="356"/>
        <v>0</v>
      </c>
      <c r="CA224" s="9">
        <f t="shared" si="357"/>
        <v>0</v>
      </c>
      <c r="CB224" s="4">
        <f t="shared" si="299"/>
        <v>0</v>
      </c>
      <c r="CC224" s="9">
        <f t="shared" si="358"/>
        <v>0</v>
      </c>
      <c r="CD224" s="9">
        <f t="shared" si="384"/>
        <v>485.85</v>
      </c>
      <c r="CE224" s="9">
        <f t="shared" si="376"/>
        <v>0</v>
      </c>
      <c r="CF224" s="9">
        <f t="shared" si="359"/>
        <v>0</v>
      </c>
      <c r="CG224" s="9">
        <f t="shared" si="360"/>
        <v>0</v>
      </c>
      <c r="CH224" s="9">
        <f t="shared" si="361"/>
        <v>485.85</v>
      </c>
      <c r="CI224" s="9">
        <f t="shared" si="362"/>
        <v>0</v>
      </c>
      <c r="CJ224" s="9">
        <f t="shared" si="363"/>
        <v>0</v>
      </c>
      <c r="CK224" s="4">
        <f t="shared" si="300"/>
        <v>0</v>
      </c>
      <c r="CL224" s="9">
        <f t="shared" si="364"/>
        <v>0</v>
      </c>
      <c r="CM224" s="9">
        <f t="shared" si="385"/>
        <v>485.85</v>
      </c>
      <c r="CN224" s="9">
        <f t="shared" si="377"/>
        <v>0</v>
      </c>
      <c r="CO224" s="9">
        <f t="shared" si="365"/>
        <v>0</v>
      </c>
      <c r="CP224" s="9">
        <f t="shared" si="366"/>
        <v>0</v>
      </c>
      <c r="CQ224" s="9">
        <f t="shared" si="367"/>
        <v>485.85</v>
      </c>
      <c r="CR224" s="9">
        <f t="shared" si="368"/>
        <v>0</v>
      </c>
      <c r="CS224" s="9">
        <f t="shared" si="369"/>
        <v>0</v>
      </c>
    </row>
    <row r="225" spans="1:97" ht="12.9" customHeight="1" x14ac:dyDescent="0.25">
      <c r="A225" s="193">
        <v>2707</v>
      </c>
      <c r="B225" s="186" t="s">
        <v>259</v>
      </c>
      <c r="C225" s="179"/>
      <c r="D225" s="194"/>
      <c r="E225" s="217">
        <v>215.51</v>
      </c>
      <c r="F225" s="276">
        <v>37257</v>
      </c>
      <c r="G225" s="189">
        <v>1</v>
      </c>
      <c r="H225" s="177"/>
      <c r="I225" s="190"/>
      <c r="J225" s="200" t="s">
        <v>463</v>
      </c>
      <c r="K225" s="93">
        <f t="shared" si="312"/>
        <v>1</v>
      </c>
      <c r="L225" s="94">
        <f t="shared" si="313"/>
        <v>215.51</v>
      </c>
      <c r="M225" s="91">
        <f t="shared" si="314"/>
        <v>0</v>
      </c>
      <c r="N225" s="9">
        <f t="shared" si="315"/>
        <v>215.51</v>
      </c>
      <c r="O225" s="548">
        <f t="shared" si="316"/>
        <v>215.51</v>
      </c>
      <c r="P225" s="543"/>
      <c r="Q225" s="4">
        <f t="shared" si="291"/>
        <v>0</v>
      </c>
      <c r="R225" s="9">
        <f t="shared" si="310"/>
        <v>0</v>
      </c>
      <c r="S225" s="9">
        <f t="shared" si="301"/>
        <v>215.51</v>
      </c>
      <c r="T225" s="9">
        <f t="shared" si="311"/>
        <v>0</v>
      </c>
      <c r="U225" s="9">
        <f t="shared" si="317"/>
        <v>0</v>
      </c>
      <c r="V225" s="9">
        <f t="shared" si="318"/>
        <v>0</v>
      </c>
      <c r="W225" s="9">
        <f t="shared" si="319"/>
        <v>215.51</v>
      </c>
      <c r="X225" s="9">
        <f t="shared" si="320"/>
        <v>0</v>
      </c>
      <c r="Y225" s="9">
        <f t="shared" si="321"/>
        <v>0</v>
      </c>
      <c r="Z225" s="4">
        <f t="shared" si="293"/>
        <v>0</v>
      </c>
      <c r="AA225" s="9">
        <f t="shared" si="322"/>
        <v>0</v>
      </c>
      <c r="AB225" s="9">
        <f t="shared" si="378"/>
        <v>215.51</v>
      </c>
      <c r="AC225" s="9">
        <f t="shared" si="370"/>
        <v>0</v>
      </c>
      <c r="AD225" s="9">
        <f t="shared" si="323"/>
        <v>0</v>
      </c>
      <c r="AE225" s="9">
        <f t="shared" si="324"/>
        <v>0</v>
      </c>
      <c r="AF225" s="9">
        <f t="shared" si="325"/>
        <v>215.51</v>
      </c>
      <c r="AG225" s="9">
        <f t="shared" si="326"/>
        <v>0</v>
      </c>
      <c r="AH225" s="9">
        <f t="shared" si="327"/>
        <v>0</v>
      </c>
      <c r="AI225" s="4">
        <f t="shared" si="294"/>
        <v>0</v>
      </c>
      <c r="AJ225" s="9">
        <f t="shared" si="328"/>
        <v>0</v>
      </c>
      <c r="AK225" s="9">
        <f t="shared" si="379"/>
        <v>215.51</v>
      </c>
      <c r="AL225" s="9">
        <f t="shared" si="371"/>
        <v>0</v>
      </c>
      <c r="AM225" s="9">
        <f t="shared" si="329"/>
        <v>0</v>
      </c>
      <c r="AN225" s="9">
        <f t="shared" si="330"/>
        <v>0</v>
      </c>
      <c r="AO225" s="9">
        <f t="shared" si="331"/>
        <v>215.51</v>
      </c>
      <c r="AP225" s="9">
        <f t="shared" si="332"/>
        <v>0</v>
      </c>
      <c r="AQ225" s="9">
        <f t="shared" si="333"/>
        <v>0</v>
      </c>
      <c r="AR225" s="4">
        <f t="shared" si="295"/>
        <v>0</v>
      </c>
      <c r="AS225" s="9">
        <f t="shared" si="334"/>
        <v>0</v>
      </c>
      <c r="AT225" s="9">
        <f t="shared" si="380"/>
        <v>215.51</v>
      </c>
      <c r="AU225" s="9">
        <f t="shared" si="372"/>
        <v>0</v>
      </c>
      <c r="AV225" s="9">
        <f t="shared" si="335"/>
        <v>0</v>
      </c>
      <c r="AW225" s="9">
        <f t="shared" si="336"/>
        <v>0</v>
      </c>
      <c r="AX225" s="9">
        <f t="shared" si="337"/>
        <v>215.51</v>
      </c>
      <c r="AY225" s="9">
        <f t="shared" si="338"/>
        <v>0</v>
      </c>
      <c r="AZ225" s="9">
        <f t="shared" si="339"/>
        <v>0</v>
      </c>
      <c r="BA225" s="4">
        <f t="shared" si="296"/>
        <v>0</v>
      </c>
      <c r="BB225" s="9">
        <f t="shared" si="340"/>
        <v>0</v>
      </c>
      <c r="BC225" s="9">
        <f t="shared" si="381"/>
        <v>215.51</v>
      </c>
      <c r="BD225" s="9">
        <f t="shared" si="373"/>
        <v>0</v>
      </c>
      <c r="BE225" s="9">
        <f t="shared" si="341"/>
        <v>0</v>
      </c>
      <c r="BF225" s="9">
        <f t="shared" si="342"/>
        <v>0</v>
      </c>
      <c r="BG225" s="9">
        <f t="shared" si="343"/>
        <v>215.51</v>
      </c>
      <c r="BH225" s="9">
        <f t="shared" si="344"/>
        <v>0</v>
      </c>
      <c r="BI225" s="9">
        <f t="shared" si="345"/>
        <v>0</v>
      </c>
      <c r="BJ225" s="4">
        <f t="shared" si="297"/>
        <v>0</v>
      </c>
      <c r="BK225" s="9">
        <f t="shared" si="346"/>
        <v>0</v>
      </c>
      <c r="BL225" s="9">
        <f t="shared" si="382"/>
        <v>215.51</v>
      </c>
      <c r="BM225" s="9">
        <f t="shared" si="374"/>
        <v>0</v>
      </c>
      <c r="BN225" s="9">
        <f t="shared" si="347"/>
        <v>0</v>
      </c>
      <c r="BO225" s="9">
        <f t="shared" si="348"/>
        <v>0</v>
      </c>
      <c r="BP225" s="9">
        <f t="shared" si="349"/>
        <v>215.51</v>
      </c>
      <c r="BQ225" s="9">
        <f t="shared" si="350"/>
        <v>0</v>
      </c>
      <c r="BR225" s="9">
        <f t="shared" si="351"/>
        <v>0</v>
      </c>
      <c r="BS225" s="4">
        <f t="shared" si="298"/>
        <v>0</v>
      </c>
      <c r="BT225" s="9">
        <f t="shared" si="352"/>
        <v>0</v>
      </c>
      <c r="BU225" s="9">
        <f t="shared" si="383"/>
        <v>215.51</v>
      </c>
      <c r="BV225" s="9">
        <f t="shared" si="375"/>
        <v>0</v>
      </c>
      <c r="BW225" s="9">
        <f t="shared" si="353"/>
        <v>0</v>
      </c>
      <c r="BX225" s="9">
        <f t="shared" si="354"/>
        <v>0</v>
      </c>
      <c r="BY225" s="9">
        <f t="shared" si="355"/>
        <v>215.51</v>
      </c>
      <c r="BZ225" s="9">
        <f t="shared" si="356"/>
        <v>0</v>
      </c>
      <c r="CA225" s="9">
        <f t="shared" si="357"/>
        <v>0</v>
      </c>
      <c r="CB225" s="4">
        <f t="shared" si="299"/>
        <v>0</v>
      </c>
      <c r="CC225" s="9">
        <f t="shared" si="358"/>
        <v>0</v>
      </c>
      <c r="CD225" s="9">
        <f t="shared" si="384"/>
        <v>215.51</v>
      </c>
      <c r="CE225" s="9">
        <f t="shared" si="376"/>
        <v>0</v>
      </c>
      <c r="CF225" s="9">
        <f t="shared" si="359"/>
        <v>0</v>
      </c>
      <c r="CG225" s="9">
        <f t="shared" si="360"/>
        <v>0</v>
      </c>
      <c r="CH225" s="9">
        <f t="shared" si="361"/>
        <v>215.51</v>
      </c>
      <c r="CI225" s="9">
        <f t="shared" si="362"/>
        <v>0</v>
      </c>
      <c r="CJ225" s="9">
        <f t="shared" si="363"/>
        <v>0</v>
      </c>
      <c r="CK225" s="4">
        <f t="shared" si="300"/>
        <v>0</v>
      </c>
      <c r="CL225" s="9">
        <f t="shared" si="364"/>
        <v>0</v>
      </c>
      <c r="CM225" s="9">
        <f t="shared" si="385"/>
        <v>215.51</v>
      </c>
      <c r="CN225" s="9">
        <f t="shared" si="377"/>
        <v>0</v>
      </c>
      <c r="CO225" s="9">
        <f t="shared" si="365"/>
        <v>0</v>
      </c>
      <c r="CP225" s="9">
        <f t="shared" si="366"/>
        <v>0</v>
      </c>
      <c r="CQ225" s="9">
        <f t="shared" si="367"/>
        <v>215.51</v>
      </c>
      <c r="CR225" s="9">
        <f t="shared" si="368"/>
        <v>0</v>
      </c>
      <c r="CS225" s="9">
        <f t="shared" si="369"/>
        <v>0</v>
      </c>
    </row>
    <row r="226" spans="1:97" ht="12.9" customHeight="1" x14ac:dyDescent="0.25">
      <c r="A226" s="193">
        <v>2708</v>
      </c>
      <c r="B226" s="186" t="s">
        <v>260</v>
      </c>
      <c r="C226" s="179"/>
      <c r="D226" s="194"/>
      <c r="E226" s="217">
        <v>8885.19</v>
      </c>
      <c r="F226" s="276">
        <v>37257</v>
      </c>
      <c r="G226" s="189">
        <v>15</v>
      </c>
      <c r="H226" s="177"/>
      <c r="I226" s="190"/>
      <c r="J226" s="200" t="s">
        <v>463</v>
      </c>
      <c r="K226" s="93">
        <f t="shared" si="312"/>
        <v>6.6699999999999995E-2</v>
      </c>
      <c r="L226" s="94">
        <f t="shared" si="313"/>
        <v>592.64</v>
      </c>
      <c r="M226" s="91">
        <f t="shared" si="314"/>
        <v>2958.79</v>
      </c>
      <c r="N226" s="9">
        <f t="shared" si="315"/>
        <v>5926.4000000000005</v>
      </c>
      <c r="O226" s="548">
        <f t="shared" si="316"/>
        <v>8885.19</v>
      </c>
      <c r="P226" s="543"/>
      <c r="Q226" s="4">
        <f t="shared" si="291"/>
        <v>0</v>
      </c>
      <c r="R226" s="9">
        <f t="shared" si="310"/>
        <v>0</v>
      </c>
      <c r="S226" s="9">
        <f t="shared" si="301"/>
        <v>8885.19</v>
      </c>
      <c r="T226" s="9">
        <f t="shared" si="311"/>
        <v>8885.19</v>
      </c>
      <c r="U226" s="9">
        <f t="shared" si="317"/>
        <v>592.64</v>
      </c>
      <c r="V226" s="9">
        <f t="shared" si="318"/>
        <v>2366.15</v>
      </c>
      <c r="W226" s="9">
        <f t="shared" si="319"/>
        <v>6519.0400000000009</v>
      </c>
      <c r="X226" s="9">
        <f t="shared" si="320"/>
        <v>0</v>
      </c>
      <c r="Y226" s="9">
        <f t="shared" si="321"/>
        <v>8885.19</v>
      </c>
      <c r="Z226" s="4">
        <f t="shared" si="293"/>
        <v>0</v>
      </c>
      <c r="AA226" s="9">
        <f t="shared" si="322"/>
        <v>0</v>
      </c>
      <c r="AB226" s="9">
        <f t="shared" si="378"/>
        <v>8885.19</v>
      </c>
      <c r="AC226" s="9">
        <f t="shared" si="370"/>
        <v>8885.19</v>
      </c>
      <c r="AD226" s="9">
        <f t="shared" si="323"/>
        <v>592.64</v>
      </c>
      <c r="AE226" s="9">
        <f t="shared" si="324"/>
        <v>1773.5100000000002</v>
      </c>
      <c r="AF226" s="9">
        <f t="shared" si="325"/>
        <v>7111.6800000000012</v>
      </c>
      <c r="AG226" s="9">
        <f t="shared" si="326"/>
        <v>0</v>
      </c>
      <c r="AH226" s="9">
        <f t="shared" si="327"/>
        <v>8885.19</v>
      </c>
      <c r="AI226" s="4">
        <f t="shared" si="294"/>
        <v>0</v>
      </c>
      <c r="AJ226" s="9">
        <f t="shared" si="328"/>
        <v>0</v>
      </c>
      <c r="AK226" s="9">
        <f t="shared" si="379"/>
        <v>8885.19</v>
      </c>
      <c r="AL226" s="9">
        <f t="shared" si="371"/>
        <v>8885.19</v>
      </c>
      <c r="AM226" s="9">
        <f t="shared" si="329"/>
        <v>592.64</v>
      </c>
      <c r="AN226" s="9">
        <f t="shared" si="330"/>
        <v>1180.8700000000003</v>
      </c>
      <c r="AO226" s="9">
        <f t="shared" si="331"/>
        <v>7704.3200000000015</v>
      </c>
      <c r="AP226" s="9">
        <f t="shared" si="332"/>
        <v>0</v>
      </c>
      <c r="AQ226" s="9">
        <f t="shared" si="333"/>
        <v>8885.19</v>
      </c>
      <c r="AR226" s="4">
        <f t="shared" si="295"/>
        <v>0</v>
      </c>
      <c r="AS226" s="9">
        <f t="shared" si="334"/>
        <v>0</v>
      </c>
      <c r="AT226" s="9">
        <f t="shared" si="380"/>
        <v>8885.19</v>
      </c>
      <c r="AU226" s="9">
        <f t="shared" si="372"/>
        <v>8885.19</v>
      </c>
      <c r="AV226" s="9">
        <f t="shared" si="335"/>
        <v>592.64</v>
      </c>
      <c r="AW226" s="9">
        <f t="shared" si="336"/>
        <v>588.23000000000036</v>
      </c>
      <c r="AX226" s="9">
        <f t="shared" si="337"/>
        <v>8296.9600000000009</v>
      </c>
      <c r="AY226" s="9">
        <f t="shared" si="338"/>
        <v>0</v>
      </c>
      <c r="AZ226" s="9">
        <f t="shared" si="339"/>
        <v>8885.19</v>
      </c>
      <c r="BA226" s="4">
        <f t="shared" si="296"/>
        <v>0</v>
      </c>
      <c r="BB226" s="9">
        <f t="shared" si="340"/>
        <v>0</v>
      </c>
      <c r="BC226" s="9">
        <f t="shared" si="381"/>
        <v>8885.19</v>
      </c>
      <c r="BD226" s="9">
        <f t="shared" si="373"/>
        <v>8819.07</v>
      </c>
      <c r="BE226" s="9">
        <f t="shared" si="341"/>
        <v>588.23000000000036</v>
      </c>
      <c r="BF226" s="9">
        <f t="shared" si="342"/>
        <v>0</v>
      </c>
      <c r="BG226" s="9">
        <f t="shared" si="343"/>
        <v>8885.19</v>
      </c>
      <c r="BH226" s="9">
        <f t="shared" si="344"/>
        <v>0</v>
      </c>
      <c r="BI226" s="9">
        <f t="shared" si="345"/>
        <v>8819.07</v>
      </c>
      <c r="BJ226" s="4">
        <f t="shared" si="297"/>
        <v>0</v>
      </c>
      <c r="BK226" s="9">
        <f t="shared" si="346"/>
        <v>0</v>
      </c>
      <c r="BL226" s="9">
        <f t="shared" si="382"/>
        <v>8885.19</v>
      </c>
      <c r="BM226" s="9">
        <f t="shared" si="374"/>
        <v>0</v>
      </c>
      <c r="BN226" s="9">
        <f t="shared" si="347"/>
        <v>0</v>
      </c>
      <c r="BO226" s="9">
        <f t="shared" si="348"/>
        <v>0</v>
      </c>
      <c r="BP226" s="9">
        <f t="shared" si="349"/>
        <v>8885.19</v>
      </c>
      <c r="BQ226" s="9">
        <f t="shared" si="350"/>
        <v>0</v>
      </c>
      <c r="BR226" s="9">
        <f t="shared" si="351"/>
        <v>0</v>
      </c>
      <c r="BS226" s="4">
        <f t="shared" si="298"/>
        <v>0</v>
      </c>
      <c r="BT226" s="9">
        <f t="shared" si="352"/>
        <v>0</v>
      </c>
      <c r="BU226" s="9">
        <f t="shared" si="383"/>
        <v>8885.19</v>
      </c>
      <c r="BV226" s="9">
        <f t="shared" si="375"/>
        <v>0</v>
      </c>
      <c r="BW226" s="9">
        <f t="shared" si="353"/>
        <v>0</v>
      </c>
      <c r="BX226" s="9">
        <f t="shared" si="354"/>
        <v>0</v>
      </c>
      <c r="BY226" s="9">
        <f t="shared" si="355"/>
        <v>8885.19</v>
      </c>
      <c r="BZ226" s="9">
        <f t="shared" si="356"/>
        <v>0</v>
      </c>
      <c r="CA226" s="9">
        <f t="shared" si="357"/>
        <v>0</v>
      </c>
      <c r="CB226" s="4">
        <f t="shared" si="299"/>
        <v>0</v>
      </c>
      <c r="CC226" s="9">
        <f t="shared" si="358"/>
        <v>0</v>
      </c>
      <c r="CD226" s="9">
        <f t="shared" si="384"/>
        <v>8885.19</v>
      </c>
      <c r="CE226" s="9">
        <f t="shared" si="376"/>
        <v>0</v>
      </c>
      <c r="CF226" s="9">
        <f t="shared" si="359"/>
        <v>0</v>
      </c>
      <c r="CG226" s="9">
        <f t="shared" si="360"/>
        <v>0</v>
      </c>
      <c r="CH226" s="9">
        <f t="shared" si="361"/>
        <v>8885.19</v>
      </c>
      <c r="CI226" s="9">
        <f t="shared" si="362"/>
        <v>0</v>
      </c>
      <c r="CJ226" s="9">
        <f t="shared" si="363"/>
        <v>0</v>
      </c>
      <c r="CK226" s="4">
        <f t="shared" si="300"/>
        <v>0</v>
      </c>
      <c r="CL226" s="9">
        <f t="shared" si="364"/>
        <v>0</v>
      </c>
      <c r="CM226" s="9">
        <f t="shared" si="385"/>
        <v>8885.19</v>
      </c>
      <c r="CN226" s="9">
        <f t="shared" si="377"/>
        <v>0</v>
      </c>
      <c r="CO226" s="9">
        <f t="shared" si="365"/>
        <v>0</v>
      </c>
      <c r="CP226" s="9">
        <f t="shared" si="366"/>
        <v>0</v>
      </c>
      <c r="CQ226" s="9">
        <f t="shared" si="367"/>
        <v>8885.19</v>
      </c>
      <c r="CR226" s="9">
        <f t="shared" si="368"/>
        <v>0</v>
      </c>
      <c r="CS226" s="9">
        <f t="shared" si="369"/>
        <v>0</v>
      </c>
    </row>
    <row r="227" spans="1:97" ht="12.9" customHeight="1" x14ac:dyDescent="0.25">
      <c r="A227" s="193">
        <v>2710</v>
      </c>
      <c r="B227" s="186" t="s">
        <v>261</v>
      </c>
      <c r="C227" s="179"/>
      <c r="D227" s="194"/>
      <c r="E227" s="217">
        <v>126.78</v>
      </c>
      <c r="F227" s="276">
        <v>37257</v>
      </c>
      <c r="G227" s="189">
        <v>1</v>
      </c>
      <c r="H227" s="177"/>
      <c r="I227" s="190"/>
      <c r="J227" s="200" t="s">
        <v>463</v>
      </c>
      <c r="K227" s="93">
        <f t="shared" si="312"/>
        <v>1</v>
      </c>
      <c r="L227" s="94">
        <f t="shared" si="313"/>
        <v>126.78</v>
      </c>
      <c r="M227" s="91">
        <f t="shared" si="314"/>
        <v>0</v>
      </c>
      <c r="N227" s="9">
        <f t="shared" si="315"/>
        <v>126.78</v>
      </c>
      <c r="O227" s="548">
        <f t="shared" si="316"/>
        <v>126.78</v>
      </c>
      <c r="P227" s="543"/>
      <c r="Q227" s="4">
        <f t="shared" si="291"/>
        <v>0</v>
      </c>
      <c r="R227" s="9">
        <f t="shared" si="310"/>
        <v>0</v>
      </c>
      <c r="S227" s="9">
        <f t="shared" si="301"/>
        <v>126.78</v>
      </c>
      <c r="T227" s="9">
        <f t="shared" si="311"/>
        <v>0</v>
      </c>
      <c r="U227" s="9">
        <f t="shared" si="317"/>
        <v>0</v>
      </c>
      <c r="V227" s="9">
        <f t="shared" si="318"/>
        <v>0</v>
      </c>
      <c r="W227" s="9">
        <f t="shared" si="319"/>
        <v>126.78</v>
      </c>
      <c r="X227" s="9">
        <f t="shared" si="320"/>
        <v>0</v>
      </c>
      <c r="Y227" s="9">
        <f t="shared" si="321"/>
        <v>0</v>
      </c>
      <c r="Z227" s="4">
        <f t="shared" si="293"/>
        <v>0</v>
      </c>
      <c r="AA227" s="9">
        <f t="shared" si="322"/>
        <v>0</v>
      </c>
      <c r="AB227" s="9">
        <f t="shared" si="378"/>
        <v>126.78</v>
      </c>
      <c r="AC227" s="9">
        <f t="shared" si="370"/>
        <v>0</v>
      </c>
      <c r="AD227" s="9">
        <f t="shared" si="323"/>
        <v>0</v>
      </c>
      <c r="AE227" s="9">
        <f t="shared" si="324"/>
        <v>0</v>
      </c>
      <c r="AF227" s="9">
        <f t="shared" si="325"/>
        <v>126.78</v>
      </c>
      <c r="AG227" s="9">
        <f t="shared" si="326"/>
        <v>0</v>
      </c>
      <c r="AH227" s="9">
        <f t="shared" si="327"/>
        <v>0</v>
      </c>
      <c r="AI227" s="4">
        <f t="shared" si="294"/>
        <v>0</v>
      </c>
      <c r="AJ227" s="9">
        <f t="shared" si="328"/>
        <v>0</v>
      </c>
      <c r="AK227" s="9">
        <f t="shared" si="379"/>
        <v>126.78</v>
      </c>
      <c r="AL227" s="9">
        <f t="shared" si="371"/>
        <v>0</v>
      </c>
      <c r="AM227" s="9">
        <f t="shared" si="329"/>
        <v>0</v>
      </c>
      <c r="AN227" s="9">
        <f t="shared" si="330"/>
        <v>0</v>
      </c>
      <c r="AO227" s="9">
        <f t="shared" si="331"/>
        <v>126.78</v>
      </c>
      <c r="AP227" s="9">
        <f t="shared" si="332"/>
        <v>0</v>
      </c>
      <c r="AQ227" s="9">
        <f t="shared" si="333"/>
        <v>0</v>
      </c>
      <c r="AR227" s="4">
        <f t="shared" si="295"/>
        <v>0</v>
      </c>
      <c r="AS227" s="9">
        <f t="shared" si="334"/>
        <v>0</v>
      </c>
      <c r="AT227" s="9">
        <f t="shared" si="380"/>
        <v>126.78</v>
      </c>
      <c r="AU227" s="9">
        <f t="shared" si="372"/>
        <v>0</v>
      </c>
      <c r="AV227" s="9">
        <f t="shared" si="335"/>
        <v>0</v>
      </c>
      <c r="AW227" s="9">
        <f t="shared" si="336"/>
        <v>0</v>
      </c>
      <c r="AX227" s="9">
        <f t="shared" si="337"/>
        <v>126.78</v>
      </c>
      <c r="AY227" s="9">
        <f t="shared" si="338"/>
        <v>0</v>
      </c>
      <c r="AZ227" s="9">
        <f t="shared" si="339"/>
        <v>0</v>
      </c>
      <c r="BA227" s="4">
        <f t="shared" si="296"/>
        <v>0</v>
      </c>
      <c r="BB227" s="9">
        <f t="shared" si="340"/>
        <v>0</v>
      </c>
      <c r="BC227" s="9">
        <f t="shared" si="381"/>
        <v>126.78</v>
      </c>
      <c r="BD227" s="9">
        <f t="shared" si="373"/>
        <v>0</v>
      </c>
      <c r="BE227" s="9">
        <f t="shared" si="341"/>
        <v>0</v>
      </c>
      <c r="BF227" s="9">
        <f t="shared" si="342"/>
        <v>0</v>
      </c>
      <c r="BG227" s="9">
        <f t="shared" si="343"/>
        <v>126.78</v>
      </c>
      <c r="BH227" s="9">
        <f t="shared" si="344"/>
        <v>0</v>
      </c>
      <c r="BI227" s="9">
        <f t="shared" si="345"/>
        <v>0</v>
      </c>
      <c r="BJ227" s="4">
        <f t="shared" si="297"/>
        <v>0</v>
      </c>
      <c r="BK227" s="9">
        <f t="shared" si="346"/>
        <v>0</v>
      </c>
      <c r="BL227" s="9">
        <f t="shared" si="382"/>
        <v>126.78</v>
      </c>
      <c r="BM227" s="9">
        <f t="shared" si="374"/>
        <v>0</v>
      </c>
      <c r="BN227" s="9">
        <f t="shared" si="347"/>
        <v>0</v>
      </c>
      <c r="BO227" s="9">
        <f t="shared" si="348"/>
        <v>0</v>
      </c>
      <c r="BP227" s="9">
        <f t="shared" si="349"/>
        <v>126.78</v>
      </c>
      <c r="BQ227" s="9">
        <f t="shared" si="350"/>
        <v>0</v>
      </c>
      <c r="BR227" s="9">
        <f t="shared" si="351"/>
        <v>0</v>
      </c>
      <c r="BS227" s="4">
        <f t="shared" si="298"/>
        <v>0</v>
      </c>
      <c r="BT227" s="9">
        <f t="shared" si="352"/>
        <v>0</v>
      </c>
      <c r="BU227" s="9">
        <f t="shared" si="383"/>
        <v>126.78</v>
      </c>
      <c r="BV227" s="9">
        <f t="shared" si="375"/>
        <v>0</v>
      </c>
      <c r="BW227" s="9">
        <f t="shared" si="353"/>
        <v>0</v>
      </c>
      <c r="BX227" s="9">
        <f t="shared" si="354"/>
        <v>0</v>
      </c>
      <c r="BY227" s="9">
        <f t="shared" si="355"/>
        <v>126.78</v>
      </c>
      <c r="BZ227" s="9">
        <f t="shared" si="356"/>
        <v>0</v>
      </c>
      <c r="CA227" s="9">
        <f t="shared" si="357"/>
        <v>0</v>
      </c>
      <c r="CB227" s="4">
        <f t="shared" si="299"/>
        <v>0</v>
      </c>
      <c r="CC227" s="9">
        <f t="shared" si="358"/>
        <v>0</v>
      </c>
      <c r="CD227" s="9">
        <f t="shared" si="384"/>
        <v>126.78</v>
      </c>
      <c r="CE227" s="9">
        <f t="shared" si="376"/>
        <v>0</v>
      </c>
      <c r="CF227" s="9">
        <f t="shared" si="359"/>
        <v>0</v>
      </c>
      <c r="CG227" s="9">
        <f t="shared" si="360"/>
        <v>0</v>
      </c>
      <c r="CH227" s="9">
        <f t="shared" si="361"/>
        <v>126.78</v>
      </c>
      <c r="CI227" s="9">
        <f t="shared" si="362"/>
        <v>0</v>
      </c>
      <c r="CJ227" s="9">
        <f t="shared" si="363"/>
        <v>0</v>
      </c>
      <c r="CK227" s="4">
        <f t="shared" si="300"/>
        <v>0</v>
      </c>
      <c r="CL227" s="9">
        <f t="shared" si="364"/>
        <v>0</v>
      </c>
      <c r="CM227" s="9">
        <f t="shared" si="385"/>
        <v>126.78</v>
      </c>
      <c r="CN227" s="9">
        <f t="shared" si="377"/>
        <v>0</v>
      </c>
      <c r="CO227" s="9">
        <f t="shared" si="365"/>
        <v>0</v>
      </c>
      <c r="CP227" s="9">
        <f t="shared" si="366"/>
        <v>0</v>
      </c>
      <c r="CQ227" s="9">
        <f t="shared" si="367"/>
        <v>126.78</v>
      </c>
      <c r="CR227" s="9">
        <f t="shared" si="368"/>
        <v>0</v>
      </c>
      <c r="CS227" s="9">
        <f t="shared" si="369"/>
        <v>0</v>
      </c>
    </row>
    <row r="228" spans="1:97" ht="12.9" customHeight="1" x14ac:dyDescent="0.25">
      <c r="A228" s="193">
        <v>2711</v>
      </c>
      <c r="B228" s="186" t="s">
        <v>262</v>
      </c>
      <c r="C228" s="179"/>
      <c r="D228" s="194"/>
      <c r="E228" s="217">
        <v>318.5</v>
      </c>
      <c r="F228" s="276">
        <v>37257</v>
      </c>
      <c r="G228" s="189">
        <v>1</v>
      </c>
      <c r="H228" s="177"/>
      <c r="I228" s="190"/>
      <c r="J228" s="200" t="s">
        <v>463</v>
      </c>
      <c r="K228" s="93">
        <f t="shared" si="312"/>
        <v>1</v>
      </c>
      <c r="L228" s="94">
        <f t="shared" si="313"/>
        <v>318.5</v>
      </c>
      <c r="M228" s="91">
        <f t="shared" si="314"/>
        <v>0</v>
      </c>
      <c r="N228" s="9">
        <f t="shared" si="315"/>
        <v>318.5</v>
      </c>
      <c r="O228" s="548">
        <f t="shared" si="316"/>
        <v>318.5</v>
      </c>
      <c r="P228" s="543"/>
      <c r="Q228" s="4">
        <f t="shared" si="291"/>
        <v>0</v>
      </c>
      <c r="R228" s="9">
        <f t="shared" si="310"/>
        <v>0</v>
      </c>
      <c r="S228" s="9">
        <f t="shared" ref="S228:S263" si="386">IF(AND($F228&gt;0,$F228&lt;=V$4),$E228,0)</f>
        <v>318.5</v>
      </c>
      <c r="T228" s="9">
        <f t="shared" si="311"/>
        <v>0</v>
      </c>
      <c r="U228" s="9">
        <f t="shared" si="317"/>
        <v>0</v>
      </c>
      <c r="V228" s="9">
        <f t="shared" si="318"/>
        <v>0</v>
      </c>
      <c r="W228" s="9">
        <f t="shared" si="319"/>
        <v>318.5</v>
      </c>
      <c r="X228" s="9">
        <f t="shared" si="320"/>
        <v>0</v>
      </c>
      <c r="Y228" s="9">
        <f t="shared" si="321"/>
        <v>0</v>
      </c>
      <c r="Z228" s="4">
        <f t="shared" si="293"/>
        <v>0</v>
      </c>
      <c r="AA228" s="9">
        <f t="shared" si="322"/>
        <v>0</v>
      </c>
      <c r="AB228" s="9">
        <f t="shared" si="378"/>
        <v>318.5</v>
      </c>
      <c r="AC228" s="9">
        <f t="shared" si="370"/>
        <v>0</v>
      </c>
      <c r="AD228" s="9">
        <f t="shared" si="323"/>
        <v>0</v>
      </c>
      <c r="AE228" s="9">
        <f t="shared" si="324"/>
        <v>0</v>
      </c>
      <c r="AF228" s="9">
        <f t="shared" si="325"/>
        <v>318.5</v>
      </c>
      <c r="AG228" s="9">
        <f t="shared" si="326"/>
        <v>0</v>
      </c>
      <c r="AH228" s="9">
        <f t="shared" si="327"/>
        <v>0</v>
      </c>
      <c r="AI228" s="4">
        <f t="shared" si="294"/>
        <v>0</v>
      </c>
      <c r="AJ228" s="9">
        <f t="shared" si="328"/>
        <v>0</v>
      </c>
      <c r="AK228" s="9">
        <f t="shared" si="379"/>
        <v>318.5</v>
      </c>
      <c r="AL228" s="9">
        <f t="shared" si="371"/>
        <v>0</v>
      </c>
      <c r="AM228" s="9">
        <f t="shared" si="329"/>
        <v>0</v>
      </c>
      <c r="AN228" s="9">
        <f t="shared" si="330"/>
        <v>0</v>
      </c>
      <c r="AO228" s="9">
        <f t="shared" si="331"/>
        <v>318.5</v>
      </c>
      <c r="AP228" s="9">
        <f t="shared" si="332"/>
        <v>0</v>
      </c>
      <c r="AQ228" s="9">
        <f t="shared" si="333"/>
        <v>0</v>
      </c>
      <c r="AR228" s="4">
        <f t="shared" si="295"/>
        <v>0</v>
      </c>
      <c r="AS228" s="9">
        <f t="shared" si="334"/>
        <v>0</v>
      </c>
      <c r="AT228" s="9">
        <f t="shared" si="380"/>
        <v>318.5</v>
      </c>
      <c r="AU228" s="9">
        <f t="shared" si="372"/>
        <v>0</v>
      </c>
      <c r="AV228" s="9">
        <f t="shared" si="335"/>
        <v>0</v>
      </c>
      <c r="AW228" s="9">
        <f t="shared" si="336"/>
        <v>0</v>
      </c>
      <c r="AX228" s="9">
        <f t="shared" si="337"/>
        <v>318.5</v>
      </c>
      <c r="AY228" s="9">
        <f t="shared" si="338"/>
        <v>0</v>
      </c>
      <c r="AZ228" s="9">
        <f t="shared" si="339"/>
        <v>0</v>
      </c>
      <c r="BA228" s="4">
        <f t="shared" si="296"/>
        <v>0</v>
      </c>
      <c r="BB228" s="9">
        <f t="shared" si="340"/>
        <v>0</v>
      </c>
      <c r="BC228" s="9">
        <f t="shared" si="381"/>
        <v>318.5</v>
      </c>
      <c r="BD228" s="9">
        <f t="shared" si="373"/>
        <v>0</v>
      </c>
      <c r="BE228" s="9">
        <f t="shared" si="341"/>
        <v>0</v>
      </c>
      <c r="BF228" s="9">
        <f t="shared" si="342"/>
        <v>0</v>
      </c>
      <c r="BG228" s="9">
        <f t="shared" si="343"/>
        <v>318.5</v>
      </c>
      <c r="BH228" s="9">
        <f t="shared" si="344"/>
        <v>0</v>
      </c>
      <c r="BI228" s="9">
        <f t="shared" si="345"/>
        <v>0</v>
      </c>
      <c r="BJ228" s="4">
        <f t="shared" si="297"/>
        <v>0</v>
      </c>
      <c r="BK228" s="9">
        <f t="shared" si="346"/>
        <v>0</v>
      </c>
      <c r="BL228" s="9">
        <f t="shared" si="382"/>
        <v>318.5</v>
      </c>
      <c r="BM228" s="9">
        <f t="shared" si="374"/>
        <v>0</v>
      </c>
      <c r="BN228" s="9">
        <f t="shared" si="347"/>
        <v>0</v>
      </c>
      <c r="BO228" s="9">
        <f t="shared" si="348"/>
        <v>0</v>
      </c>
      <c r="BP228" s="9">
        <f t="shared" si="349"/>
        <v>318.5</v>
      </c>
      <c r="BQ228" s="9">
        <f t="shared" si="350"/>
        <v>0</v>
      </c>
      <c r="BR228" s="9">
        <f t="shared" si="351"/>
        <v>0</v>
      </c>
      <c r="BS228" s="4">
        <f t="shared" si="298"/>
        <v>0</v>
      </c>
      <c r="BT228" s="9">
        <f t="shared" si="352"/>
        <v>0</v>
      </c>
      <c r="BU228" s="9">
        <f t="shared" si="383"/>
        <v>318.5</v>
      </c>
      <c r="BV228" s="9">
        <f t="shared" si="375"/>
        <v>0</v>
      </c>
      <c r="BW228" s="9">
        <f t="shared" si="353"/>
        <v>0</v>
      </c>
      <c r="BX228" s="9">
        <f t="shared" si="354"/>
        <v>0</v>
      </c>
      <c r="BY228" s="9">
        <f t="shared" si="355"/>
        <v>318.5</v>
      </c>
      <c r="BZ228" s="9">
        <f t="shared" si="356"/>
        <v>0</v>
      </c>
      <c r="CA228" s="9">
        <f t="shared" si="357"/>
        <v>0</v>
      </c>
      <c r="CB228" s="4">
        <f t="shared" si="299"/>
        <v>0</v>
      </c>
      <c r="CC228" s="9">
        <f t="shared" si="358"/>
        <v>0</v>
      </c>
      <c r="CD228" s="9">
        <f t="shared" si="384"/>
        <v>318.5</v>
      </c>
      <c r="CE228" s="9">
        <f t="shared" si="376"/>
        <v>0</v>
      </c>
      <c r="CF228" s="9">
        <f t="shared" si="359"/>
        <v>0</v>
      </c>
      <c r="CG228" s="9">
        <f t="shared" si="360"/>
        <v>0</v>
      </c>
      <c r="CH228" s="9">
        <f t="shared" si="361"/>
        <v>318.5</v>
      </c>
      <c r="CI228" s="9">
        <f t="shared" si="362"/>
        <v>0</v>
      </c>
      <c r="CJ228" s="9">
        <f t="shared" si="363"/>
        <v>0</v>
      </c>
      <c r="CK228" s="4">
        <f t="shared" si="300"/>
        <v>0</v>
      </c>
      <c r="CL228" s="9">
        <f t="shared" si="364"/>
        <v>0</v>
      </c>
      <c r="CM228" s="9">
        <f t="shared" si="385"/>
        <v>318.5</v>
      </c>
      <c r="CN228" s="9">
        <f t="shared" si="377"/>
        <v>0</v>
      </c>
      <c r="CO228" s="9">
        <f t="shared" si="365"/>
        <v>0</v>
      </c>
      <c r="CP228" s="9">
        <f t="shared" si="366"/>
        <v>0</v>
      </c>
      <c r="CQ228" s="9">
        <f t="shared" si="367"/>
        <v>318.5</v>
      </c>
      <c r="CR228" s="9">
        <f t="shared" si="368"/>
        <v>0</v>
      </c>
      <c r="CS228" s="9">
        <f t="shared" si="369"/>
        <v>0</v>
      </c>
    </row>
    <row r="229" spans="1:97" ht="12.9" customHeight="1" x14ac:dyDescent="0.25">
      <c r="A229" s="193">
        <v>2712</v>
      </c>
      <c r="B229" s="186" t="s">
        <v>263</v>
      </c>
      <c r="C229" s="179"/>
      <c r="D229" s="194"/>
      <c r="E229" s="217">
        <v>4116</v>
      </c>
      <c r="F229" s="276">
        <v>37694</v>
      </c>
      <c r="G229" s="189">
        <v>13</v>
      </c>
      <c r="H229" s="177"/>
      <c r="I229" s="190"/>
      <c r="J229" s="200" t="s">
        <v>463</v>
      </c>
      <c r="K229" s="93">
        <f t="shared" si="312"/>
        <v>7.6899999999999996E-2</v>
      </c>
      <c r="L229" s="94">
        <f t="shared" si="313"/>
        <v>316.52</v>
      </c>
      <c r="M229" s="91">
        <f t="shared" si="314"/>
        <v>1320.0700000000002</v>
      </c>
      <c r="N229" s="9">
        <f t="shared" si="315"/>
        <v>2795.93</v>
      </c>
      <c r="O229" s="548">
        <f t="shared" si="316"/>
        <v>4116</v>
      </c>
      <c r="P229" s="543"/>
      <c r="Q229" s="4">
        <f t="shared" si="291"/>
        <v>0</v>
      </c>
      <c r="R229" s="9">
        <f t="shared" si="310"/>
        <v>0</v>
      </c>
      <c r="S229" s="9">
        <f t="shared" si="386"/>
        <v>4116</v>
      </c>
      <c r="T229" s="9">
        <f t="shared" si="311"/>
        <v>4116</v>
      </c>
      <c r="U229" s="9">
        <f t="shared" si="317"/>
        <v>316.52</v>
      </c>
      <c r="V229" s="9">
        <f t="shared" si="318"/>
        <v>1003.5500000000002</v>
      </c>
      <c r="W229" s="9">
        <f t="shared" si="319"/>
        <v>3112.45</v>
      </c>
      <c r="X229" s="9">
        <f t="shared" si="320"/>
        <v>0</v>
      </c>
      <c r="Y229" s="9">
        <f t="shared" si="321"/>
        <v>4116</v>
      </c>
      <c r="Z229" s="4">
        <f t="shared" si="293"/>
        <v>0</v>
      </c>
      <c r="AA229" s="9">
        <f t="shared" si="322"/>
        <v>0</v>
      </c>
      <c r="AB229" s="9">
        <f t="shared" si="378"/>
        <v>4116</v>
      </c>
      <c r="AC229" s="9">
        <f t="shared" si="370"/>
        <v>4116</v>
      </c>
      <c r="AD229" s="9">
        <f t="shared" si="323"/>
        <v>316.52</v>
      </c>
      <c r="AE229" s="9">
        <f t="shared" si="324"/>
        <v>687.0300000000002</v>
      </c>
      <c r="AF229" s="9">
        <f t="shared" si="325"/>
        <v>3428.97</v>
      </c>
      <c r="AG229" s="9">
        <f t="shared" si="326"/>
        <v>0</v>
      </c>
      <c r="AH229" s="9">
        <f t="shared" si="327"/>
        <v>4116</v>
      </c>
      <c r="AI229" s="4">
        <f t="shared" si="294"/>
        <v>0</v>
      </c>
      <c r="AJ229" s="9">
        <f t="shared" si="328"/>
        <v>0</v>
      </c>
      <c r="AK229" s="9">
        <f t="shared" si="379"/>
        <v>4116</v>
      </c>
      <c r="AL229" s="9">
        <f t="shared" si="371"/>
        <v>4116</v>
      </c>
      <c r="AM229" s="9">
        <f t="shared" si="329"/>
        <v>316.52</v>
      </c>
      <c r="AN229" s="9">
        <f t="shared" si="330"/>
        <v>370.51000000000022</v>
      </c>
      <c r="AO229" s="9">
        <f t="shared" si="331"/>
        <v>3745.49</v>
      </c>
      <c r="AP229" s="9">
        <f t="shared" si="332"/>
        <v>0</v>
      </c>
      <c r="AQ229" s="9">
        <f t="shared" si="333"/>
        <v>4116</v>
      </c>
      <c r="AR229" s="4">
        <f t="shared" si="295"/>
        <v>0</v>
      </c>
      <c r="AS229" s="9">
        <f t="shared" si="334"/>
        <v>0</v>
      </c>
      <c r="AT229" s="9">
        <f t="shared" si="380"/>
        <v>4116</v>
      </c>
      <c r="AU229" s="9">
        <f t="shared" si="372"/>
        <v>4116</v>
      </c>
      <c r="AV229" s="9">
        <f t="shared" si="335"/>
        <v>316.52</v>
      </c>
      <c r="AW229" s="9">
        <f t="shared" si="336"/>
        <v>53.990000000000236</v>
      </c>
      <c r="AX229" s="9">
        <f t="shared" si="337"/>
        <v>4062.0099999999998</v>
      </c>
      <c r="AY229" s="9">
        <f t="shared" si="338"/>
        <v>0</v>
      </c>
      <c r="AZ229" s="9">
        <f t="shared" si="339"/>
        <v>4116</v>
      </c>
      <c r="BA229" s="4">
        <f t="shared" si="296"/>
        <v>0</v>
      </c>
      <c r="BB229" s="9">
        <f t="shared" si="340"/>
        <v>0</v>
      </c>
      <c r="BC229" s="9">
        <f t="shared" si="381"/>
        <v>4116</v>
      </c>
      <c r="BD229" s="9">
        <f t="shared" si="373"/>
        <v>702.08</v>
      </c>
      <c r="BE229" s="9">
        <f t="shared" si="341"/>
        <v>53.990000000000236</v>
      </c>
      <c r="BF229" s="9">
        <f t="shared" si="342"/>
        <v>0</v>
      </c>
      <c r="BG229" s="9">
        <f t="shared" si="343"/>
        <v>4116</v>
      </c>
      <c r="BH229" s="9">
        <f t="shared" si="344"/>
        <v>0</v>
      </c>
      <c r="BI229" s="9">
        <f t="shared" si="345"/>
        <v>702.08</v>
      </c>
      <c r="BJ229" s="4">
        <f t="shared" si="297"/>
        <v>0</v>
      </c>
      <c r="BK229" s="9">
        <f t="shared" si="346"/>
        <v>0</v>
      </c>
      <c r="BL229" s="9">
        <f t="shared" si="382"/>
        <v>4116</v>
      </c>
      <c r="BM229" s="9">
        <f t="shared" si="374"/>
        <v>0</v>
      </c>
      <c r="BN229" s="9">
        <f t="shared" si="347"/>
        <v>0</v>
      </c>
      <c r="BO229" s="9">
        <f t="shared" si="348"/>
        <v>0</v>
      </c>
      <c r="BP229" s="9">
        <f t="shared" si="349"/>
        <v>4116</v>
      </c>
      <c r="BQ229" s="9">
        <f t="shared" si="350"/>
        <v>0</v>
      </c>
      <c r="BR229" s="9">
        <f t="shared" si="351"/>
        <v>0</v>
      </c>
      <c r="BS229" s="4">
        <f t="shared" si="298"/>
        <v>0</v>
      </c>
      <c r="BT229" s="9">
        <f t="shared" si="352"/>
        <v>0</v>
      </c>
      <c r="BU229" s="9">
        <f t="shared" si="383"/>
        <v>4116</v>
      </c>
      <c r="BV229" s="9">
        <f t="shared" si="375"/>
        <v>0</v>
      </c>
      <c r="BW229" s="9">
        <f t="shared" si="353"/>
        <v>0</v>
      </c>
      <c r="BX229" s="9">
        <f t="shared" si="354"/>
        <v>0</v>
      </c>
      <c r="BY229" s="9">
        <f t="shared" si="355"/>
        <v>4116</v>
      </c>
      <c r="BZ229" s="9">
        <f t="shared" si="356"/>
        <v>0</v>
      </c>
      <c r="CA229" s="9">
        <f t="shared" si="357"/>
        <v>0</v>
      </c>
      <c r="CB229" s="4">
        <f t="shared" si="299"/>
        <v>0</v>
      </c>
      <c r="CC229" s="9">
        <f t="shared" si="358"/>
        <v>0</v>
      </c>
      <c r="CD229" s="9">
        <f t="shared" si="384"/>
        <v>4116</v>
      </c>
      <c r="CE229" s="9">
        <f t="shared" si="376"/>
        <v>0</v>
      </c>
      <c r="CF229" s="9">
        <f t="shared" si="359"/>
        <v>0</v>
      </c>
      <c r="CG229" s="9">
        <f t="shared" si="360"/>
        <v>0</v>
      </c>
      <c r="CH229" s="9">
        <f t="shared" si="361"/>
        <v>4116</v>
      </c>
      <c r="CI229" s="9">
        <f t="shared" si="362"/>
        <v>0</v>
      </c>
      <c r="CJ229" s="9">
        <f t="shared" si="363"/>
        <v>0</v>
      </c>
      <c r="CK229" s="4">
        <f t="shared" si="300"/>
        <v>0</v>
      </c>
      <c r="CL229" s="9">
        <f t="shared" si="364"/>
        <v>0</v>
      </c>
      <c r="CM229" s="9">
        <f t="shared" si="385"/>
        <v>4116</v>
      </c>
      <c r="CN229" s="9">
        <f t="shared" si="377"/>
        <v>0</v>
      </c>
      <c r="CO229" s="9">
        <f t="shared" si="365"/>
        <v>0</v>
      </c>
      <c r="CP229" s="9">
        <f t="shared" si="366"/>
        <v>0</v>
      </c>
      <c r="CQ229" s="9">
        <f t="shared" si="367"/>
        <v>4116</v>
      </c>
      <c r="CR229" s="9">
        <f t="shared" si="368"/>
        <v>0</v>
      </c>
      <c r="CS229" s="9">
        <f t="shared" si="369"/>
        <v>0</v>
      </c>
    </row>
    <row r="230" spans="1:97" ht="12.9" customHeight="1" x14ac:dyDescent="0.25">
      <c r="A230" s="193">
        <v>2713</v>
      </c>
      <c r="B230" s="186" t="s">
        <v>264</v>
      </c>
      <c r="C230" s="179"/>
      <c r="D230" s="194"/>
      <c r="E230" s="217">
        <v>588</v>
      </c>
      <c r="F230" s="276">
        <v>37694</v>
      </c>
      <c r="G230" s="189">
        <v>5</v>
      </c>
      <c r="H230" s="177"/>
      <c r="I230" s="190"/>
      <c r="J230" s="200" t="s">
        <v>463</v>
      </c>
      <c r="K230" s="93">
        <f t="shared" si="312"/>
        <v>0.2</v>
      </c>
      <c r="L230" s="94">
        <f t="shared" si="313"/>
        <v>117.6</v>
      </c>
      <c r="M230" s="91">
        <f t="shared" si="314"/>
        <v>0</v>
      </c>
      <c r="N230" s="9">
        <f t="shared" si="315"/>
        <v>588</v>
      </c>
      <c r="O230" s="548">
        <f t="shared" si="316"/>
        <v>588</v>
      </c>
      <c r="P230" s="543"/>
      <c r="Q230" s="4">
        <f>IF(YEAR($F230)=Q$4,$E230,0)</f>
        <v>0</v>
      </c>
      <c r="R230" s="9">
        <f t="shared" si="310"/>
        <v>0</v>
      </c>
      <c r="S230" s="9">
        <f t="shared" si="386"/>
        <v>588</v>
      </c>
      <c r="T230" s="9">
        <f t="shared" si="311"/>
        <v>0</v>
      </c>
      <c r="U230" s="9">
        <f t="shared" si="317"/>
        <v>0</v>
      </c>
      <c r="V230" s="9">
        <f t="shared" si="318"/>
        <v>0</v>
      </c>
      <c r="W230" s="9">
        <f t="shared" si="319"/>
        <v>588</v>
      </c>
      <c r="X230" s="9">
        <f t="shared" si="320"/>
        <v>0</v>
      </c>
      <c r="Y230" s="9">
        <f t="shared" si="321"/>
        <v>0</v>
      </c>
      <c r="Z230" s="4">
        <f>IF(YEAR($F230)=Z$4,$E230,0)</f>
        <v>0</v>
      </c>
      <c r="AA230" s="9">
        <f t="shared" si="322"/>
        <v>0</v>
      </c>
      <c r="AB230" s="9">
        <f t="shared" si="378"/>
        <v>588</v>
      </c>
      <c r="AC230" s="9">
        <f t="shared" si="370"/>
        <v>0</v>
      </c>
      <c r="AD230" s="9">
        <f t="shared" si="323"/>
        <v>0</v>
      </c>
      <c r="AE230" s="9">
        <f t="shared" si="324"/>
        <v>0</v>
      </c>
      <c r="AF230" s="9">
        <f t="shared" si="325"/>
        <v>588</v>
      </c>
      <c r="AG230" s="9">
        <f t="shared" si="326"/>
        <v>0</v>
      </c>
      <c r="AH230" s="9">
        <f t="shared" si="327"/>
        <v>0</v>
      </c>
      <c r="AI230" s="4">
        <f>IF(YEAR($F230)=AI$4,$E230,0)</f>
        <v>0</v>
      </c>
      <c r="AJ230" s="9">
        <f t="shared" si="328"/>
        <v>0</v>
      </c>
      <c r="AK230" s="9">
        <f t="shared" si="379"/>
        <v>588</v>
      </c>
      <c r="AL230" s="9">
        <f t="shared" si="371"/>
        <v>0</v>
      </c>
      <c r="AM230" s="9">
        <f t="shared" si="329"/>
        <v>0</v>
      </c>
      <c r="AN230" s="9">
        <f t="shared" si="330"/>
        <v>0</v>
      </c>
      <c r="AO230" s="9">
        <f t="shared" si="331"/>
        <v>588</v>
      </c>
      <c r="AP230" s="9">
        <f t="shared" si="332"/>
        <v>0</v>
      </c>
      <c r="AQ230" s="9">
        <f t="shared" si="333"/>
        <v>0</v>
      </c>
      <c r="AR230" s="4">
        <f>IF(YEAR($F230)=AR$4,$E230,0)</f>
        <v>0</v>
      </c>
      <c r="AS230" s="9">
        <f t="shared" si="334"/>
        <v>0</v>
      </c>
      <c r="AT230" s="9">
        <f t="shared" si="380"/>
        <v>588</v>
      </c>
      <c r="AU230" s="9">
        <f t="shared" si="372"/>
        <v>0</v>
      </c>
      <c r="AV230" s="9">
        <f t="shared" si="335"/>
        <v>0</v>
      </c>
      <c r="AW230" s="9">
        <f t="shared" si="336"/>
        <v>0</v>
      </c>
      <c r="AX230" s="9">
        <f t="shared" si="337"/>
        <v>588</v>
      </c>
      <c r="AY230" s="9">
        <f t="shared" si="338"/>
        <v>0</v>
      </c>
      <c r="AZ230" s="9">
        <f t="shared" si="339"/>
        <v>0</v>
      </c>
      <c r="BA230" s="4">
        <f>IF(YEAR($F230)=BA$4,$E230,0)</f>
        <v>0</v>
      </c>
      <c r="BB230" s="9">
        <f t="shared" si="340"/>
        <v>0</v>
      </c>
      <c r="BC230" s="9">
        <f t="shared" si="381"/>
        <v>588</v>
      </c>
      <c r="BD230" s="9">
        <f t="shared" si="373"/>
        <v>0</v>
      </c>
      <c r="BE230" s="9">
        <f t="shared" si="341"/>
        <v>0</v>
      </c>
      <c r="BF230" s="9">
        <f t="shared" si="342"/>
        <v>0</v>
      </c>
      <c r="BG230" s="9">
        <f t="shared" si="343"/>
        <v>588</v>
      </c>
      <c r="BH230" s="9">
        <f t="shared" si="344"/>
        <v>0</v>
      </c>
      <c r="BI230" s="9">
        <f t="shared" si="345"/>
        <v>0</v>
      </c>
      <c r="BJ230" s="4">
        <f>IF(YEAR($F230)=BJ$4,$E230,0)</f>
        <v>0</v>
      </c>
      <c r="BK230" s="9">
        <f t="shared" si="346"/>
        <v>0</v>
      </c>
      <c r="BL230" s="9">
        <f t="shared" si="382"/>
        <v>588</v>
      </c>
      <c r="BM230" s="9">
        <f t="shared" si="374"/>
        <v>0</v>
      </c>
      <c r="BN230" s="9">
        <f t="shared" si="347"/>
        <v>0</v>
      </c>
      <c r="BO230" s="9">
        <f t="shared" si="348"/>
        <v>0</v>
      </c>
      <c r="BP230" s="9">
        <f t="shared" si="349"/>
        <v>588</v>
      </c>
      <c r="BQ230" s="9">
        <f t="shared" si="350"/>
        <v>0</v>
      </c>
      <c r="BR230" s="9">
        <f t="shared" si="351"/>
        <v>0</v>
      </c>
      <c r="BS230" s="4">
        <f>IF(YEAR($F230)=BS$4,$E230,0)</f>
        <v>0</v>
      </c>
      <c r="BT230" s="9">
        <f t="shared" si="352"/>
        <v>0</v>
      </c>
      <c r="BU230" s="9">
        <f t="shared" si="383"/>
        <v>588</v>
      </c>
      <c r="BV230" s="9">
        <f t="shared" si="375"/>
        <v>0</v>
      </c>
      <c r="BW230" s="9">
        <f t="shared" si="353"/>
        <v>0</v>
      </c>
      <c r="BX230" s="9">
        <f t="shared" si="354"/>
        <v>0</v>
      </c>
      <c r="BY230" s="9">
        <f t="shared" si="355"/>
        <v>588</v>
      </c>
      <c r="BZ230" s="9">
        <f t="shared" si="356"/>
        <v>0</v>
      </c>
      <c r="CA230" s="9">
        <f t="shared" si="357"/>
        <v>0</v>
      </c>
      <c r="CB230" s="4">
        <f>IF(YEAR($F230)=CB$4,$E230,0)</f>
        <v>0</v>
      </c>
      <c r="CC230" s="9">
        <f t="shared" si="358"/>
        <v>0</v>
      </c>
      <c r="CD230" s="9">
        <f t="shared" si="384"/>
        <v>588</v>
      </c>
      <c r="CE230" s="9">
        <f t="shared" si="376"/>
        <v>0</v>
      </c>
      <c r="CF230" s="9">
        <f t="shared" si="359"/>
        <v>0</v>
      </c>
      <c r="CG230" s="9">
        <f t="shared" si="360"/>
        <v>0</v>
      </c>
      <c r="CH230" s="9">
        <f t="shared" si="361"/>
        <v>588</v>
      </c>
      <c r="CI230" s="9">
        <f t="shared" si="362"/>
        <v>0</v>
      </c>
      <c r="CJ230" s="9">
        <f t="shared" si="363"/>
        <v>0</v>
      </c>
      <c r="CK230" s="4">
        <f>IF(YEAR($F230)=CK$4,$E230,0)</f>
        <v>0</v>
      </c>
      <c r="CL230" s="9">
        <f t="shared" si="364"/>
        <v>0</v>
      </c>
      <c r="CM230" s="9">
        <f t="shared" si="385"/>
        <v>588</v>
      </c>
      <c r="CN230" s="9">
        <f t="shared" si="377"/>
        <v>0</v>
      </c>
      <c r="CO230" s="9">
        <f t="shared" si="365"/>
        <v>0</v>
      </c>
      <c r="CP230" s="9">
        <f t="shared" si="366"/>
        <v>0</v>
      </c>
      <c r="CQ230" s="9">
        <f t="shared" si="367"/>
        <v>588</v>
      </c>
      <c r="CR230" s="9">
        <f t="shared" si="368"/>
        <v>0</v>
      </c>
      <c r="CS230" s="9">
        <f t="shared" si="369"/>
        <v>0</v>
      </c>
    </row>
    <row r="231" spans="1:97" ht="12.9" customHeight="1" x14ac:dyDescent="0.25">
      <c r="A231" s="193">
        <v>2714</v>
      </c>
      <c r="B231" s="186" t="s">
        <v>265</v>
      </c>
      <c r="C231" s="179"/>
      <c r="D231" s="194"/>
      <c r="E231" s="217">
        <v>130.15</v>
      </c>
      <c r="F231" s="276">
        <v>37622</v>
      </c>
      <c r="G231" s="189">
        <v>1</v>
      </c>
      <c r="H231" s="177"/>
      <c r="I231" s="190"/>
      <c r="J231" s="200" t="s">
        <v>463</v>
      </c>
      <c r="K231" s="93">
        <f t="shared" si="312"/>
        <v>1</v>
      </c>
      <c r="L231" s="94">
        <f t="shared" si="313"/>
        <v>130.15</v>
      </c>
      <c r="M231" s="91">
        <f t="shared" si="314"/>
        <v>0</v>
      </c>
      <c r="N231" s="9">
        <f t="shared" si="315"/>
        <v>130.15</v>
      </c>
      <c r="O231" s="548">
        <f t="shared" si="316"/>
        <v>130.15</v>
      </c>
      <c r="P231" s="543"/>
      <c r="Q231" s="4">
        <f t="shared" ref="Q231:Q309" si="387">IF(YEAR($F231)=Q$4,$E231,0)</f>
        <v>0</v>
      </c>
      <c r="R231" s="9">
        <f t="shared" si="310"/>
        <v>0</v>
      </c>
      <c r="S231" s="9">
        <f t="shared" si="386"/>
        <v>130.15</v>
      </c>
      <c r="T231" s="9">
        <f t="shared" si="311"/>
        <v>0</v>
      </c>
      <c r="U231" s="9">
        <f t="shared" si="317"/>
        <v>0</v>
      </c>
      <c r="V231" s="9">
        <f t="shared" si="318"/>
        <v>0</v>
      </c>
      <c r="W231" s="9">
        <f t="shared" si="319"/>
        <v>130.15</v>
      </c>
      <c r="X231" s="9">
        <f t="shared" si="320"/>
        <v>0</v>
      </c>
      <c r="Y231" s="9">
        <f t="shared" si="321"/>
        <v>0</v>
      </c>
      <c r="Z231" s="4">
        <f t="shared" ref="Z231:Z309" si="388">IF(YEAR($F231)=Z$4,$E231,0)</f>
        <v>0</v>
      </c>
      <c r="AA231" s="9">
        <f t="shared" si="322"/>
        <v>0</v>
      </c>
      <c r="AB231" s="9">
        <f t="shared" si="378"/>
        <v>130.15</v>
      </c>
      <c r="AC231" s="9">
        <f t="shared" si="370"/>
        <v>0</v>
      </c>
      <c r="AD231" s="9">
        <f t="shared" si="323"/>
        <v>0</v>
      </c>
      <c r="AE231" s="9">
        <f t="shared" si="324"/>
        <v>0</v>
      </c>
      <c r="AF231" s="9">
        <f t="shared" si="325"/>
        <v>130.15</v>
      </c>
      <c r="AG231" s="9">
        <f t="shared" si="326"/>
        <v>0</v>
      </c>
      <c r="AH231" s="9">
        <f t="shared" si="327"/>
        <v>0</v>
      </c>
      <c r="AI231" s="4">
        <f t="shared" ref="AI231:AI309" si="389">IF(YEAR($F231)=AI$4,$E231,0)</f>
        <v>0</v>
      </c>
      <c r="AJ231" s="9">
        <f t="shared" si="328"/>
        <v>0</v>
      </c>
      <c r="AK231" s="9">
        <f t="shared" si="379"/>
        <v>130.15</v>
      </c>
      <c r="AL231" s="9">
        <f t="shared" si="371"/>
        <v>0</v>
      </c>
      <c r="AM231" s="9">
        <f t="shared" si="329"/>
        <v>0</v>
      </c>
      <c r="AN231" s="9">
        <f t="shared" si="330"/>
        <v>0</v>
      </c>
      <c r="AO231" s="9">
        <f t="shared" si="331"/>
        <v>130.15</v>
      </c>
      <c r="AP231" s="9">
        <f t="shared" si="332"/>
        <v>0</v>
      </c>
      <c r="AQ231" s="9">
        <f t="shared" si="333"/>
        <v>0</v>
      </c>
      <c r="AR231" s="4">
        <f t="shared" ref="AR231:AR309" si="390">IF(YEAR($F231)=AR$4,$E231,0)</f>
        <v>0</v>
      </c>
      <c r="AS231" s="9">
        <f t="shared" si="334"/>
        <v>0</v>
      </c>
      <c r="AT231" s="9">
        <f t="shared" si="380"/>
        <v>130.15</v>
      </c>
      <c r="AU231" s="9">
        <f t="shared" si="372"/>
        <v>0</v>
      </c>
      <c r="AV231" s="9">
        <f t="shared" si="335"/>
        <v>0</v>
      </c>
      <c r="AW231" s="9">
        <f t="shared" si="336"/>
        <v>0</v>
      </c>
      <c r="AX231" s="9">
        <f t="shared" si="337"/>
        <v>130.15</v>
      </c>
      <c r="AY231" s="9">
        <f t="shared" si="338"/>
        <v>0</v>
      </c>
      <c r="AZ231" s="9">
        <f t="shared" si="339"/>
        <v>0</v>
      </c>
      <c r="BA231" s="4">
        <f t="shared" ref="BA231:BA309" si="391">IF(YEAR($F231)=BA$4,$E231,0)</f>
        <v>0</v>
      </c>
      <c r="BB231" s="9">
        <f t="shared" si="340"/>
        <v>0</v>
      </c>
      <c r="BC231" s="9">
        <f t="shared" si="381"/>
        <v>130.15</v>
      </c>
      <c r="BD231" s="9">
        <f t="shared" si="373"/>
        <v>0</v>
      </c>
      <c r="BE231" s="9">
        <f t="shared" si="341"/>
        <v>0</v>
      </c>
      <c r="BF231" s="9">
        <f t="shared" si="342"/>
        <v>0</v>
      </c>
      <c r="BG231" s="9">
        <f t="shared" si="343"/>
        <v>130.15</v>
      </c>
      <c r="BH231" s="9">
        <f t="shared" si="344"/>
        <v>0</v>
      </c>
      <c r="BI231" s="9">
        <f t="shared" si="345"/>
        <v>0</v>
      </c>
      <c r="BJ231" s="4">
        <f t="shared" ref="BJ231:BJ309" si="392">IF(YEAR($F231)=BJ$4,$E231,0)</f>
        <v>0</v>
      </c>
      <c r="BK231" s="9">
        <f t="shared" si="346"/>
        <v>0</v>
      </c>
      <c r="BL231" s="9">
        <f t="shared" si="382"/>
        <v>130.15</v>
      </c>
      <c r="BM231" s="9">
        <f t="shared" si="374"/>
        <v>0</v>
      </c>
      <c r="BN231" s="9">
        <f t="shared" si="347"/>
        <v>0</v>
      </c>
      <c r="BO231" s="9">
        <f t="shared" si="348"/>
        <v>0</v>
      </c>
      <c r="BP231" s="9">
        <f t="shared" si="349"/>
        <v>130.15</v>
      </c>
      <c r="BQ231" s="9">
        <f t="shared" si="350"/>
        <v>0</v>
      </c>
      <c r="BR231" s="9">
        <f t="shared" si="351"/>
        <v>0</v>
      </c>
      <c r="BS231" s="4">
        <f t="shared" ref="BS231:BS309" si="393">IF(YEAR($F231)=BS$4,$E231,0)</f>
        <v>0</v>
      </c>
      <c r="BT231" s="9">
        <f t="shared" si="352"/>
        <v>0</v>
      </c>
      <c r="BU231" s="9">
        <f t="shared" si="383"/>
        <v>130.15</v>
      </c>
      <c r="BV231" s="9">
        <f t="shared" si="375"/>
        <v>0</v>
      </c>
      <c r="BW231" s="9">
        <f t="shared" si="353"/>
        <v>0</v>
      </c>
      <c r="BX231" s="9">
        <f t="shared" si="354"/>
        <v>0</v>
      </c>
      <c r="BY231" s="9">
        <f t="shared" si="355"/>
        <v>130.15</v>
      </c>
      <c r="BZ231" s="9">
        <f t="shared" si="356"/>
        <v>0</v>
      </c>
      <c r="CA231" s="9">
        <f t="shared" si="357"/>
        <v>0</v>
      </c>
      <c r="CB231" s="4">
        <f t="shared" ref="CB231:CB309" si="394">IF(YEAR($F231)=CB$4,$E231,0)</f>
        <v>0</v>
      </c>
      <c r="CC231" s="9">
        <f t="shared" si="358"/>
        <v>0</v>
      </c>
      <c r="CD231" s="9">
        <f t="shared" si="384"/>
        <v>130.15</v>
      </c>
      <c r="CE231" s="9">
        <f t="shared" si="376"/>
        <v>0</v>
      </c>
      <c r="CF231" s="9">
        <f t="shared" si="359"/>
        <v>0</v>
      </c>
      <c r="CG231" s="9">
        <f t="shared" si="360"/>
        <v>0</v>
      </c>
      <c r="CH231" s="9">
        <f t="shared" si="361"/>
        <v>130.15</v>
      </c>
      <c r="CI231" s="9">
        <f t="shared" si="362"/>
        <v>0</v>
      </c>
      <c r="CJ231" s="9">
        <f t="shared" si="363"/>
        <v>0</v>
      </c>
      <c r="CK231" s="4">
        <f t="shared" ref="CK231:CK309" si="395">IF(YEAR($F231)=CK$4,$E231,0)</f>
        <v>0</v>
      </c>
      <c r="CL231" s="9">
        <f t="shared" si="364"/>
        <v>0</v>
      </c>
      <c r="CM231" s="9">
        <f t="shared" si="385"/>
        <v>130.15</v>
      </c>
      <c r="CN231" s="9">
        <f t="shared" si="377"/>
        <v>0</v>
      </c>
      <c r="CO231" s="9">
        <f t="shared" si="365"/>
        <v>0</v>
      </c>
      <c r="CP231" s="9">
        <f t="shared" si="366"/>
        <v>0</v>
      </c>
      <c r="CQ231" s="9">
        <f t="shared" si="367"/>
        <v>130.15</v>
      </c>
      <c r="CR231" s="9">
        <f t="shared" si="368"/>
        <v>0</v>
      </c>
      <c r="CS231" s="9">
        <f t="shared" si="369"/>
        <v>0</v>
      </c>
    </row>
    <row r="232" spans="1:97" ht="12.9" customHeight="1" x14ac:dyDescent="0.25">
      <c r="A232" s="193">
        <v>2715</v>
      </c>
      <c r="B232" s="186" t="s">
        <v>266</v>
      </c>
      <c r="C232" s="179"/>
      <c r="D232" s="194"/>
      <c r="E232" s="217">
        <v>548.79999999999995</v>
      </c>
      <c r="F232" s="276">
        <v>37748</v>
      </c>
      <c r="G232" s="189">
        <v>5</v>
      </c>
      <c r="H232" s="177"/>
      <c r="I232" s="190"/>
      <c r="J232" s="200" t="s">
        <v>463</v>
      </c>
      <c r="K232" s="93">
        <f t="shared" si="312"/>
        <v>0.2</v>
      </c>
      <c r="L232" s="94">
        <f t="shared" si="313"/>
        <v>109.76</v>
      </c>
      <c r="M232" s="91">
        <f t="shared" si="314"/>
        <v>0</v>
      </c>
      <c r="N232" s="9">
        <f t="shared" si="315"/>
        <v>548.79999999999995</v>
      </c>
      <c r="O232" s="548">
        <f t="shared" si="316"/>
        <v>548.79999999999995</v>
      </c>
      <c r="P232" s="543"/>
      <c r="Q232" s="4">
        <f t="shared" si="387"/>
        <v>0</v>
      </c>
      <c r="R232" s="9">
        <f t="shared" si="310"/>
        <v>0</v>
      </c>
      <c r="S232" s="9">
        <f t="shared" si="386"/>
        <v>548.79999999999995</v>
      </c>
      <c r="T232" s="9">
        <f t="shared" si="311"/>
        <v>0</v>
      </c>
      <c r="U232" s="9">
        <f t="shared" si="317"/>
        <v>0</v>
      </c>
      <c r="V232" s="9">
        <f t="shared" si="318"/>
        <v>0</v>
      </c>
      <c r="W232" s="9">
        <f t="shared" si="319"/>
        <v>548.79999999999995</v>
      </c>
      <c r="X232" s="9">
        <f t="shared" si="320"/>
        <v>0</v>
      </c>
      <c r="Y232" s="9">
        <f t="shared" si="321"/>
        <v>0</v>
      </c>
      <c r="Z232" s="4">
        <f t="shared" si="388"/>
        <v>0</v>
      </c>
      <c r="AA232" s="9">
        <f t="shared" si="322"/>
        <v>0</v>
      </c>
      <c r="AB232" s="9">
        <f t="shared" si="378"/>
        <v>548.79999999999995</v>
      </c>
      <c r="AC232" s="9">
        <f t="shared" si="370"/>
        <v>0</v>
      </c>
      <c r="AD232" s="9">
        <f t="shared" si="323"/>
        <v>0</v>
      </c>
      <c r="AE232" s="9">
        <f t="shared" si="324"/>
        <v>0</v>
      </c>
      <c r="AF232" s="9">
        <f t="shared" si="325"/>
        <v>548.79999999999995</v>
      </c>
      <c r="AG232" s="9">
        <f t="shared" si="326"/>
        <v>0</v>
      </c>
      <c r="AH232" s="9">
        <f t="shared" si="327"/>
        <v>0</v>
      </c>
      <c r="AI232" s="4">
        <f t="shared" si="389"/>
        <v>0</v>
      </c>
      <c r="AJ232" s="9">
        <f t="shared" si="328"/>
        <v>0</v>
      </c>
      <c r="AK232" s="9">
        <f t="shared" si="379"/>
        <v>548.79999999999995</v>
      </c>
      <c r="AL232" s="9">
        <f t="shared" si="371"/>
        <v>0</v>
      </c>
      <c r="AM232" s="9">
        <f t="shared" si="329"/>
        <v>0</v>
      </c>
      <c r="AN232" s="9">
        <f t="shared" si="330"/>
        <v>0</v>
      </c>
      <c r="AO232" s="9">
        <f t="shared" si="331"/>
        <v>548.79999999999995</v>
      </c>
      <c r="AP232" s="9">
        <f t="shared" si="332"/>
        <v>0</v>
      </c>
      <c r="AQ232" s="9">
        <f t="shared" si="333"/>
        <v>0</v>
      </c>
      <c r="AR232" s="4">
        <f t="shared" si="390"/>
        <v>0</v>
      </c>
      <c r="AS232" s="9">
        <f t="shared" si="334"/>
        <v>0</v>
      </c>
      <c r="AT232" s="9">
        <f t="shared" si="380"/>
        <v>548.79999999999995</v>
      </c>
      <c r="AU232" s="9">
        <f t="shared" si="372"/>
        <v>0</v>
      </c>
      <c r="AV232" s="9">
        <f t="shared" si="335"/>
        <v>0</v>
      </c>
      <c r="AW232" s="9">
        <f t="shared" si="336"/>
        <v>0</v>
      </c>
      <c r="AX232" s="9">
        <f t="shared" si="337"/>
        <v>548.79999999999995</v>
      </c>
      <c r="AY232" s="9">
        <f t="shared" si="338"/>
        <v>0</v>
      </c>
      <c r="AZ232" s="9">
        <f t="shared" si="339"/>
        <v>0</v>
      </c>
      <c r="BA232" s="4">
        <f t="shared" si="391"/>
        <v>0</v>
      </c>
      <c r="BB232" s="9">
        <f t="shared" si="340"/>
        <v>0</v>
      </c>
      <c r="BC232" s="9">
        <f t="shared" si="381"/>
        <v>548.79999999999995</v>
      </c>
      <c r="BD232" s="9">
        <f t="shared" si="373"/>
        <v>0</v>
      </c>
      <c r="BE232" s="9">
        <f t="shared" si="341"/>
        <v>0</v>
      </c>
      <c r="BF232" s="9">
        <f t="shared" si="342"/>
        <v>0</v>
      </c>
      <c r="BG232" s="9">
        <f t="shared" si="343"/>
        <v>548.79999999999995</v>
      </c>
      <c r="BH232" s="9">
        <f t="shared" si="344"/>
        <v>0</v>
      </c>
      <c r="BI232" s="9">
        <f t="shared" si="345"/>
        <v>0</v>
      </c>
      <c r="BJ232" s="4">
        <f t="shared" si="392"/>
        <v>0</v>
      </c>
      <c r="BK232" s="9">
        <f t="shared" si="346"/>
        <v>0</v>
      </c>
      <c r="BL232" s="9">
        <f t="shared" si="382"/>
        <v>548.79999999999995</v>
      </c>
      <c r="BM232" s="9">
        <f t="shared" si="374"/>
        <v>0</v>
      </c>
      <c r="BN232" s="9">
        <f t="shared" si="347"/>
        <v>0</v>
      </c>
      <c r="BO232" s="9">
        <f t="shared" si="348"/>
        <v>0</v>
      </c>
      <c r="BP232" s="9">
        <f t="shared" si="349"/>
        <v>548.79999999999995</v>
      </c>
      <c r="BQ232" s="9">
        <f t="shared" si="350"/>
        <v>0</v>
      </c>
      <c r="BR232" s="9">
        <f t="shared" si="351"/>
        <v>0</v>
      </c>
      <c r="BS232" s="4">
        <f t="shared" si="393"/>
        <v>0</v>
      </c>
      <c r="BT232" s="9">
        <f t="shared" si="352"/>
        <v>0</v>
      </c>
      <c r="BU232" s="9">
        <f t="shared" si="383"/>
        <v>548.79999999999995</v>
      </c>
      <c r="BV232" s="9">
        <f t="shared" si="375"/>
        <v>0</v>
      </c>
      <c r="BW232" s="9">
        <f t="shared" si="353"/>
        <v>0</v>
      </c>
      <c r="BX232" s="9">
        <f t="shared" si="354"/>
        <v>0</v>
      </c>
      <c r="BY232" s="9">
        <f t="shared" si="355"/>
        <v>548.79999999999995</v>
      </c>
      <c r="BZ232" s="9">
        <f t="shared" si="356"/>
        <v>0</v>
      </c>
      <c r="CA232" s="9">
        <f t="shared" si="357"/>
        <v>0</v>
      </c>
      <c r="CB232" s="4">
        <f t="shared" si="394"/>
        <v>0</v>
      </c>
      <c r="CC232" s="9">
        <f t="shared" si="358"/>
        <v>0</v>
      </c>
      <c r="CD232" s="9">
        <f t="shared" si="384"/>
        <v>548.79999999999995</v>
      </c>
      <c r="CE232" s="9">
        <f t="shared" si="376"/>
        <v>0</v>
      </c>
      <c r="CF232" s="9">
        <f t="shared" si="359"/>
        <v>0</v>
      </c>
      <c r="CG232" s="9">
        <f t="shared" si="360"/>
        <v>0</v>
      </c>
      <c r="CH232" s="9">
        <f t="shared" si="361"/>
        <v>548.79999999999995</v>
      </c>
      <c r="CI232" s="9">
        <f t="shared" si="362"/>
        <v>0</v>
      </c>
      <c r="CJ232" s="9">
        <f t="shared" si="363"/>
        <v>0</v>
      </c>
      <c r="CK232" s="4">
        <f t="shared" si="395"/>
        <v>0</v>
      </c>
      <c r="CL232" s="9">
        <f t="shared" si="364"/>
        <v>0</v>
      </c>
      <c r="CM232" s="9">
        <f t="shared" si="385"/>
        <v>548.79999999999995</v>
      </c>
      <c r="CN232" s="9">
        <f t="shared" si="377"/>
        <v>0</v>
      </c>
      <c r="CO232" s="9">
        <f t="shared" si="365"/>
        <v>0</v>
      </c>
      <c r="CP232" s="9">
        <f t="shared" si="366"/>
        <v>0</v>
      </c>
      <c r="CQ232" s="9">
        <f t="shared" si="367"/>
        <v>548.79999999999995</v>
      </c>
      <c r="CR232" s="9">
        <f t="shared" si="368"/>
        <v>0</v>
      </c>
      <c r="CS232" s="9">
        <f t="shared" si="369"/>
        <v>0</v>
      </c>
    </row>
    <row r="233" spans="1:97" ht="12.9" customHeight="1" x14ac:dyDescent="0.25">
      <c r="A233" s="193">
        <v>2716</v>
      </c>
      <c r="B233" s="186" t="s">
        <v>267</v>
      </c>
      <c r="C233" s="179"/>
      <c r="D233" s="194"/>
      <c r="E233" s="217">
        <v>199.83</v>
      </c>
      <c r="F233" s="276">
        <v>37987</v>
      </c>
      <c r="G233" s="189">
        <v>1</v>
      </c>
      <c r="H233" s="177"/>
      <c r="I233" s="190"/>
      <c r="J233" s="200" t="s">
        <v>463</v>
      </c>
      <c r="K233" s="93">
        <f t="shared" si="312"/>
        <v>1</v>
      </c>
      <c r="L233" s="94">
        <f t="shared" si="313"/>
        <v>199.83</v>
      </c>
      <c r="M233" s="91">
        <f t="shared" si="314"/>
        <v>0</v>
      </c>
      <c r="N233" s="9">
        <f t="shared" si="315"/>
        <v>199.83</v>
      </c>
      <c r="O233" s="548">
        <f t="shared" si="316"/>
        <v>199.83</v>
      </c>
      <c r="P233" s="543"/>
      <c r="Q233" s="4">
        <f t="shared" si="387"/>
        <v>0</v>
      </c>
      <c r="R233" s="9">
        <f t="shared" si="310"/>
        <v>0</v>
      </c>
      <c r="S233" s="9">
        <f t="shared" si="386"/>
        <v>199.83</v>
      </c>
      <c r="T233" s="9">
        <f t="shared" si="311"/>
        <v>0</v>
      </c>
      <c r="U233" s="9">
        <f t="shared" si="317"/>
        <v>0</v>
      </c>
      <c r="V233" s="9">
        <f t="shared" si="318"/>
        <v>0</v>
      </c>
      <c r="W233" s="9">
        <f t="shared" si="319"/>
        <v>199.83</v>
      </c>
      <c r="X233" s="9">
        <f t="shared" si="320"/>
        <v>0</v>
      </c>
      <c r="Y233" s="9">
        <f t="shared" si="321"/>
        <v>0</v>
      </c>
      <c r="Z233" s="4">
        <f t="shared" si="388"/>
        <v>0</v>
      </c>
      <c r="AA233" s="9">
        <f t="shared" si="322"/>
        <v>0</v>
      </c>
      <c r="AB233" s="9">
        <f t="shared" si="378"/>
        <v>199.83</v>
      </c>
      <c r="AC233" s="9">
        <f t="shared" si="370"/>
        <v>0</v>
      </c>
      <c r="AD233" s="9">
        <f t="shared" si="323"/>
        <v>0</v>
      </c>
      <c r="AE233" s="9">
        <f t="shared" si="324"/>
        <v>0</v>
      </c>
      <c r="AF233" s="9">
        <f t="shared" si="325"/>
        <v>199.83</v>
      </c>
      <c r="AG233" s="9">
        <f t="shared" si="326"/>
        <v>0</v>
      </c>
      <c r="AH233" s="9">
        <f t="shared" si="327"/>
        <v>0</v>
      </c>
      <c r="AI233" s="4">
        <f t="shared" si="389"/>
        <v>0</v>
      </c>
      <c r="AJ233" s="9">
        <f t="shared" si="328"/>
        <v>0</v>
      </c>
      <c r="AK233" s="9">
        <f t="shared" si="379"/>
        <v>199.83</v>
      </c>
      <c r="AL233" s="9">
        <f t="shared" si="371"/>
        <v>0</v>
      </c>
      <c r="AM233" s="9">
        <f t="shared" si="329"/>
        <v>0</v>
      </c>
      <c r="AN233" s="9">
        <f t="shared" si="330"/>
        <v>0</v>
      </c>
      <c r="AO233" s="9">
        <f t="shared" si="331"/>
        <v>199.83</v>
      </c>
      <c r="AP233" s="9">
        <f t="shared" si="332"/>
        <v>0</v>
      </c>
      <c r="AQ233" s="9">
        <f t="shared" si="333"/>
        <v>0</v>
      </c>
      <c r="AR233" s="4">
        <f t="shared" si="390"/>
        <v>0</v>
      </c>
      <c r="AS233" s="9">
        <f t="shared" si="334"/>
        <v>0</v>
      </c>
      <c r="AT233" s="9">
        <f t="shared" si="380"/>
        <v>199.83</v>
      </c>
      <c r="AU233" s="9">
        <f t="shared" si="372"/>
        <v>0</v>
      </c>
      <c r="AV233" s="9">
        <f t="shared" si="335"/>
        <v>0</v>
      </c>
      <c r="AW233" s="9">
        <f t="shared" si="336"/>
        <v>0</v>
      </c>
      <c r="AX233" s="9">
        <f t="shared" si="337"/>
        <v>199.83</v>
      </c>
      <c r="AY233" s="9">
        <f t="shared" si="338"/>
        <v>0</v>
      </c>
      <c r="AZ233" s="9">
        <f t="shared" si="339"/>
        <v>0</v>
      </c>
      <c r="BA233" s="4">
        <f t="shared" si="391"/>
        <v>0</v>
      </c>
      <c r="BB233" s="9">
        <f t="shared" si="340"/>
        <v>0</v>
      </c>
      <c r="BC233" s="9">
        <f t="shared" si="381"/>
        <v>199.83</v>
      </c>
      <c r="BD233" s="9">
        <f t="shared" si="373"/>
        <v>0</v>
      </c>
      <c r="BE233" s="9">
        <f t="shared" si="341"/>
        <v>0</v>
      </c>
      <c r="BF233" s="9">
        <f t="shared" si="342"/>
        <v>0</v>
      </c>
      <c r="BG233" s="9">
        <f t="shared" si="343"/>
        <v>199.83</v>
      </c>
      <c r="BH233" s="9">
        <f t="shared" si="344"/>
        <v>0</v>
      </c>
      <c r="BI233" s="9">
        <f t="shared" si="345"/>
        <v>0</v>
      </c>
      <c r="BJ233" s="4">
        <f t="shared" si="392"/>
        <v>0</v>
      </c>
      <c r="BK233" s="9">
        <f t="shared" si="346"/>
        <v>0</v>
      </c>
      <c r="BL233" s="9">
        <f t="shared" si="382"/>
        <v>199.83</v>
      </c>
      <c r="BM233" s="9">
        <f t="shared" si="374"/>
        <v>0</v>
      </c>
      <c r="BN233" s="9">
        <f t="shared" si="347"/>
        <v>0</v>
      </c>
      <c r="BO233" s="9">
        <f t="shared" si="348"/>
        <v>0</v>
      </c>
      <c r="BP233" s="9">
        <f t="shared" si="349"/>
        <v>199.83</v>
      </c>
      <c r="BQ233" s="9">
        <f t="shared" si="350"/>
        <v>0</v>
      </c>
      <c r="BR233" s="9">
        <f t="shared" si="351"/>
        <v>0</v>
      </c>
      <c r="BS233" s="4">
        <f t="shared" si="393"/>
        <v>0</v>
      </c>
      <c r="BT233" s="9">
        <f t="shared" si="352"/>
        <v>0</v>
      </c>
      <c r="BU233" s="9">
        <f t="shared" si="383"/>
        <v>199.83</v>
      </c>
      <c r="BV233" s="9">
        <f t="shared" si="375"/>
        <v>0</v>
      </c>
      <c r="BW233" s="9">
        <f t="shared" si="353"/>
        <v>0</v>
      </c>
      <c r="BX233" s="9">
        <f t="shared" si="354"/>
        <v>0</v>
      </c>
      <c r="BY233" s="9">
        <f t="shared" si="355"/>
        <v>199.83</v>
      </c>
      <c r="BZ233" s="9">
        <f t="shared" si="356"/>
        <v>0</v>
      </c>
      <c r="CA233" s="9">
        <f t="shared" si="357"/>
        <v>0</v>
      </c>
      <c r="CB233" s="4">
        <f t="shared" si="394"/>
        <v>0</v>
      </c>
      <c r="CC233" s="9">
        <f t="shared" si="358"/>
        <v>0</v>
      </c>
      <c r="CD233" s="9">
        <f t="shared" si="384"/>
        <v>199.83</v>
      </c>
      <c r="CE233" s="9">
        <f t="shared" si="376"/>
        <v>0</v>
      </c>
      <c r="CF233" s="9">
        <f t="shared" si="359"/>
        <v>0</v>
      </c>
      <c r="CG233" s="9">
        <f t="shared" si="360"/>
        <v>0</v>
      </c>
      <c r="CH233" s="9">
        <f t="shared" si="361"/>
        <v>199.83</v>
      </c>
      <c r="CI233" s="9">
        <f t="shared" si="362"/>
        <v>0</v>
      </c>
      <c r="CJ233" s="9">
        <f t="shared" si="363"/>
        <v>0</v>
      </c>
      <c r="CK233" s="4">
        <f t="shared" si="395"/>
        <v>0</v>
      </c>
      <c r="CL233" s="9">
        <f t="shared" si="364"/>
        <v>0</v>
      </c>
      <c r="CM233" s="9">
        <f t="shared" si="385"/>
        <v>199.83</v>
      </c>
      <c r="CN233" s="9">
        <f t="shared" si="377"/>
        <v>0</v>
      </c>
      <c r="CO233" s="9">
        <f t="shared" si="365"/>
        <v>0</v>
      </c>
      <c r="CP233" s="9">
        <f t="shared" si="366"/>
        <v>0</v>
      </c>
      <c r="CQ233" s="9">
        <f t="shared" si="367"/>
        <v>199.83</v>
      </c>
      <c r="CR233" s="9">
        <f t="shared" si="368"/>
        <v>0</v>
      </c>
      <c r="CS233" s="9">
        <f t="shared" si="369"/>
        <v>0</v>
      </c>
    </row>
    <row r="234" spans="1:97" ht="12.9" customHeight="1" x14ac:dyDescent="0.25">
      <c r="A234" s="193">
        <v>2717</v>
      </c>
      <c r="B234" s="186" t="s">
        <v>268</v>
      </c>
      <c r="C234" s="179"/>
      <c r="D234" s="194"/>
      <c r="E234" s="217">
        <v>108.71</v>
      </c>
      <c r="F234" s="276">
        <v>37987</v>
      </c>
      <c r="G234" s="189">
        <v>1</v>
      </c>
      <c r="H234" s="177"/>
      <c r="I234" s="190"/>
      <c r="J234" s="200" t="s">
        <v>463</v>
      </c>
      <c r="K234" s="93">
        <f t="shared" si="312"/>
        <v>1</v>
      </c>
      <c r="L234" s="94">
        <f t="shared" si="313"/>
        <v>108.71</v>
      </c>
      <c r="M234" s="91">
        <f t="shared" si="314"/>
        <v>0</v>
      </c>
      <c r="N234" s="9">
        <f t="shared" si="315"/>
        <v>108.71</v>
      </c>
      <c r="O234" s="548">
        <f t="shared" si="316"/>
        <v>108.71</v>
      </c>
      <c r="P234" s="543"/>
      <c r="Q234" s="4">
        <f t="shared" si="387"/>
        <v>0</v>
      </c>
      <c r="R234" s="9">
        <f t="shared" si="310"/>
        <v>0</v>
      </c>
      <c r="S234" s="9">
        <f t="shared" si="386"/>
        <v>108.71</v>
      </c>
      <c r="T234" s="9">
        <f t="shared" si="311"/>
        <v>0</v>
      </c>
      <c r="U234" s="9">
        <f t="shared" si="317"/>
        <v>0</v>
      </c>
      <c r="V234" s="9">
        <f t="shared" si="318"/>
        <v>0</v>
      </c>
      <c r="W234" s="9">
        <f t="shared" si="319"/>
        <v>108.71</v>
      </c>
      <c r="X234" s="9">
        <f t="shared" si="320"/>
        <v>0</v>
      </c>
      <c r="Y234" s="9">
        <f t="shared" si="321"/>
        <v>0</v>
      </c>
      <c r="Z234" s="4">
        <f t="shared" si="388"/>
        <v>0</v>
      </c>
      <c r="AA234" s="9">
        <f t="shared" si="322"/>
        <v>0</v>
      </c>
      <c r="AB234" s="9">
        <f t="shared" si="378"/>
        <v>108.71</v>
      </c>
      <c r="AC234" s="9">
        <f t="shared" si="370"/>
        <v>0</v>
      </c>
      <c r="AD234" s="9">
        <f t="shared" si="323"/>
        <v>0</v>
      </c>
      <c r="AE234" s="9">
        <f t="shared" si="324"/>
        <v>0</v>
      </c>
      <c r="AF234" s="9">
        <f t="shared" si="325"/>
        <v>108.71</v>
      </c>
      <c r="AG234" s="9">
        <f t="shared" si="326"/>
        <v>0</v>
      </c>
      <c r="AH234" s="9">
        <f t="shared" si="327"/>
        <v>0</v>
      </c>
      <c r="AI234" s="4">
        <f t="shared" si="389"/>
        <v>0</v>
      </c>
      <c r="AJ234" s="9">
        <f t="shared" si="328"/>
        <v>0</v>
      </c>
      <c r="AK234" s="9">
        <f t="shared" si="379"/>
        <v>108.71</v>
      </c>
      <c r="AL234" s="9">
        <f t="shared" si="371"/>
        <v>0</v>
      </c>
      <c r="AM234" s="9">
        <f t="shared" si="329"/>
        <v>0</v>
      </c>
      <c r="AN234" s="9">
        <f t="shared" si="330"/>
        <v>0</v>
      </c>
      <c r="AO234" s="9">
        <f t="shared" si="331"/>
        <v>108.71</v>
      </c>
      <c r="AP234" s="9">
        <f t="shared" si="332"/>
        <v>0</v>
      </c>
      <c r="AQ234" s="9">
        <f t="shared" si="333"/>
        <v>0</v>
      </c>
      <c r="AR234" s="4">
        <f t="shared" si="390"/>
        <v>0</v>
      </c>
      <c r="AS234" s="9">
        <f t="shared" si="334"/>
        <v>0</v>
      </c>
      <c r="AT234" s="9">
        <f t="shared" si="380"/>
        <v>108.71</v>
      </c>
      <c r="AU234" s="9">
        <f t="shared" si="372"/>
        <v>0</v>
      </c>
      <c r="AV234" s="9">
        <f t="shared" si="335"/>
        <v>0</v>
      </c>
      <c r="AW234" s="9">
        <f t="shared" si="336"/>
        <v>0</v>
      </c>
      <c r="AX234" s="9">
        <f t="shared" si="337"/>
        <v>108.71</v>
      </c>
      <c r="AY234" s="9">
        <f t="shared" si="338"/>
        <v>0</v>
      </c>
      <c r="AZ234" s="9">
        <f t="shared" si="339"/>
        <v>0</v>
      </c>
      <c r="BA234" s="4">
        <f t="shared" si="391"/>
        <v>0</v>
      </c>
      <c r="BB234" s="9">
        <f t="shared" si="340"/>
        <v>0</v>
      </c>
      <c r="BC234" s="9">
        <f t="shared" si="381"/>
        <v>108.71</v>
      </c>
      <c r="BD234" s="9">
        <f t="shared" si="373"/>
        <v>0</v>
      </c>
      <c r="BE234" s="9">
        <f t="shared" si="341"/>
        <v>0</v>
      </c>
      <c r="BF234" s="9">
        <f t="shared" si="342"/>
        <v>0</v>
      </c>
      <c r="BG234" s="9">
        <f t="shared" si="343"/>
        <v>108.71</v>
      </c>
      <c r="BH234" s="9">
        <f t="shared" si="344"/>
        <v>0</v>
      </c>
      <c r="BI234" s="9">
        <f t="shared" si="345"/>
        <v>0</v>
      </c>
      <c r="BJ234" s="4">
        <f t="shared" si="392"/>
        <v>0</v>
      </c>
      <c r="BK234" s="9">
        <f t="shared" si="346"/>
        <v>0</v>
      </c>
      <c r="BL234" s="9">
        <f t="shared" si="382"/>
        <v>108.71</v>
      </c>
      <c r="BM234" s="9">
        <f t="shared" si="374"/>
        <v>0</v>
      </c>
      <c r="BN234" s="9">
        <f t="shared" si="347"/>
        <v>0</v>
      </c>
      <c r="BO234" s="9">
        <f t="shared" si="348"/>
        <v>0</v>
      </c>
      <c r="BP234" s="9">
        <f t="shared" si="349"/>
        <v>108.71</v>
      </c>
      <c r="BQ234" s="9">
        <f t="shared" si="350"/>
        <v>0</v>
      </c>
      <c r="BR234" s="9">
        <f t="shared" si="351"/>
        <v>0</v>
      </c>
      <c r="BS234" s="4">
        <f t="shared" si="393"/>
        <v>0</v>
      </c>
      <c r="BT234" s="9">
        <f t="shared" si="352"/>
        <v>0</v>
      </c>
      <c r="BU234" s="9">
        <f t="shared" si="383"/>
        <v>108.71</v>
      </c>
      <c r="BV234" s="9">
        <f t="shared" si="375"/>
        <v>0</v>
      </c>
      <c r="BW234" s="9">
        <f t="shared" si="353"/>
        <v>0</v>
      </c>
      <c r="BX234" s="9">
        <f t="shared" si="354"/>
        <v>0</v>
      </c>
      <c r="BY234" s="9">
        <f t="shared" si="355"/>
        <v>108.71</v>
      </c>
      <c r="BZ234" s="9">
        <f t="shared" si="356"/>
        <v>0</v>
      </c>
      <c r="CA234" s="9">
        <f t="shared" si="357"/>
        <v>0</v>
      </c>
      <c r="CB234" s="4">
        <f t="shared" si="394"/>
        <v>0</v>
      </c>
      <c r="CC234" s="9">
        <f t="shared" si="358"/>
        <v>0</v>
      </c>
      <c r="CD234" s="9">
        <f t="shared" si="384"/>
        <v>108.71</v>
      </c>
      <c r="CE234" s="9">
        <f t="shared" si="376"/>
        <v>0</v>
      </c>
      <c r="CF234" s="9">
        <f t="shared" si="359"/>
        <v>0</v>
      </c>
      <c r="CG234" s="9">
        <f t="shared" si="360"/>
        <v>0</v>
      </c>
      <c r="CH234" s="9">
        <f t="shared" si="361"/>
        <v>108.71</v>
      </c>
      <c r="CI234" s="9">
        <f t="shared" si="362"/>
        <v>0</v>
      </c>
      <c r="CJ234" s="9">
        <f t="shared" si="363"/>
        <v>0</v>
      </c>
      <c r="CK234" s="4">
        <f t="shared" si="395"/>
        <v>0</v>
      </c>
      <c r="CL234" s="9">
        <f t="shared" si="364"/>
        <v>0</v>
      </c>
      <c r="CM234" s="9">
        <f t="shared" si="385"/>
        <v>108.71</v>
      </c>
      <c r="CN234" s="9">
        <f t="shared" si="377"/>
        <v>0</v>
      </c>
      <c r="CO234" s="9">
        <f t="shared" si="365"/>
        <v>0</v>
      </c>
      <c r="CP234" s="9">
        <f t="shared" si="366"/>
        <v>0</v>
      </c>
      <c r="CQ234" s="9">
        <f t="shared" si="367"/>
        <v>108.71</v>
      </c>
      <c r="CR234" s="9">
        <f t="shared" si="368"/>
        <v>0</v>
      </c>
      <c r="CS234" s="9">
        <f t="shared" si="369"/>
        <v>0</v>
      </c>
    </row>
    <row r="235" spans="1:97" ht="12.9" customHeight="1" x14ac:dyDescent="0.25">
      <c r="A235" s="193">
        <v>2718</v>
      </c>
      <c r="B235" s="186" t="s">
        <v>269</v>
      </c>
      <c r="C235" s="179"/>
      <c r="D235" s="194"/>
      <c r="E235" s="217">
        <v>1131.4100000000001</v>
      </c>
      <c r="F235" s="276">
        <v>38321</v>
      </c>
      <c r="G235" s="189">
        <v>12</v>
      </c>
      <c r="H235" s="177"/>
      <c r="I235" s="190"/>
      <c r="J235" s="200" t="s">
        <v>463</v>
      </c>
      <c r="K235" s="93">
        <f t="shared" si="312"/>
        <v>8.3299999999999999E-2</v>
      </c>
      <c r="L235" s="94">
        <f t="shared" si="313"/>
        <v>94.25</v>
      </c>
      <c r="M235" s="91">
        <f t="shared" si="314"/>
        <v>455.95000000000005</v>
      </c>
      <c r="N235" s="9">
        <f t="shared" si="315"/>
        <v>675.46</v>
      </c>
      <c r="O235" s="548">
        <f t="shared" si="316"/>
        <v>1131.4100000000001</v>
      </c>
      <c r="P235" s="543"/>
      <c r="Q235" s="4">
        <f t="shared" si="387"/>
        <v>0</v>
      </c>
      <c r="R235" s="9">
        <f t="shared" si="310"/>
        <v>0</v>
      </c>
      <c r="S235" s="9">
        <f t="shared" si="386"/>
        <v>1131.4100000000001</v>
      </c>
      <c r="T235" s="9">
        <f t="shared" si="311"/>
        <v>1131.4100000000001</v>
      </c>
      <c r="U235" s="9">
        <f t="shared" si="317"/>
        <v>94.25</v>
      </c>
      <c r="V235" s="9">
        <f t="shared" si="318"/>
        <v>361.70000000000005</v>
      </c>
      <c r="W235" s="9">
        <f t="shared" si="319"/>
        <v>769.71</v>
      </c>
      <c r="X235" s="9">
        <f t="shared" si="320"/>
        <v>0</v>
      </c>
      <c r="Y235" s="9">
        <f t="shared" si="321"/>
        <v>1131.4100000000001</v>
      </c>
      <c r="Z235" s="4">
        <f t="shared" si="388"/>
        <v>0</v>
      </c>
      <c r="AA235" s="9">
        <f t="shared" si="322"/>
        <v>0</v>
      </c>
      <c r="AB235" s="9">
        <f t="shared" si="378"/>
        <v>1131.4100000000001</v>
      </c>
      <c r="AC235" s="9">
        <f t="shared" si="370"/>
        <v>1131.4100000000001</v>
      </c>
      <c r="AD235" s="9">
        <f t="shared" si="323"/>
        <v>94.25</v>
      </c>
      <c r="AE235" s="9">
        <f t="shared" si="324"/>
        <v>267.45000000000005</v>
      </c>
      <c r="AF235" s="9">
        <f t="shared" si="325"/>
        <v>863.96</v>
      </c>
      <c r="AG235" s="9">
        <f t="shared" si="326"/>
        <v>0</v>
      </c>
      <c r="AH235" s="9">
        <f t="shared" si="327"/>
        <v>1131.4100000000001</v>
      </c>
      <c r="AI235" s="4">
        <f t="shared" si="389"/>
        <v>0</v>
      </c>
      <c r="AJ235" s="9">
        <f t="shared" si="328"/>
        <v>0</v>
      </c>
      <c r="AK235" s="9">
        <f t="shared" si="379"/>
        <v>1131.4100000000001</v>
      </c>
      <c r="AL235" s="9">
        <f t="shared" si="371"/>
        <v>1131.4100000000001</v>
      </c>
      <c r="AM235" s="9">
        <f t="shared" si="329"/>
        <v>94.25</v>
      </c>
      <c r="AN235" s="9">
        <f t="shared" si="330"/>
        <v>173.20000000000005</v>
      </c>
      <c r="AO235" s="9">
        <f t="shared" si="331"/>
        <v>958.21</v>
      </c>
      <c r="AP235" s="9">
        <f t="shared" si="332"/>
        <v>0</v>
      </c>
      <c r="AQ235" s="9">
        <f t="shared" si="333"/>
        <v>1131.4100000000001</v>
      </c>
      <c r="AR235" s="4">
        <f t="shared" si="390"/>
        <v>0</v>
      </c>
      <c r="AS235" s="9">
        <f t="shared" si="334"/>
        <v>0</v>
      </c>
      <c r="AT235" s="9">
        <f t="shared" si="380"/>
        <v>1131.4100000000001</v>
      </c>
      <c r="AU235" s="9">
        <f t="shared" si="372"/>
        <v>1131.4100000000001</v>
      </c>
      <c r="AV235" s="9">
        <f t="shared" si="335"/>
        <v>94.25</v>
      </c>
      <c r="AW235" s="9">
        <f t="shared" si="336"/>
        <v>78.950000000000045</v>
      </c>
      <c r="AX235" s="9">
        <f t="shared" si="337"/>
        <v>1052.46</v>
      </c>
      <c r="AY235" s="9">
        <f t="shared" si="338"/>
        <v>0</v>
      </c>
      <c r="AZ235" s="9">
        <f t="shared" si="339"/>
        <v>1131.4100000000001</v>
      </c>
      <c r="BA235" s="4">
        <f t="shared" si="391"/>
        <v>0</v>
      </c>
      <c r="BB235" s="9">
        <f t="shared" si="340"/>
        <v>0</v>
      </c>
      <c r="BC235" s="9">
        <f t="shared" si="381"/>
        <v>1131.4100000000001</v>
      </c>
      <c r="BD235" s="9">
        <f t="shared" si="373"/>
        <v>947.74</v>
      </c>
      <c r="BE235" s="9">
        <f t="shared" si="341"/>
        <v>78.950000000000045</v>
      </c>
      <c r="BF235" s="9">
        <f t="shared" si="342"/>
        <v>0</v>
      </c>
      <c r="BG235" s="9">
        <f t="shared" si="343"/>
        <v>1131.4100000000001</v>
      </c>
      <c r="BH235" s="9">
        <f t="shared" si="344"/>
        <v>0</v>
      </c>
      <c r="BI235" s="9">
        <f t="shared" si="345"/>
        <v>947.74</v>
      </c>
      <c r="BJ235" s="4">
        <f t="shared" si="392"/>
        <v>0</v>
      </c>
      <c r="BK235" s="9">
        <f t="shared" si="346"/>
        <v>0</v>
      </c>
      <c r="BL235" s="9">
        <f t="shared" si="382"/>
        <v>1131.4100000000001</v>
      </c>
      <c r="BM235" s="9">
        <f t="shared" si="374"/>
        <v>0</v>
      </c>
      <c r="BN235" s="9">
        <f t="shared" si="347"/>
        <v>0</v>
      </c>
      <c r="BO235" s="9">
        <f t="shared" si="348"/>
        <v>0</v>
      </c>
      <c r="BP235" s="9">
        <f t="shared" si="349"/>
        <v>1131.4100000000001</v>
      </c>
      <c r="BQ235" s="9">
        <f t="shared" si="350"/>
        <v>0</v>
      </c>
      <c r="BR235" s="9">
        <f t="shared" si="351"/>
        <v>0</v>
      </c>
      <c r="BS235" s="4">
        <f t="shared" si="393"/>
        <v>0</v>
      </c>
      <c r="BT235" s="9">
        <f t="shared" si="352"/>
        <v>0</v>
      </c>
      <c r="BU235" s="9">
        <f t="shared" si="383"/>
        <v>1131.4100000000001</v>
      </c>
      <c r="BV235" s="9">
        <f t="shared" si="375"/>
        <v>0</v>
      </c>
      <c r="BW235" s="9">
        <f t="shared" si="353"/>
        <v>0</v>
      </c>
      <c r="BX235" s="9">
        <f t="shared" si="354"/>
        <v>0</v>
      </c>
      <c r="BY235" s="9">
        <f t="shared" si="355"/>
        <v>1131.4100000000001</v>
      </c>
      <c r="BZ235" s="9">
        <f t="shared" si="356"/>
        <v>0</v>
      </c>
      <c r="CA235" s="9">
        <f t="shared" si="357"/>
        <v>0</v>
      </c>
      <c r="CB235" s="4">
        <f t="shared" si="394"/>
        <v>0</v>
      </c>
      <c r="CC235" s="9">
        <f t="shared" si="358"/>
        <v>0</v>
      </c>
      <c r="CD235" s="9">
        <f t="shared" si="384"/>
        <v>1131.4100000000001</v>
      </c>
      <c r="CE235" s="9">
        <f t="shared" si="376"/>
        <v>0</v>
      </c>
      <c r="CF235" s="9">
        <f t="shared" si="359"/>
        <v>0</v>
      </c>
      <c r="CG235" s="9">
        <f t="shared" si="360"/>
        <v>0</v>
      </c>
      <c r="CH235" s="9">
        <f t="shared" si="361"/>
        <v>1131.4100000000001</v>
      </c>
      <c r="CI235" s="9">
        <f t="shared" si="362"/>
        <v>0</v>
      </c>
      <c r="CJ235" s="9">
        <f t="shared" si="363"/>
        <v>0</v>
      </c>
      <c r="CK235" s="4">
        <f t="shared" si="395"/>
        <v>0</v>
      </c>
      <c r="CL235" s="9">
        <f t="shared" si="364"/>
        <v>0</v>
      </c>
      <c r="CM235" s="9">
        <f t="shared" si="385"/>
        <v>1131.4100000000001</v>
      </c>
      <c r="CN235" s="9">
        <f t="shared" si="377"/>
        <v>0</v>
      </c>
      <c r="CO235" s="9">
        <f t="shared" si="365"/>
        <v>0</v>
      </c>
      <c r="CP235" s="9">
        <f t="shared" si="366"/>
        <v>0</v>
      </c>
      <c r="CQ235" s="9">
        <f t="shared" si="367"/>
        <v>1131.4100000000001</v>
      </c>
      <c r="CR235" s="9">
        <f t="shared" si="368"/>
        <v>0</v>
      </c>
      <c r="CS235" s="9">
        <f t="shared" si="369"/>
        <v>0</v>
      </c>
    </row>
    <row r="236" spans="1:97" ht="12.9" customHeight="1" x14ac:dyDescent="0.25">
      <c r="A236" s="193">
        <v>2719</v>
      </c>
      <c r="B236" s="186" t="s">
        <v>270</v>
      </c>
      <c r="C236" s="179"/>
      <c r="D236" s="194"/>
      <c r="E236" s="217">
        <v>803.6</v>
      </c>
      <c r="F236" s="276">
        <v>38341</v>
      </c>
      <c r="G236" s="189">
        <v>11</v>
      </c>
      <c r="H236" s="177"/>
      <c r="I236" s="190"/>
      <c r="J236" s="200" t="s">
        <v>463</v>
      </c>
      <c r="K236" s="93">
        <f t="shared" si="312"/>
        <v>9.0899999999999995E-2</v>
      </c>
      <c r="L236" s="94">
        <f t="shared" si="313"/>
        <v>73.05</v>
      </c>
      <c r="M236" s="91">
        <f t="shared" si="314"/>
        <v>286.16000000000008</v>
      </c>
      <c r="N236" s="9">
        <f t="shared" si="315"/>
        <v>517.43999999999994</v>
      </c>
      <c r="O236" s="548">
        <f t="shared" si="316"/>
        <v>803.6</v>
      </c>
      <c r="P236" s="543"/>
      <c r="Q236" s="4">
        <f t="shared" si="387"/>
        <v>0</v>
      </c>
      <c r="R236" s="9">
        <f t="shared" si="310"/>
        <v>0</v>
      </c>
      <c r="S236" s="9">
        <f t="shared" si="386"/>
        <v>803.6</v>
      </c>
      <c r="T236" s="9">
        <f t="shared" si="311"/>
        <v>803.6</v>
      </c>
      <c r="U236" s="9">
        <f t="shared" si="317"/>
        <v>73.05</v>
      </c>
      <c r="V236" s="9">
        <f t="shared" si="318"/>
        <v>213.11000000000007</v>
      </c>
      <c r="W236" s="9">
        <f t="shared" si="319"/>
        <v>590.4899999999999</v>
      </c>
      <c r="X236" s="9">
        <f t="shared" si="320"/>
        <v>0</v>
      </c>
      <c r="Y236" s="9">
        <f t="shared" si="321"/>
        <v>803.6</v>
      </c>
      <c r="Z236" s="4">
        <f t="shared" si="388"/>
        <v>0</v>
      </c>
      <c r="AA236" s="9">
        <f t="shared" si="322"/>
        <v>0</v>
      </c>
      <c r="AB236" s="9">
        <f t="shared" si="378"/>
        <v>803.6</v>
      </c>
      <c r="AC236" s="9">
        <f t="shared" si="370"/>
        <v>803.6</v>
      </c>
      <c r="AD236" s="9">
        <f t="shared" si="323"/>
        <v>73.05</v>
      </c>
      <c r="AE236" s="9">
        <f t="shared" si="324"/>
        <v>140.06000000000006</v>
      </c>
      <c r="AF236" s="9">
        <f t="shared" si="325"/>
        <v>663.53999999999985</v>
      </c>
      <c r="AG236" s="9">
        <f t="shared" si="326"/>
        <v>0</v>
      </c>
      <c r="AH236" s="9">
        <f t="shared" si="327"/>
        <v>803.6</v>
      </c>
      <c r="AI236" s="4">
        <f t="shared" si="389"/>
        <v>0</v>
      </c>
      <c r="AJ236" s="9">
        <f t="shared" si="328"/>
        <v>0</v>
      </c>
      <c r="AK236" s="9">
        <f t="shared" si="379"/>
        <v>803.6</v>
      </c>
      <c r="AL236" s="9">
        <f t="shared" si="371"/>
        <v>803.6</v>
      </c>
      <c r="AM236" s="9">
        <f t="shared" si="329"/>
        <v>73.05</v>
      </c>
      <c r="AN236" s="9">
        <f t="shared" si="330"/>
        <v>67.010000000000062</v>
      </c>
      <c r="AO236" s="9">
        <f t="shared" si="331"/>
        <v>736.5899999999998</v>
      </c>
      <c r="AP236" s="9">
        <f t="shared" si="332"/>
        <v>0</v>
      </c>
      <c r="AQ236" s="9">
        <f t="shared" si="333"/>
        <v>803.6</v>
      </c>
      <c r="AR236" s="4">
        <f t="shared" si="390"/>
        <v>0</v>
      </c>
      <c r="AS236" s="9">
        <f t="shared" si="334"/>
        <v>0</v>
      </c>
      <c r="AT236" s="9">
        <f t="shared" si="380"/>
        <v>803.6</v>
      </c>
      <c r="AU236" s="9">
        <f t="shared" si="372"/>
        <v>737.16</v>
      </c>
      <c r="AV236" s="9">
        <f t="shared" si="335"/>
        <v>67.010000000000062</v>
      </c>
      <c r="AW236" s="9">
        <f t="shared" si="336"/>
        <v>0</v>
      </c>
      <c r="AX236" s="9">
        <f t="shared" si="337"/>
        <v>803.59999999999991</v>
      </c>
      <c r="AY236" s="9">
        <f t="shared" si="338"/>
        <v>0</v>
      </c>
      <c r="AZ236" s="9">
        <f t="shared" si="339"/>
        <v>737.16</v>
      </c>
      <c r="BA236" s="4">
        <f t="shared" si="391"/>
        <v>0</v>
      </c>
      <c r="BB236" s="9">
        <f t="shared" si="340"/>
        <v>0</v>
      </c>
      <c r="BC236" s="9">
        <f t="shared" si="381"/>
        <v>803.6</v>
      </c>
      <c r="BD236" s="9">
        <f t="shared" si="373"/>
        <v>0</v>
      </c>
      <c r="BE236" s="9">
        <f t="shared" si="341"/>
        <v>0</v>
      </c>
      <c r="BF236" s="9">
        <f t="shared" si="342"/>
        <v>0</v>
      </c>
      <c r="BG236" s="9">
        <f t="shared" si="343"/>
        <v>803.59999999999991</v>
      </c>
      <c r="BH236" s="9">
        <f t="shared" si="344"/>
        <v>0</v>
      </c>
      <c r="BI236" s="9">
        <f t="shared" si="345"/>
        <v>0</v>
      </c>
      <c r="BJ236" s="4">
        <f t="shared" si="392"/>
        <v>0</v>
      </c>
      <c r="BK236" s="9">
        <f t="shared" si="346"/>
        <v>0</v>
      </c>
      <c r="BL236" s="9">
        <f t="shared" si="382"/>
        <v>803.6</v>
      </c>
      <c r="BM236" s="9">
        <f t="shared" si="374"/>
        <v>0</v>
      </c>
      <c r="BN236" s="9">
        <f t="shared" si="347"/>
        <v>0</v>
      </c>
      <c r="BO236" s="9">
        <f t="shared" si="348"/>
        <v>0</v>
      </c>
      <c r="BP236" s="9">
        <f t="shared" si="349"/>
        <v>803.59999999999991</v>
      </c>
      <c r="BQ236" s="9">
        <f t="shared" si="350"/>
        <v>0</v>
      </c>
      <c r="BR236" s="9">
        <f t="shared" si="351"/>
        <v>0</v>
      </c>
      <c r="BS236" s="4">
        <f t="shared" si="393"/>
        <v>0</v>
      </c>
      <c r="BT236" s="9">
        <f t="shared" si="352"/>
        <v>0</v>
      </c>
      <c r="BU236" s="9">
        <f t="shared" si="383"/>
        <v>803.6</v>
      </c>
      <c r="BV236" s="9">
        <f t="shared" si="375"/>
        <v>0</v>
      </c>
      <c r="BW236" s="9">
        <f t="shared" si="353"/>
        <v>0</v>
      </c>
      <c r="BX236" s="9">
        <f t="shared" si="354"/>
        <v>0</v>
      </c>
      <c r="BY236" s="9">
        <f t="shared" si="355"/>
        <v>803.59999999999991</v>
      </c>
      <c r="BZ236" s="9">
        <f t="shared" si="356"/>
        <v>0</v>
      </c>
      <c r="CA236" s="9">
        <f t="shared" si="357"/>
        <v>0</v>
      </c>
      <c r="CB236" s="4">
        <f t="shared" si="394"/>
        <v>0</v>
      </c>
      <c r="CC236" s="9">
        <f t="shared" si="358"/>
        <v>0</v>
      </c>
      <c r="CD236" s="9">
        <f t="shared" si="384"/>
        <v>803.6</v>
      </c>
      <c r="CE236" s="9">
        <f t="shared" si="376"/>
        <v>0</v>
      </c>
      <c r="CF236" s="9">
        <f t="shared" si="359"/>
        <v>0</v>
      </c>
      <c r="CG236" s="9">
        <f t="shared" si="360"/>
        <v>0</v>
      </c>
      <c r="CH236" s="9">
        <f t="shared" si="361"/>
        <v>803.59999999999991</v>
      </c>
      <c r="CI236" s="9">
        <f t="shared" si="362"/>
        <v>0</v>
      </c>
      <c r="CJ236" s="9">
        <f t="shared" si="363"/>
        <v>0</v>
      </c>
      <c r="CK236" s="4">
        <f t="shared" si="395"/>
        <v>0</v>
      </c>
      <c r="CL236" s="9">
        <f t="shared" si="364"/>
        <v>0</v>
      </c>
      <c r="CM236" s="9">
        <f t="shared" si="385"/>
        <v>803.6</v>
      </c>
      <c r="CN236" s="9">
        <f t="shared" si="377"/>
        <v>0</v>
      </c>
      <c r="CO236" s="9">
        <f t="shared" si="365"/>
        <v>0</v>
      </c>
      <c r="CP236" s="9">
        <f t="shared" si="366"/>
        <v>0</v>
      </c>
      <c r="CQ236" s="9">
        <f t="shared" si="367"/>
        <v>803.59999999999991</v>
      </c>
      <c r="CR236" s="9">
        <f t="shared" si="368"/>
        <v>0</v>
      </c>
      <c r="CS236" s="9">
        <f t="shared" si="369"/>
        <v>0</v>
      </c>
    </row>
    <row r="237" spans="1:97" ht="12.9" customHeight="1" x14ac:dyDescent="0.25">
      <c r="A237" s="193">
        <v>2720</v>
      </c>
      <c r="B237" s="186" t="s">
        <v>271</v>
      </c>
      <c r="C237" s="179"/>
      <c r="D237" s="194"/>
      <c r="E237" s="183">
        <v>480.2</v>
      </c>
      <c r="F237" s="276">
        <v>38394</v>
      </c>
      <c r="G237" s="189">
        <v>8</v>
      </c>
      <c r="H237" s="177"/>
      <c r="I237" s="190"/>
      <c r="J237" s="200" t="s">
        <v>463</v>
      </c>
      <c r="K237" s="93">
        <f t="shared" si="312"/>
        <v>0.125</v>
      </c>
      <c r="L237" s="94">
        <f t="shared" si="313"/>
        <v>60.03</v>
      </c>
      <c r="M237" s="91">
        <f t="shared" si="314"/>
        <v>64.989999999999952</v>
      </c>
      <c r="N237" s="9">
        <f t="shared" si="315"/>
        <v>415.21000000000004</v>
      </c>
      <c r="O237" s="548">
        <f t="shared" si="316"/>
        <v>480.2</v>
      </c>
      <c r="P237" s="543"/>
      <c r="Q237" s="4">
        <f t="shared" si="387"/>
        <v>0</v>
      </c>
      <c r="R237" s="9">
        <f t="shared" si="310"/>
        <v>0</v>
      </c>
      <c r="S237" s="9">
        <f t="shared" si="386"/>
        <v>480.2</v>
      </c>
      <c r="T237" s="9">
        <f t="shared" si="311"/>
        <v>480.2</v>
      </c>
      <c r="U237" s="9">
        <f t="shared" si="317"/>
        <v>60.03</v>
      </c>
      <c r="V237" s="9">
        <f t="shared" si="318"/>
        <v>4.9599999999999511</v>
      </c>
      <c r="W237" s="9">
        <f t="shared" si="319"/>
        <v>475.24</v>
      </c>
      <c r="X237" s="9">
        <f t="shared" si="320"/>
        <v>0</v>
      </c>
      <c r="Y237" s="9">
        <f t="shared" si="321"/>
        <v>480.2</v>
      </c>
      <c r="Z237" s="4">
        <f t="shared" si="388"/>
        <v>0</v>
      </c>
      <c r="AA237" s="9">
        <f t="shared" si="322"/>
        <v>0</v>
      </c>
      <c r="AB237" s="9">
        <f t="shared" si="378"/>
        <v>480.2</v>
      </c>
      <c r="AC237" s="9">
        <f t="shared" si="370"/>
        <v>39.68</v>
      </c>
      <c r="AD237" s="9">
        <f t="shared" si="323"/>
        <v>4.9599999999999511</v>
      </c>
      <c r="AE237" s="9">
        <f t="shared" si="324"/>
        <v>0</v>
      </c>
      <c r="AF237" s="9">
        <f t="shared" si="325"/>
        <v>480.19999999999993</v>
      </c>
      <c r="AG237" s="9">
        <f t="shared" si="326"/>
        <v>0</v>
      </c>
      <c r="AH237" s="9">
        <f t="shared" si="327"/>
        <v>39.68</v>
      </c>
      <c r="AI237" s="4">
        <f t="shared" si="389"/>
        <v>0</v>
      </c>
      <c r="AJ237" s="9">
        <f t="shared" si="328"/>
        <v>0</v>
      </c>
      <c r="AK237" s="9">
        <f t="shared" si="379"/>
        <v>480.2</v>
      </c>
      <c r="AL237" s="9">
        <f t="shared" si="371"/>
        <v>0</v>
      </c>
      <c r="AM237" s="9">
        <f t="shared" si="329"/>
        <v>0</v>
      </c>
      <c r="AN237" s="9">
        <f t="shared" si="330"/>
        <v>0</v>
      </c>
      <c r="AO237" s="9">
        <f t="shared" si="331"/>
        <v>480.19999999999993</v>
      </c>
      <c r="AP237" s="9">
        <f t="shared" si="332"/>
        <v>0</v>
      </c>
      <c r="AQ237" s="9">
        <f t="shared" si="333"/>
        <v>0</v>
      </c>
      <c r="AR237" s="4">
        <f t="shared" si="390"/>
        <v>0</v>
      </c>
      <c r="AS237" s="9">
        <f t="shared" si="334"/>
        <v>0</v>
      </c>
      <c r="AT237" s="9">
        <f t="shared" si="380"/>
        <v>480.2</v>
      </c>
      <c r="AU237" s="9">
        <f t="shared" si="372"/>
        <v>0</v>
      </c>
      <c r="AV237" s="9">
        <f t="shared" si="335"/>
        <v>0</v>
      </c>
      <c r="AW237" s="9">
        <f t="shared" si="336"/>
        <v>0</v>
      </c>
      <c r="AX237" s="9">
        <f t="shared" si="337"/>
        <v>480.19999999999993</v>
      </c>
      <c r="AY237" s="9">
        <f t="shared" si="338"/>
        <v>0</v>
      </c>
      <c r="AZ237" s="9">
        <f t="shared" si="339"/>
        <v>0</v>
      </c>
      <c r="BA237" s="4">
        <f t="shared" si="391"/>
        <v>0</v>
      </c>
      <c r="BB237" s="9">
        <f t="shared" si="340"/>
        <v>0</v>
      </c>
      <c r="BC237" s="9">
        <f t="shared" si="381"/>
        <v>480.2</v>
      </c>
      <c r="BD237" s="9">
        <f t="shared" si="373"/>
        <v>0</v>
      </c>
      <c r="BE237" s="9">
        <f t="shared" si="341"/>
        <v>0</v>
      </c>
      <c r="BF237" s="9">
        <f t="shared" si="342"/>
        <v>0</v>
      </c>
      <c r="BG237" s="9">
        <f t="shared" si="343"/>
        <v>480.19999999999993</v>
      </c>
      <c r="BH237" s="9">
        <f t="shared" si="344"/>
        <v>0</v>
      </c>
      <c r="BI237" s="9">
        <f t="shared" si="345"/>
        <v>0</v>
      </c>
      <c r="BJ237" s="4">
        <f t="shared" si="392"/>
        <v>0</v>
      </c>
      <c r="BK237" s="9">
        <f t="shared" si="346"/>
        <v>0</v>
      </c>
      <c r="BL237" s="9">
        <f t="shared" si="382"/>
        <v>480.2</v>
      </c>
      <c r="BM237" s="9">
        <f t="shared" si="374"/>
        <v>0</v>
      </c>
      <c r="BN237" s="9">
        <f t="shared" si="347"/>
        <v>0</v>
      </c>
      <c r="BO237" s="9">
        <f t="shared" si="348"/>
        <v>0</v>
      </c>
      <c r="BP237" s="9">
        <f t="shared" si="349"/>
        <v>480.19999999999993</v>
      </c>
      <c r="BQ237" s="9">
        <f t="shared" si="350"/>
        <v>0</v>
      </c>
      <c r="BR237" s="9">
        <f t="shared" si="351"/>
        <v>0</v>
      </c>
      <c r="BS237" s="4">
        <f t="shared" si="393"/>
        <v>0</v>
      </c>
      <c r="BT237" s="9">
        <f t="shared" si="352"/>
        <v>0</v>
      </c>
      <c r="BU237" s="9">
        <f t="shared" si="383"/>
        <v>480.2</v>
      </c>
      <c r="BV237" s="9">
        <f t="shared" si="375"/>
        <v>0</v>
      </c>
      <c r="BW237" s="9">
        <f t="shared" si="353"/>
        <v>0</v>
      </c>
      <c r="BX237" s="9">
        <f t="shared" si="354"/>
        <v>0</v>
      </c>
      <c r="BY237" s="9">
        <f t="shared" si="355"/>
        <v>480.19999999999993</v>
      </c>
      <c r="BZ237" s="9">
        <f t="shared" si="356"/>
        <v>0</v>
      </c>
      <c r="CA237" s="9">
        <f t="shared" si="357"/>
        <v>0</v>
      </c>
      <c r="CB237" s="4">
        <f t="shared" si="394"/>
        <v>0</v>
      </c>
      <c r="CC237" s="9">
        <f t="shared" si="358"/>
        <v>0</v>
      </c>
      <c r="CD237" s="9">
        <f t="shared" si="384"/>
        <v>480.2</v>
      </c>
      <c r="CE237" s="9">
        <f t="shared" si="376"/>
        <v>0</v>
      </c>
      <c r="CF237" s="9">
        <f t="shared" si="359"/>
        <v>0</v>
      </c>
      <c r="CG237" s="9">
        <f t="shared" si="360"/>
        <v>0</v>
      </c>
      <c r="CH237" s="9">
        <f t="shared" si="361"/>
        <v>480.19999999999993</v>
      </c>
      <c r="CI237" s="9">
        <f t="shared" si="362"/>
        <v>0</v>
      </c>
      <c r="CJ237" s="9">
        <f t="shared" si="363"/>
        <v>0</v>
      </c>
      <c r="CK237" s="4">
        <f t="shared" si="395"/>
        <v>0</v>
      </c>
      <c r="CL237" s="9">
        <f t="shared" si="364"/>
        <v>0</v>
      </c>
      <c r="CM237" s="9">
        <f t="shared" si="385"/>
        <v>480.2</v>
      </c>
      <c r="CN237" s="9">
        <f t="shared" si="377"/>
        <v>0</v>
      </c>
      <c r="CO237" s="9">
        <f t="shared" si="365"/>
        <v>0</v>
      </c>
      <c r="CP237" s="9">
        <f t="shared" si="366"/>
        <v>0</v>
      </c>
      <c r="CQ237" s="9">
        <f t="shared" si="367"/>
        <v>480.19999999999993</v>
      </c>
      <c r="CR237" s="9">
        <f t="shared" si="368"/>
        <v>0</v>
      </c>
      <c r="CS237" s="9">
        <f t="shared" si="369"/>
        <v>0</v>
      </c>
    </row>
    <row r="238" spans="1:97" ht="12.9" customHeight="1" x14ac:dyDescent="0.25">
      <c r="A238" s="193">
        <v>2721</v>
      </c>
      <c r="B238" s="186" t="s">
        <v>272</v>
      </c>
      <c r="C238" s="179"/>
      <c r="D238" s="194"/>
      <c r="E238" s="183">
        <v>11917.35</v>
      </c>
      <c r="F238" s="276">
        <v>38455</v>
      </c>
      <c r="G238" s="189">
        <v>6</v>
      </c>
      <c r="H238" s="177"/>
      <c r="I238" s="190"/>
      <c r="J238" s="200" t="s">
        <v>463</v>
      </c>
      <c r="K238" s="93">
        <f t="shared" si="312"/>
        <v>0.16669999999999999</v>
      </c>
      <c r="L238" s="94">
        <f t="shared" si="313"/>
        <v>1986.62</v>
      </c>
      <c r="M238" s="91">
        <f t="shared" si="314"/>
        <v>0</v>
      </c>
      <c r="N238" s="9">
        <f t="shared" si="315"/>
        <v>11917.35</v>
      </c>
      <c r="O238" s="548">
        <f t="shared" si="316"/>
        <v>11917.35</v>
      </c>
      <c r="P238" s="543"/>
      <c r="Q238" s="4">
        <f t="shared" si="387"/>
        <v>0</v>
      </c>
      <c r="R238" s="9">
        <f t="shared" si="310"/>
        <v>0</v>
      </c>
      <c r="S238" s="9">
        <f t="shared" si="386"/>
        <v>11917.35</v>
      </c>
      <c r="T238" s="9">
        <f t="shared" si="311"/>
        <v>0</v>
      </c>
      <c r="U238" s="9">
        <f t="shared" si="317"/>
        <v>0</v>
      </c>
      <c r="V238" s="9">
        <f t="shared" si="318"/>
        <v>0</v>
      </c>
      <c r="W238" s="9">
        <f t="shared" si="319"/>
        <v>11917.35</v>
      </c>
      <c r="X238" s="9">
        <f t="shared" si="320"/>
        <v>0</v>
      </c>
      <c r="Y238" s="9">
        <f t="shared" si="321"/>
        <v>0</v>
      </c>
      <c r="Z238" s="4">
        <f t="shared" si="388"/>
        <v>0</v>
      </c>
      <c r="AA238" s="9">
        <f t="shared" si="322"/>
        <v>0</v>
      </c>
      <c r="AB238" s="9">
        <f t="shared" si="378"/>
        <v>11917.35</v>
      </c>
      <c r="AC238" s="9">
        <f t="shared" si="370"/>
        <v>0</v>
      </c>
      <c r="AD238" s="9">
        <f t="shared" si="323"/>
        <v>0</v>
      </c>
      <c r="AE238" s="9">
        <f t="shared" si="324"/>
        <v>0</v>
      </c>
      <c r="AF238" s="9">
        <f t="shared" si="325"/>
        <v>11917.35</v>
      </c>
      <c r="AG238" s="9">
        <f t="shared" si="326"/>
        <v>0</v>
      </c>
      <c r="AH238" s="9">
        <f t="shared" si="327"/>
        <v>0</v>
      </c>
      <c r="AI238" s="4">
        <f t="shared" si="389"/>
        <v>0</v>
      </c>
      <c r="AJ238" s="9">
        <f t="shared" si="328"/>
        <v>0</v>
      </c>
      <c r="AK238" s="9">
        <f t="shared" si="379"/>
        <v>11917.35</v>
      </c>
      <c r="AL238" s="9">
        <f t="shared" si="371"/>
        <v>0</v>
      </c>
      <c r="AM238" s="9">
        <f t="shared" si="329"/>
        <v>0</v>
      </c>
      <c r="AN238" s="9">
        <f t="shared" si="330"/>
        <v>0</v>
      </c>
      <c r="AO238" s="9">
        <f t="shared" si="331"/>
        <v>11917.35</v>
      </c>
      <c r="AP238" s="9">
        <f t="shared" si="332"/>
        <v>0</v>
      </c>
      <c r="AQ238" s="9">
        <f t="shared" si="333"/>
        <v>0</v>
      </c>
      <c r="AR238" s="4">
        <f t="shared" si="390"/>
        <v>0</v>
      </c>
      <c r="AS238" s="9">
        <f t="shared" si="334"/>
        <v>0</v>
      </c>
      <c r="AT238" s="9">
        <f t="shared" si="380"/>
        <v>11917.35</v>
      </c>
      <c r="AU238" s="9">
        <f t="shared" si="372"/>
        <v>0</v>
      </c>
      <c r="AV238" s="9">
        <f t="shared" si="335"/>
        <v>0</v>
      </c>
      <c r="AW238" s="9">
        <f t="shared" si="336"/>
        <v>0</v>
      </c>
      <c r="AX238" s="9">
        <f t="shared" si="337"/>
        <v>11917.35</v>
      </c>
      <c r="AY238" s="9">
        <f t="shared" si="338"/>
        <v>0</v>
      </c>
      <c r="AZ238" s="9">
        <f t="shared" si="339"/>
        <v>0</v>
      </c>
      <c r="BA238" s="4">
        <f t="shared" si="391"/>
        <v>0</v>
      </c>
      <c r="BB238" s="9">
        <f t="shared" si="340"/>
        <v>0</v>
      </c>
      <c r="BC238" s="9">
        <f t="shared" si="381"/>
        <v>11917.35</v>
      </c>
      <c r="BD238" s="9">
        <f t="shared" si="373"/>
        <v>0</v>
      </c>
      <c r="BE238" s="9">
        <f t="shared" si="341"/>
        <v>0</v>
      </c>
      <c r="BF238" s="9">
        <f t="shared" si="342"/>
        <v>0</v>
      </c>
      <c r="BG238" s="9">
        <f t="shared" si="343"/>
        <v>11917.35</v>
      </c>
      <c r="BH238" s="9">
        <f t="shared" si="344"/>
        <v>0</v>
      </c>
      <c r="BI238" s="9">
        <f t="shared" si="345"/>
        <v>0</v>
      </c>
      <c r="BJ238" s="4">
        <f t="shared" si="392"/>
        <v>0</v>
      </c>
      <c r="BK238" s="9">
        <f t="shared" si="346"/>
        <v>0</v>
      </c>
      <c r="BL238" s="9">
        <f t="shared" si="382"/>
        <v>11917.35</v>
      </c>
      <c r="BM238" s="9">
        <f t="shared" si="374"/>
        <v>0</v>
      </c>
      <c r="BN238" s="9">
        <f t="shared" si="347"/>
        <v>0</v>
      </c>
      <c r="BO238" s="9">
        <f t="shared" si="348"/>
        <v>0</v>
      </c>
      <c r="BP238" s="9">
        <f t="shared" si="349"/>
        <v>11917.35</v>
      </c>
      <c r="BQ238" s="9">
        <f t="shared" si="350"/>
        <v>0</v>
      </c>
      <c r="BR238" s="9">
        <f t="shared" si="351"/>
        <v>0</v>
      </c>
      <c r="BS238" s="4">
        <f t="shared" si="393"/>
        <v>0</v>
      </c>
      <c r="BT238" s="9">
        <f t="shared" si="352"/>
        <v>0</v>
      </c>
      <c r="BU238" s="9">
        <f t="shared" si="383"/>
        <v>11917.35</v>
      </c>
      <c r="BV238" s="9">
        <f t="shared" si="375"/>
        <v>0</v>
      </c>
      <c r="BW238" s="9">
        <f t="shared" si="353"/>
        <v>0</v>
      </c>
      <c r="BX238" s="9">
        <f t="shared" si="354"/>
        <v>0</v>
      </c>
      <c r="BY238" s="9">
        <f t="shared" si="355"/>
        <v>11917.35</v>
      </c>
      <c r="BZ238" s="9">
        <f t="shared" si="356"/>
        <v>0</v>
      </c>
      <c r="CA238" s="9">
        <f t="shared" si="357"/>
        <v>0</v>
      </c>
      <c r="CB238" s="4">
        <f t="shared" si="394"/>
        <v>0</v>
      </c>
      <c r="CC238" s="9">
        <f t="shared" si="358"/>
        <v>0</v>
      </c>
      <c r="CD238" s="9">
        <f t="shared" si="384"/>
        <v>11917.35</v>
      </c>
      <c r="CE238" s="9">
        <f t="shared" si="376"/>
        <v>0</v>
      </c>
      <c r="CF238" s="9">
        <f t="shared" si="359"/>
        <v>0</v>
      </c>
      <c r="CG238" s="9">
        <f t="shared" si="360"/>
        <v>0</v>
      </c>
      <c r="CH238" s="9">
        <f t="shared" si="361"/>
        <v>11917.35</v>
      </c>
      <c r="CI238" s="9">
        <f t="shared" si="362"/>
        <v>0</v>
      </c>
      <c r="CJ238" s="9">
        <f t="shared" si="363"/>
        <v>0</v>
      </c>
      <c r="CK238" s="4">
        <f t="shared" si="395"/>
        <v>0</v>
      </c>
      <c r="CL238" s="9">
        <f t="shared" si="364"/>
        <v>0</v>
      </c>
      <c r="CM238" s="9">
        <f t="shared" si="385"/>
        <v>11917.35</v>
      </c>
      <c r="CN238" s="9">
        <f t="shared" si="377"/>
        <v>0</v>
      </c>
      <c r="CO238" s="9">
        <f t="shared" si="365"/>
        <v>0</v>
      </c>
      <c r="CP238" s="9">
        <f t="shared" si="366"/>
        <v>0</v>
      </c>
      <c r="CQ238" s="9">
        <f t="shared" si="367"/>
        <v>11917.35</v>
      </c>
      <c r="CR238" s="9">
        <f t="shared" si="368"/>
        <v>0</v>
      </c>
      <c r="CS238" s="9">
        <f t="shared" si="369"/>
        <v>0</v>
      </c>
    </row>
    <row r="239" spans="1:97" ht="12.9" customHeight="1" x14ac:dyDescent="0.25">
      <c r="A239" s="193">
        <v>2722</v>
      </c>
      <c r="B239" s="186" t="s">
        <v>273</v>
      </c>
      <c r="C239" s="179"/>
      <c r="D239" s="194"/>
      <c r="E239" s="183">
        <v>735</v>
      </c>
      <c r="F239" s="276">
        <v>38485</v>
      </c>
      <c r="G239" s="189">
        <v>5</v>
      </c>
      <c r="H239" s="177"/>
      <c r="I239" s="190"/>
      <c r="J239" s="200" t="s">
        <v>463</v>
      </c>
      <c r="K239" s="93">
        <f t="shared" si="312"/>
        <v>0.2</v>
      </c>
      <c r="L239" s="94">
        <f t="shared" si="313"/>
        <v>147</v>
      </c>
      <c r="M239" s="91">
        <f t="shared" si="314"/>
        <v>0</v>
      </c>
      <c r="N239" s="9">
        <f t="shared" si="315"/>
        <v>735</v>
      </c>
      <c r="O239" s="548">
        <f t="shared" si="316"/>
        <v>735</v>
      </c>
      <c r="P239" s="543"/>
      <c r="Q239" s="4">
        <f t="shared" si="387"/>
        <v>0</v>
      </c>
      <c r="R239" s="9">
        <f t="shared" si="310"/>
        <v>0</v>
      </c>
      <c r="S239" s="9">
        <f>IF(AND($F239&gt;0,$F239&lt;=V$4),$E239,0)</f>
        <v>735</v>
      </c>
      <c r="T239" s="9">
        <f t="shared" si="311"/>
        <v>0</v>
      </c>
      <c r="U239" s="9">
        <f t="shared" si="317"/>
        <v>0</v>
      </c>
      <c r="V239" s="9">
        <f t="shared" si="318"/>
        <v>0</v>
      </c>
      <c r="W239" s="9">
        <f t="shared" si="319"/>
        <v>735</v>
      </c>
      <c r="X239" s="9">
        <f t="shared" si="320"/>
        <v>0</v>
      </c>
      <c r="Y239" s="9">
        <f t="shared" si="321"/>
        <v>0</v>
      </c>
      <c r="Z239" s="4">
        <f t="shared" si="388"/>
        <v>0</v>
      </c>
      <c r="AA239" s="9">
        <f t="shared" si="322"/>
        <v>0</v>
      </c>
      <c r="AB239" s="9">
        <f>IF(AND($F239&gt;0,$F239&lt;=AE$4),$E239,0)</f>
        <v>735</v>
      </c>
      <c r="AC239" s="9">
        <f t="shared" si="370"/>
        <v>0</v>
      </c>
      <c r="AD239" s="9">
        <f t="shared" si="323"/>
        <v>0</v>
      </c>
      <c r="AE239" s="9">
        <f t="shared" si="324"/>
        <v>0</v>
      </c>
      <c r="AF239" s="9">
        <f t="shared" si="325"/>
        <v>735</v>
      </c>
      <c r="AG239" s="9">
        <f t="shared" si="326"/>
        <v>0</v>
      </c>
      <c r="AH239" s="9">
        <f t="shared" si="327"/>
        <v>0</v>
      </c>
      <c r="AI239" s="4">
        <f t="shared" si="389"/>
        <v>0</v>
      </c>
      <c r="AJ239" s="9">
        <f t="shared" si="328"/>
        <v>0</v>
      </c>
      <c r="AK239" s="9">
        <f>IF(AND($F239&gt;0,$F239&lt;=AN$4),$E239,0)</f>
        <v>735</v>
      </c>
      <c r="AL239" s="9">
        <f t="shared" si="371"/>
        <v>0</v>
      </c>
      <c r="AM239" s="9">
        <f t="shared" si="329"/>
        <v>0</v>
      </c>
      <c r="AN239" s="9">
        <f t="shared" si="330"/>
        <v>0</v>
      </c>
      <c r="AO239" s="9">
        <f t="shared" si="331"/>
        <v>735</v>
      </c>
      <c r="AP239" s="9">
        <f t="shared" si="332"/>
        <v>0</v>
      </c>
      <c r="AQ239" s="9">
        <f t="shared" si="333"/>
        <v>0</v>
      </c>
      <c r="AR239" s="4">
        <f t="shared" si="390"/>
        <v>0</v>
      </c>
      <c r="AS239" s="9">
        <f t="shared" si="334"/>
        <v>0</v>
      </c>
      <c r="AT239" s="9">
        <f>IF(AND($F239&gt;0,$F239&lt;=AW$4),$E239,0)</f>
        <v>735</v>
      </c>
      <c r="AU239" s="9">
        <f t="shared" si="372"/>
        <v>0</v>
      </c>
      <c r="AV239" s="9">
        <f t="shared" si="335"/>
        <v>0</v>
      </c>
      <c r="AW239" s="9">
        <f t="shared" si="336"/>
        <v>0</v>
      </c>
      <c r="AX239" s="9">
        <f t="shared" si="337"/>
        <v>735</v>
      </c>
      <c r="AY239" s="9">
        <f t="shared" si="338"/>
        <v>0</v>
      </c>
      <c r="AZ239" s="9">
        <f t="shared" si="339"/>
        <v>0</v>
      </c>
      <c r="BA239" s="4">
        <f t="shared" si="391"/>
        <v>0</v>
      </c>
      <c r="BB239" s="9">
        <f t="shared" si="340"/>
        <v>0</v>
      </c>
      <c r="BC239" s="9">
        <f>IF(AND($F239&gt;0,$F239&lt;=BF$4),$E239,0)</f>
        <v>735</v>
      </c>
      <c r="BD239" s="9">
        <f t="shared" si="373"/>
        <v>0</v>
      </c>
      <c r="BE239" s="9">
        <f t="shared" si="341"/>
        <v>0</v>
      </c>
      <c r="BF239" s="9">
        <f t="shared" si="342"/>
        <v>0</v>
      </c>
      <c r="BG239" s="9">
        <f t="shared" si="343"/>
        <v>735</v>
      </c>
      <c r="BH239" s="9">
        <f t="shared" si="344"/>
        <v>0</v>
      </c>
      <c r="BI239" s="9">
        <f t="shared" si="345"/>
        <v>0</v>
      </c>
      <c r="BJ239" s="4">
        <f t="shared" si="392"/>
        <v>0</v>
      </c>
      <c r="BK239" s="9">
        <f t="shared" si="346"/>
        <v>0</v>
      </c>
      <c r="BL239" s="9">
        <f>IF(AND($F239&gt;0,$F239&lt;=BO$4),$E239,0)</f>
        <v>735</v>
      </c>
      <c r="BM239" s="9">
        <f t="shared" si="374"/>
        <v>0</v>
      </c>
      <c r="BN239" s="9">
        <f t="shared" si="347"/>
        <v>0</v>
      </c>
      <c r="BO239" s="9">
        <f t="shared" si="348"/>
        <v>0</v>
      </c>
      <c r="BP239" s="9">
        <f t="shared" si="349"/>
        <v>735</v>
      </c>
      <c r="BQ239" s="9">
        <f t="shared" si="350"/>
        <v>0</v>
      </c>
      <c r="BR239" s="9">
        <f t="shared" si="351"/>
        <v>0</v>
      </c>
      <c r="BS239" s="4">
        <f t="shared" si="393"/>
        <v>0</v>
      </c>
      <c r="BT239" s="9">
        <f t="shared" si="352"/>
        <v>0</v>
      </c>
      <c r="BU239" s="9">
        <f>IF(AND($F239&gt;0,$F239&lt;=BX$4),$E239,0)</f>
        <v>735</v>
      </c>
      <c r="BV239" s="9">
        <f t="shared" si="375"/>
        <v>0</v>
      </c>
      <c r="BW239" s="9">
        <f t="shared" si="353"/>
        <v>0</v>
      </c>
      <c r="BX239" s="9">
        <f t="shared" si="354"/>
        <v>0</v>
      </c>
      <c r="BY239" s="9">
        <f t="shared" si="355"/>
        <v>735</v>
      </c>
      <c r="BZ239" s="9">
        <f t="shared" si="356"/>
        <v>0</v>
      </c>
      <c r="CA239" s="9">
        <f t="shared" si="357"/>
        <v>0</v>
      </c>
      <c r="CB239" s="4">
        <f t="shared" si="394"/>
        <v>0</v>
      </c>
      <c r="CC239" s="9">
        <f t="shared" si="358"/>
        <v>0</v>
      </c>
      <c r="CD239" s="9">
        <f>IF(AND($F239&gt;0,$F239&lt;=CG$4),$E239,0)</f>
        <v>735</v>
      </c>
      <c r="CE239" s="9">
        <f t="shared" si="376"/>
        <v>0</v>
      </c>
      <c r="CF239" s="9">
        <f t="shared" si="359"/>
        <v>0</v>
      </c>
      <c r="CG239" s="9">
        <f t="shared" si="360"/>
        <v>0</v>
      </c>
      <c r="CH239" s="9">
        <f t="shared" si="361"/>
        <v>735</v>
      </c>
      <c r="CI239" s="9">
        <f t="shared" si="362"/>
        <v>0</v>
      </c>
      <c r="CJ239" s="9">
        <f t="shared" si="363"/>
        <v>0</v>
      </c>
      <c r="CK239" s="4">
        <f t="shared" si="395"/>
        <v>0</v>
      </c>
      <c r="CL239" s="9">
        <f t="shared" si="364"/>
        <v>0</v>
      </c>
      <c r="CM239" s="9">
        <f>IF(AND($F239&gt;0,$F239&lt;=CP$4),$E239,0)</f>
        <v>735</v>
      </c>
      <c r="CN239" s="9">
        <f t="shared" si="377"/>
        <v>0</v>
      </c>
      <c r="CO239" s="9">
        <f t="shared" si="365"/>
        <v>0</v>
      </c>
      <c r="CP239" s="9">
        <f t="shared" si="366"/>
        <v>0</v>
      </c>
      <c r="CQ239" s="9">
        <f t="shared" si="367"/>
        <v>735</v>
      </c>
      <c r="CR239" s="9">
        <f t="shared" si="368"/>
        <v>0</v>
      </c>
      <c r="CS239" s="9">
        <f t="shared" si="369"/>
        <v>0</v>
      </c>
    </row>
    <row r="240" spans="1:97" ht="12.9" customHeight="1" x14ac:dyDescent="0.25">
      <c r="A240" s="193">
        <v>2723</v>
      </c>
      <c r="B240" s="186" t="s">
        <v>274</v>
      </c>
      <c r="C240" s="179"/>
      <c r="D240" s="194"/>
      <c r="E240" s="183">
        <v>2224.6</v>
      </c>
      <c r="F240" s="276">
        <v>38491</v>
      </c>
      <c r="G240" s="189">
        <v>6</v>
      </c>
      <c r="H240" s="177"/>
      <c r="I240" s="190"/>
      <c r="J240" s="200" t="s">
        <v>463</v>
      </c>
      <c r="K240" s="93">
        <f t="shared" si="312"/>
        <v>0.16669999999999999</v>
      </c>
      <c r="L240" s="94">
        <f t="shared" si="313"/>
        <v>370.84</v>
      </c>
      <c r="M240" s="91">
        <f t="shared" si="314"/>
        <v>0</v>
      </c>
      <c r="N240" s="9">
        <f t="shared" si="315"/>
        <v>2224.6</v>
      </c>
      <c r="O240" s="548">
        <f t="shared" si="316"/>
        <v>2224.6</v>
      </c>
      <c r="P240" s="543"/>
      <c r="Q240" s="4">
        <f t="shared" si="387"/>
        <v>0</v>
      </c>
      <c r="R240" s="9">
        <f t="shared" si="310"/>
        <v>0</v>
      </c>
      <c r="S240" s="9">
        <f>IF(AND($F240&gt;0,$F240&lt;=V$4),$E240,0)</f>
        <v>2224.6</v>
      </c>
      <c r="T240" s="9">
        <f t="shared" si="311"/>
        <v>0</v>
      </c>
      <c r="U240" s="9">
        <f t="shared" si="317"/>
        <v>0</v>
      </c>
      <c r="V240" s="9">
        <f t="shared" si="318"/>
        <v>0</v>
      </c>
      <c r="W240" s="9">
        <f t="shared" si="319"/>
        <v>2224.6</v>
      </c>
      <c r="X240" s="9">
        <f t="shared" si="320"/>
        <v>0</v>
      </c>
      <c r="Y240" s="9">
        <f t="shared" si="321"/>
        <v>0</v>
      </c>
      <c r="Z240" s="4">
        <f t="shared" si="388"/>
        <v>0</v>
      </c>
      <c r="AA240" s="9">
        <f t="shared" si="322"/>
        <v>0</v>
      </c>
      <c r="AB240" s="9">
        <f>IF(AND($F240&gt;0,$F240&lt;=AE$4),$E240,0)</f>
        <v>2224.6</v>
      </c>
      <c r="AC240" s="9">
        <f t="shared" si="370"/>
        <v>0</v>
      </c>
      <c r="AD240" s="9">
        <f t="shared" si="323"/>
        <v>0</v>
      </c>
      <c r="AE240" s="9">
        <f t="shared" si="324"/>
        <v>0</v>
      </c>
      <c r="AF240" s="9">
        <f t="shared" si="325"/>
        <v>2224.6</v>
      </c>
      <c r="AG240" s="9">
        <f t="shared" si="326"/>
        <v>0</v>
      </c>
      <c r="AH240" s="9">
        <f t="shared" si="327"/>
        <v>0</v>
      </c>
      <c r="AI240" s="4">
        <f t="shared" si="389"/>
        <v>0</v>
      </c>
      <c r="AJ240" s="9">
        <f t="shared" si="328"/>
        <v>0</v>
      </c>
      <c r="AK240" s="9">
        <f>IF(AND($F240&gt;0,$F240&lt;=AN$4),$E240,0)</f>
        <v>2224.6</v>
      </c>
      <c r="AL240" s="9">
        <f t="shared" si="371"/>
        <v>0</v>
      </c>
      <c r="AM240" s="9">
        <f t="shared" si="329"/>
        <v>0</v>
      </c>
      <c r="AN240" s="9">
        <f t="shared" si="330"/>
        <v>0</v>
      </c>
      <c r="AO240" s="9">
        <f t="shared" si="331"/>
        <v>2224.6</v>
      </c>
      <c r="AP240" s="9">
        <f t="shared" si="332"/>
        <v>0</v>
      </c>
      <c r="AQ240" s="9">
        <f t="shared" si="333"/>
        <v>0</v>
      </c>
      <c r="AR240" s="4">
        <f t="shared" si="390"/>
        <v>0</v>
      </c>
      <c r="AS240" s="9">
        <f t="shared" si="334"/>
        <v>0</v>
      </c>
      <c r="AT240" s="9">
        <f>IF(AND($F240&gt;0,$F240&lt;=AW$4),$E240,0)</f>
        <v>2224.6</v>
      </c>
      <c r="AU240" s="9">
        <f t="shared" si="372"/>
        <v>0</v>
      </c>
      <c r="AV240" s="9">
        <f t="shared" si="335"/>
        <v>0</v>
      </c>
      <c r="AW240" s="9">
        <f t="shared" si="336"/>
        <v>0</v>
      </c>
      <c r="AX240" s="9">
        <f t="shared" si="337"/>
        <v>2224.6</v>
      </c>
      <c r="AY240" s="9">
        <f t="shared" si="338"/>
        <v>0</v>
      </c>
      <c r="AZ240" s="9">
        <f t="shared" si="339"/>
        <v>0</v>
      </c>
      <c r="BA240" s="4">
        <f t="shared" si="391"/>
        <v>0</v>
      </c>
      <c r="BB240" s="9">
        <f t="shared" si="340"/>
        <v>0</v>
      </c>
      <c r="BC240" s="9">
        <f>IF(AND($F240&gt;0,$F240&lt;=BF$4),$E240,0)</f>
        <v>2224.6</v>
      </c>
      <c r="BD240" s="9">
        <f t="shared" si="373"/>
        <v>0</v>
      </c>
      <c r="BE240" s="9">
        <f t="shared" si="341"/>
        <v>0</v>
      </c>
      <c r="BF240" s="9">
        <f t="shared" si="342"/>
        <v>0</v>
      </c>
      <c r="BG240" s="9">
        <f t="shared" si="343"/>
        <v>2224.6</v>
      </c>
      <c r="BH240" s="9">
        <f t="shared" si="344"/>
        <v>0</v>
      </c>
      <c r="BI240" s="9">
        <f t="shared" si="345"/>
        <v>0</v>
      </c>
      <c r="BJ240" s="4">
        <f t="shared" si="392"/>
        <v>0</v>
      </c>
      <c r="BK240" s="9">
        <f t="shared" si="346"/>
        <v>0</v>
      </c>
      <c r="BL240" s="9">
        <f>IF(AND($F240&gt;0,$F240&lt;=BO$4),$E240,0)</f>
        <v>2224.6</v>
      </c>
      <c r="BM240" s="9">
        <f t="shared" si="374"/>
        <v>0</v>
      </c>
      <c r="BN240" s="9">
        <f t="shared" si="347"/>
        <v>0</v>
      </c>
      <c r="BO240" s="9">
        <f t="shared" si="348"/>
        <v>0</v>
      </c>
      <c r="BP240" s="9">
        <f t="shared" si="349"/>
        <v>2224.6</v>
      </c>
      <c r="BQ240" s="9">
        <f t="shared" si="350"/>
        <v>0</v>
      </c>
      <c r="BR240" s="9">
        <f t="shared" si="351"/>
        <v>0</v>
      </c>
      <c r="BS240" s="4">
        <f t="shared" si="393"/>
        <v>0</v>
      </c>
      <c r="BT240" s="9">
        <f t="shared" si="352"/>
        <v>0</v>
      </c>
      <c r="BU240" s="9">
        <f>IF(AND($F240&gt;0,$F240&lt;=BX$4),$E240,0)</f>
        <v>2224.6</v>
      </c>
      <c r="BV240" s="9">
        <f t="shared" si="375"/>
        <v>0</v>
      </c>
      <c r="BW240" s="9">
        <f t="shared" si="353"/>
        <v>0</v>
      </c>
      <c r="BX240" s="9">
        <f t="shared" si="354"/>
        <v>0</v>
      </c>
      <c r="BY240" s="9">
        <f t="shared" si="355"/>
        <v>2224.6</v>
      </c>
      <c r="BZ240" s="9">
        <f t="shared" si="356"/>
        <v>0</v>
      </c>
      <c r="CA240" s="9">
        <f t="shared" si="357"/>
        <v>0</v>
      </c>
      <c r="CB240" s="4">
        <f t="shared" si="394"/>
        <v>0</v>
      </c>
      <c r="CC240" s="9">
        <f t="shared" si="358"/>
        <v>0</v>
      </c>
      <c r="CD240" s="9">
        <f>IF(AND($F240&gt;0,$F240&lt;=CG$4),$E240,0)</f>
        <v>2224.6</v>
      </c>
      <c r="CE240" s="9">
        <f t="shared" si="376"/>
        <v>0</v>
      </c>
      <c r="CF240" s="9">
        <f t="shared" si="359"/>
        <v>0</v>
      </c>
      <c r="CG240" s="9">
        <f t="shared" si="360"/>
        <v>0</v>
      </c>
      <c r="CH240" s="9">
        <f t="shared" si="361"/>
        <v>2224.6</v>
      </c>
      <c r="CI240" s="9">
        <f t="shared" si="362"/>
        <v>0</v>
      </c>
      <c r="CJ240" s="9">
        <f t="shared" si="363"/>
        <v>0</v>
      </c>
      <c r="CK240" s="4">
        <f t="shared" si="395"/>
        <v>0</v>
      </c>
      <c r="CL240" s="9">
        <f t="shared" si="364"/>
        <v>0</v>
      </c>
      <c r="CM240" s="9">
        <f>IF(AND($F240&gt;0,$F240&lt;=CP$4),$E240,0)</f>
        <v>2224.6</v>
      </c>
      <c r="CN240" s="9">
        <f t="shared" si="377"/>
        <v>0</v>
      </c>
      <c r="CO240" s="9">
        <f t="shared" si="365"/>
        <v>0</v>
      </c>
      <c r="CP240" s="9">
        <f t="shared" si="366"/>
        <v>0</v>
      </c>
      <c r="CQ240" s="9">
        <f t="shared" si="367"/>
        <v>2224.6</v>
      </c>
      <c r="CR240" s="9">
        <f t="shared" si="368"/>
        <v>0</v>
      </c>
      <c r="CS240" s="9">
        <f t="shared" si="369"/>
        <v>0</v>
      </c>
    </row>
    <row r="241" spans="1:97" ht="12.9" customHeight="1" x14ac:dyDescent="0.25">
      <c r="A241" s="193">
        <v>2724</v>
      </c>
      <c r="B241" s="186" t="s">
        <v>275</v>
      </c>
      <c r="C241" s="179"/>
      <c r="D241" s="194"/>
      <c r="E241" s="183">
        <v>460.32</v>
      </c>
      <c r="F241" s="276">
        <v>38353</v>
      </c>
      <c r="G241" s="189">
        <v>1</v>
      </c>
      <c r="H241" s="177"/>
      <c r="I241" s="190"/>
      <c r="J241" s="200" t="s">
        <v>463</v>
      </c>
      <c r="K241" s="93">
        <f t="shared" si="312"/>
        <v>1</v>
      </c>
      <c r="L241" s="94">
        <f t="shared" si="313"/>
        <v>460.32</v>
      </c>
      <c r="M241" s="91">
        <f t="shared" si="314"/>
        <v>0</v>
      </c>
      <c r="N241" s="9">
        <f t="shared" si="315"/>
        <v>460.32</v>
      </c>
      <c r="O241" s="548">
        <f t="shared" si="316"/>
        <v>460.32</v>
      </c>
      <c r="P241" s="543"/>
      <c r="Q241" s="4">
        <f t="shared" si="387"/>
        <v>0</v>
      </c>
      <c r="R241" s="9">
        <f t="shared" si="310"/>
        <v>0</v>
      </c>
      <c r="S241" s="9">
        <f t="shared" si="386"/>
        <v>460.32</v>
      </c>
      <c r="T241" s="9">
        <f t="shared" si="311"/>
        <v>0</v>
      </c>
      <c r="U241" s="9">
        <f t="shared" si="317"/>
        <v>0</v>
      </c>
      <c r="V241" s="9">
        <f t="shared" si="318"/>
        <v>0</v>
      </c>
      <c r="W241" s="9">
        <f t="shared" si="319"/>
        <v>460.32</v>
      </c>
      <c r="X241" s="9">
        <f t="shared" si="320"/>
        <v>0</v>
      </c>
      <c r="Y241" s="9">
        <f t="shared" si="321"/>
        <v>0</v>
      </c>
      <c r="Z241" s="4">
        <f t="shared" si="388"/>
        <v>0</v>
      </c>
      <c r="AA241" s="9">
        <f t="shared" si="322"/>
        <v>0</v>
      </c>
      <c r="AB241" s="9">
        <f t="shared" ref="AB241:AB242" si="396">IF(AND($F241&gt;0,$F241&lt;=AE$4),$E241,0)</f>
        <v>460.32</v>
      </c>
      <c r="AC241" s="9">
        <f t="shared" si="370"/>
        <v>0</v>
      </c>
      <c r="AD241" s="9">
        <f t="shared" si="323"/>
        <v>0</v>
      </c>
      <c r="AE241" s="9">
        <f t="shared" si="324"/>
        <v>0</v>
      </c>
      <c r="AF241" s="9">
        <f t="shared" si="325"/>
        <v>460.32</v>
      </c>
      <c r="AG241" s="9">
        <f t="shared" si="326"/>
        <v>0</v>
      </c>
      <c r="AH241" s="9">
        <f t="shared" si="327"/>
        <v>0</v>
      </c>
      <c r="AI241" s="4">
        <f t="shared" si="389"/>
        <v>0</v>
      </c>
      <c r="AJ241" s="9">
        <f t="shared" si="328"/>
        <v>0</v>
      </c>
      <c r="AK241" s="9">
        <f t="shared" ref="AK241:AK242" si="397">IF(AND($F241&gt;0,$F241&lt;=AN$4),$E241,0)</f>
        <v>460.32</v>
      </c>
      <c r="AL241" s="9">
        <f t="shared" si="371"/>
        <v>0</v>
      </c>
      <c r="AM241" s="9">
        <f t="shared" si="329"/>
        <v>0</v>
      </c>
      <c r="AN241" s="9">
        <f t="shared" si="330"/>
        <v>0</v>
      </c>
      <c r="AO241" s="9">
        <f t="shared" si="331"/>
        <v>460.32</v>
      </c>
      <c r="AP241" s="9">
        <f t="shared" si="332"/>
        <v>0</v>
      </c>
      <c r="AQ241" s="9">
        <f t="shared" si="333"/>
        <v>0</v>
      </c>
      <c r="AR241" s="4">
        <f t="shared" si="390"/>
        <v>0</v>
      </c>
      <c r="AS241" s="9">
        <f t="shared" si="334"/>
        <v>0</v>
      </c>
      <c r="AT241" s="9">
        <f t="shared" ref="AT241:AT242" si="398">IF(AND($F241&gt;0,$F241&lt;=AW$4),$E241,0)</f>
        <v>460.32</v>
      </c>
      <c r="AU241" s="9">
        <f t="shared" si="372"/>
        <v>0</v>
      </c>
      <c r="AV241" s="9">
        <f t="shared" si="335"/>
        <v>0</v>
      </c>
      <c r="AW241" s="9">
        <f t="shared" si="336"/>
        <v>0</v>
      </c>
      <c r="AX241" s="9">
        <f t="shared" si="337"/>
        <v>460.32</v>
      </c>
      <c r="AY241" s="9">
        <f t="shared" si="338"/>
        <v>0</v>
      </c>
      <c r="AZ241" s="9">
        <f t="shared" si="339"/>
        <v>0</v>
      </c>
      <c r="BA241" s="4">
        <f t="shared" si="391"/>
        <v>0</v>
      </c>
      <c r="BB241" s="9">
        <f t="shared" si="340"/>
        <v>0</v>
      </c>
      <c r="BC241" s="9">
        <f t="shared" ref="BC241:BC242" si="399">IF(AND($F241&gt;0,$F241&lt;=BF$4),$E241,0)</f>
        <v>460.32</v>
      </c>
      <c r="BD241" s="9">
        <f t="shared" si="373"/>
        <v>0</v>
      </c>
      <c r="BE241" s="9">
        <f t="shared" si="341"/>
        <v>0</v>
      </c>
      <c r="BF241" s="9">
        <f t="shared" si="342"/>
        <v>0</v>
      </c>
      <c r="BG241" s="9">
        <f t="shared" si="343"/>
        <v>460.32</v>
      </c>
      <c r="BH241" s="9">
        <f t="shared" si="344"/>
        <v>0</v>
      </c>
      <c r="BI241" s="9">
        <f t="shared" si="345"/>
        <v>0</v>
      </c>
      <c r="BJ241" s="4">
        <f t="shared" si="392"/>
        <v>0</v>
      </c>
      <c r="BK241" s="9">
        <f t="shared" si="346"/>
        <v>0</v>
      </c>
      <c r="BL241" s="9">
        <f t="shared" ref="BL241:BL242" si="400">IF(AND($F241&gt;0,$F241&lt;=BO$4),$E241,0)</f>
        <v>460.32</v>
      </c>
      <c r="BM241" s="9">
        <f t="shared" si="374"/>
        <v>0</v>
      </c>
      <c r="BN241" s="9">
        <f t="shared" si="347"/>
        <v>0</v>
      </c>
      <c r="BO241" s="9">
        <f t="shared" si="348"/>
        <v>0</v>
      </c>
      <c r="BP241" s="9">
        <f t="shared" si="349"/>
        <v>460.32</v>
      </c>
      <c r="BQ241" s="9">
        <f t="shared" si="350"/>
        <v>0</v>
      </c>
      <c r="BR241" s="9">
        <f t="shared" si="351"/>
        <v>0</v>
      </c>
      <c r="BS241" s="4">
        <f t="shared" si="393"/>
        <v>0</v>
      </c>
      <c r="BT241" s="9">
        <f t="shared" si="352"/>
        <v>0</v>
      </c>
      <c r="BU241" s="9">
        <f t="shared" ref="BU241:BU242" si="401">IF(AND($F241&gt;0,$F241&lt;=BX$4),$E241,0)</f>
        <v>460.32</v>
      </c>
      <c r="BV241" s="9">
        <f t="shared" si="375"/>
        <v>0</v>
      </c>
      <c r="BW241" s="9">
        <f t="shared" si="353"/>
        <v>0</v>
      </c>
      <c r="BX241" s="9">
        <f t="shared" si="354"/>
        <v>0</v>
      </c>
      <c r="BY241" s="9">
        <f t="shared" si="355"/>
        <v>460.32</v>
      </c>
      <c r="BZ241" s="9">
        <f t="shared" si="356"/>
        <v>0</v>
      </c>
      <c r="CA241" s="9">
        <f t="shared" si="357"/>
        <v>0</v>
      </c>
      <c r="CB241" s="4">
        <f t="shared" si="394"/>
        <v>0</v>
      </c>
      <c r="CC241" s="9">
        <f t="shared" si="358"/>
        <v>0</v>
      </c>
      <c r="CD241" s="9">
        <f t="shared" ref="CD241:CD242" si="402">IF(AND($F241&gt;0,$F241&lt;=CG$4),$E241,0)</f>
        <v>460.32</v>
      </c>
      <c r="CE241" s="9">
        <f t="shared" si="376"/>
        <v>0</v>
      </c>
      <c r="CF241" s="9">
        <f t="shared" si="359"/>
        <v>0</v>
      </c>
      <c r="CG241" s="9">
        <f t="shared" si="360"/>
        <v>0</v>
      </c>
      <c r="CH241" s="9">
        <f t="shared" si="361"/>
        <v>460.32</v>
      </c>
      <c r="CI241" s="9">
        <f t="shared" si="362"/>
        <v>0</v>
      </c>
      <c r="CJ241" s="9">
        <f t="shared" si="363"/>
        <v>0</v>
      </c>
      <c r="CK241" s="4">
        <f t="shared" si="395"/>
        <v>0</v>
      </c>
      <c r="CL241" s="9">
        <f t="shared" si="364"/>
        <v>0</v>
      </c>
      <c r="CM241" s="9">
        <f t="shared" ref="CM241:CM242" si="403">IF(AND($F241&gt;0,$F241&lt;=CP$4),$E241,0)</f>
        <v>460.32</v>
      </c>
      <c r="CN241" s="9">
        <f t="shared" si="377"/>
        <v>0</v>
      </c>
      <c r="CO241" s="9">
        <f t="shared" si="365"/>
        <v>0</v>
      </c>
      <c r="CP241" s="9">
        <f t="shared" si="366"/>
        <v>0</v>
      </c>
      <c r="CQ241" s="9">
        <f t="shared" si="367"/>
        <v>460.32</v>
      </c>
      <c r="CR241" s="9">
        <f t="shared" si="368"/>
        <v>0</v>
      </c>
      <c r="CS241" s="9">
        <f t="shared" si="369"/>
        <v>0</v>
      </c>
    </row>
    <row r="242" spans="1:97" ht="12.9" customHeight="1" x14ac:dyDescent="0.25">
      <c r="A242" s="193">
        <v>2725</v>
      </c>
      <c r="B242" s="186" t="s">
        <v>276</v>
      </c>
      <c r="C242" s="179"/>
      <c r="D242" s="194"/>
      <c r="E242" s="183">
        <v>160.38</v>
      </c>
      <c r="F242" s="276">
        <v>38353</v>
      </c>
      <c r="G242" s="189">
        <v>1</v>
      </c>
      <c r="H242" s="177"/>
      <c r="I242" s="190"/>
      <c r="J242" s="200" t="s">
        <v>463</v>
      </c>
      <c r="K242" s="93">
        <f t="shared" si="312"/>
        <v>1</v>
      </c>
      <c r="L242" s="94">
        <f t="shared" si="313"/>
        <v>160.38</v>
      </c>
      <c r="M242" s="91">
        <f t="shared" si="314"/>
        <v>0</v>
      </c>
      <c r="N242" s="9">
        <f t="shared" si="315"/>
        <v>160.38</v>
      </c>
      <c r="O242" s="548">
        <f t="shared" si="316"/>
        <v>160.38</v>
      </c>
      <c r="P242" s="543"/>
      <c r="Q242" s="4">
        <f t="shared" si="387"/>
        <v>0</v>
      </c>
      <c r="R242" s="9">
        <f t="shared" si="310"/>
        <v>0</v>
      </c>
      <c r="S242" s="9">
        <f t="shared" si="386"/>
        <v>160.38</v>
      </c>
      <c r="T242" s="9">
        <f t="shared" si="311"/>
        <v>0</v>
      </c>
      <c r="U242" s="9">
        <f t="shared" si="317"/>
        <v>0</v>
      </c>
      <c r="V242" s="9">
        <f t="shared" si="318"/>
        <v>0</v>
      </c>
      <c r="W242" s="9">
        <f t="shared" si="319"/>
        <v>160.38</v>
      </c>
      <c r="X242" s="9">
        <f t="shared" si="320"/>
        <v>0</v>
      </c>
      <c r="Y242" s="9">
        <f t="shared" si="321"/>
        <v>0</v>
      </c>
      <c r="Z242" s="4">
        <f t="shared" si="388"/>
        <v>0</v>
      </c>
      <c r="AA242" s="9">
        <f t="shared" si="322"/>
        <v>0</v>
      </c>
      <c r="AB242" s="9">
        <f t="shared" si="396"/>
        <v>160.38</v>
      </c>
      <c r="AC242" s="9">
        <f t="shared" si="370"/>
        <v>0</v>
      </c>
      <c r="AD242" s="9">
        <f t="shared" si="323"/>
        <v>0</v>
      </c>
      <c r="AE242" s="9">
        <f t="shared" si="324"/>
        <v>0</v>
      </c>
      <c r="AF242" s="9">
        <f t="shared" si="325"/>
        <v>160.38</v>
      </c>
      <c r="AG242" s="9">
        <f t="shared" si="326"/>
        <v>0</v>
      </c>
      <c r="AH242" s="9">
        <f t="shared" si="327"/>
        <v>0</v>
      </c>
      <c r="AI242" s="4">
        <f t="shared" si="389"/>
        <v>0</v>
      </c>
      <c r="AJ242" s="9">
        <f t="shared" si="328"/>
        <v>0</v>
      </c>
      <c r="AK242" s="9">
        <f t="shared" si="397"/>
        <v>160.38</v>
      </c>
      <c r="AL242" s="9">
        <f t="shared" si="371"/>
        <v>0</v>
      </c>
      <c r="AM242" s="9">
        <f t="shared" si="329"/>
        <v>0</v>
      </c>
      <c r="AN242" s="9">
        <f t="shared" si="330"/>
        <v>0</v>
      </c>
      <c r="AO242" s="9">
        <f t="shared" si="331"/>
        <v>160.38</v>
      </c>
      <c r="AP242" s="9">
        <f t="shared" si="332"/>
        <v>0</v>
      </c>
      <c r="AQ242" s="9">
        <f t="shared" si="333"/>
        <v>0</v>
      </c>
      <c r="AR242" s="4">
        <f t="shared" si="390"/>
        <v>0</v>
      </c>
      <c r="AS242" s="9">
        <f t="shared" si="334"/>
        <v>0</v>
      </c>
      <c r="AT242" s="9">
        <f t="shared" si="398"/>
        <v>160.38</v>
      </c>
      <c r="AU242" s="9">
        <f t="shared" si="372"/>
        <v>0</v>
      </c>
      <c r="AV242" s="9">
        <f t="shared" si="335"/>
        <v>0</v>
      </c>
      <c r="AW242" s="9">
        <f t="shared" si="336"/>
        <v>0</v>
      </c>
      <c r="AX242" s="9">
        <f t="shared" si="337"/>
        <v>160.38</v>
      </c>
      <c r="AY242" s="9">
        <f t="shared" si="338"/>
        <v>0</v>
      </c>
      <c r="AZ242" s="9">
        <f t="shared" si="339"/>
        <v>0</v>
      </c>
      <c r="BA242" s="4">
        <f t="shared" si="391"/>
        <v>0</v>
      </c>
      <c r="BB242" s="9">
        <f t="shared" si="340"/>
        <v>0</v>
      </c>
      <c r="BC242" s="9">
        <f t="shared" si="399"/>
        <v>160.38</v>
      </c>
      <c r="BD242" s="9">
        <f t="shared" si="373"/>
        <v>0</v>
      </c>
      <c r="BE242" s="9">
        <f t="shared" si="341"/>
        <v>0</v>
      </c>
      <c r="BF242" s="9">
        <f t="shared" si="342"/>
        <v>0</v>
      </c>
      <c r="BG242" s="9">
        <f t="shared" si="343"/>
        <v>160.38</v>
      </c>
      <c r="BH242" s="9">
        <f t="shared" si="344"/>
        <v>0</v>
      </c>
      <c r="BI242" s="9">
        <f t="shared" si="345"/>
        <v>0</v>
      </c>
      <c r="BJ242" s="4">
        <f t="shared" si="392"/>
        <v>0</v>
      </c>
      <c r="BK242" s="9">
        <f t="shared" si="346"/>
        <v>0</v>
      </c>
      <c r="BL242" s="9">
        <f t="shared" si="400"/>
        <v>160.38</v>
      </c>
      <c r="BM242" s="9">
        <f t="shared" si="374"/>
        <v>0</v>
      </c>
      <c r="BN242" s="9">
        <f t="shared" si="347"/>
        <v>0</v>
      </c>
      <c r="BO242" s="9">
        <f t="shared" si="348"/>
        <v>0</v>
      </c>
      <c r="BP242" s="9">
        <f t="shared" si="349"/>
        <v>160.38</v>
      </c>
      <c r="BQ242" s="9">
        <f t="shared" si="350"/>
        <v>0</v>
      </c>
      <c r="BR242" s="9">
        <f t="shared" si="351"/>
        <v>0</v>
      </c>
      <c r="BS242" s="4">
        <f t="shared" si="393"/>
        <v>0</v>
      </c>
      <c r="BT242" s="9">
        <f t="shared" si="352"/>
        <v>0</v>
      </c>
      <c r="BU242" s="9">
        <f t="shared" si="401"/>
        <v>160.38</v>
      </c>
      <c r="BV242" s="9">
        <f t="shared" si="375"/>
        <v>0</v>
      </c>
      <c r="BW242" s="9">
        <f t="shared" si="353"/>
        <v>0</v>
      </c>
      <c r="BX242" s="9">
        <f t="shared" si="354"/>
        <v>0</v>
      </c>
      <c r="BY242" s="9">
        <f t="shared" si="355"/>
        <v>160.38</v>
      </c>
      <c r="BZ242" s="9">
        <f t="shared" si="356"/>
        <v>0</v>
      </c>
      <c r="CA242" s="9">
        <f t="shared" si="357"/>
        <v>0</v>
      </c>
      <c r="CB242" s="4">
        <f t="shared" si="394"/>
        <v>0</v>
      </c>
      <c r="CC242" s="9">
        <f t="shared" si="358"/>
        <v>0</v>
      </c>
      <c r="CD242" s="9">
        <f t="shared" si="402"/>
        <v>160.38</v>
      </c>
      <c r="CE242" s="9">
        <f t="shared" si="376"/>
        <v>0</v>
      </c>
      <c r="CF242" s="9">
        <f t="shared" si="359"/>
        <v>0</v>
      </c>
      <c r="CG242" s="9">
        <f t="shared" si="360"/>
        <v>0</v>
      </c>
      <c r="CH242" s="9">
        <f t="shared" si="361"/>
        <v>160.38</v>
      </c>
      <c r="CI242" s="9">
        <f t="shared" si="362"/>
        <v>0</v>
      </c>
      <c r="CJ242" s="9">
        <f t="shared" si="363"/>
        <v>0</v>
      </c>
      <c r="CK242" s="4">
        <f t="shared" si="395"/>
        <v>0</v>
      </c>
      <c r="CL242" s="9">
        <f t="shared" si="364"/>
        <v>0</v>
      </c>
      <c r="CM242" s="9">
        <f t="shared" si="403"/>
        <v>160.38</v>
      </c>
      <c r="CN242" s="9">
        <f t="shared" si="377"/>
        <v>0</v>
      </c>
      <c r="CO242" s="9">
        <f t="shared" si="365"/>
        <v>0</v>
      </c>
      <c r="CP242" s="9">
        <f t="shared" si="366"/>
        <v>0</v>
      </c>
      <c r="CQ242" s="9">
        <f t="shared" si="367"/>
        <v>160.38</v>
      </c>
      <c r="CR242" s="9">
        <f t="shared" si="368"/>
        <v>0</v>
      </c>
      <c r="CS242" s="9">
        <f t="shared" si="369"/>
        <v>0</v>
      </c>
    </row>
    <row r="243" spans="1:97" ht="12.9" customHeight="1" x14ac:dyDescent="0.25">
      <c r="A243" s="193">
        <v>2726</v>
      </c>
      <c r="B243" s="186" t="s">
        <v>277</v>
      </c>
      <c r="C243" s="179"/>
      <c r="D243" s="194"/>
      <c r="E243" s="183">
        <v>96.58</v>
      </c>
      <c r="F243" s="276">
        <v>38353</v>
      </c>
      <c r="G243" s="189">
        <v>1</v>
      </c>
      <c r="H243" s="177"/>
      <c r="I243" s="190"/>
      <c r="J243" s="200" t="s">
        <v>463</v>
      </c>
      <c r="K243" s="93">
        <f t="shared" si="312"/>
        <v>1</v>
      </c>
      <c r="L243" s="94">
        <f t="shared" si="313"/>
        <v>96.58</v>
      </c>
      <c r="M243" s="91">
        <f t="shared" si="314"/>
        <v>0</v>
      </c>
      <c r="N243" s="9">
        <f t="shared" si="315"/>
        <v>96.58</v>
      </c>
      <c r="O243" s="548">
        <f t="shared" si="316"/>
        <v>96.58</v>
      </c>
      <c r="P243" s="543"/>
      <c r="Q243" s="4">
        <f t="shared" si="387"/>
        <v>0</v>
      </c>
      <c r="R243" s="9">
        <f t="shared" si="310"/>
        <v>0</v>
      </c>
      <c r="S243" s="9">
        <f>IF(AND($F243&gt;0,$F243&lt;=V$4),$E243,0)</f>
        <v>96.58</v>
      </c>
      <c r="T243" s="9">
        <f t="shared" si="311"/>
        <v>0</v>
      </c>
      <c r="U243" s="9">
        <f t="shared" si="317"/>
        <v>0</v>
      </c>
      <c r="V243" s="9">
        <f t="shared" si="318"/>
        <v>0</v>
      </c>
      <c r="W243" s="9">
        <f t="shared" si="319"/>
        <v>96.58</v>
      </c>
      <c r="X243" s="9">
        <f t="shared" si="320"/>
        <v>0</v>
      </c>
      <c r="Y243" s="9">
        <f t="shared" si="321"/>
        <v>0</v>
      </c>
      <c r="Z243" s="4">
        <f t="shared" si="388"/>
        <v>0</v>
      </c>
      <c r="AA243" s="9">
        <f t="shared" si="322"/>
        <v>0</v>
      </c>
      <c r="AB243" s="9">
        <f>IF(AND($F243&gt;0,$F243&lt;=AE$4),$E243,0)</f>
        <v>96.58</v>
      </c>
      <c r="AC243" s="9">
        <f t="shared" si="370"/>
        <v>0</v>
      </c>
      <c r="AD243" s="9">
        <f t="shared" si="323"/>
        <v>0</v>
      </c>
      <c r="AE243" s="9">
        <f t="shared" si="324"/>
        <v>0</v>
      </c>
      <c r="AF243" s="9">
        <f t="shared" si="325"/>
        <v>96.58</v>
      </c>
      <c r="AG243" s="9">
        <f t="shared" si="326"/>
        <v>0</v>
      </c>
      <c r="AH243" s="9">
        <f t="shared" si="327"/>
        <v>0</v>
      </c>
      <c r="AI243" s="4">
        <f t="shared" si="389"/>
        <v>0</v>
      </c>
      <c r="AJ243" s="9">
        <f t="shared" si="328"/>
        <v>0</v>
      </c>
      <c r="AK243" s="9">
        <f>IF(AND($F243&gt;0,$F243&lt;=AN$4),$E243,0)</f>
        <v>96.58</v>
      </c>
      <c r="AL243" s="9">
        <f t="shared" si="371"/>
        <v>0</v>
      </c>
      <c r="AM243" s="9">
        <f t="shared" si="329"/>
        <v>0</v>
      </c>
      <c r="AN243" s="9">
        <f t="shared" si="330"/>
        <v>0</v>
      </c>
      <c r="AO243" s="9">
        <f t="shared" si="331"/>
        <v>96.58</v>
      </c>
      <c r="AP243" s="9">
        <f t="shared" si="332"/>
        <v>0</v>
      </c>
      <c r="AQ243" s="9">
        <f t="shared" si="333"/>
        <v>0</v>
      </c>
      <c r="AR243" s="4">
        <f t="shared" si="390"/>
        <v>0</v>
      </c>
      <c r="AS243" s="9">
        <f t="shared" si="334"/>
        <v>0</v>
      </c>
      <c r="AT243" s="9">
        <f>IF(AND($F243&gt;0,$F243&lt;=AW$4),$E243,0)</f>
        <v>96.58</v>
      </c>
      <c r="AU243" s="9">
        <f t="shared" si="372"/>
        <v>0</v>
      </c>
      <c r="AV243" s="9">
        <f t="shared" si="335"/>
        <v>0</v>
      </c>
      <c r="AW243" s="9">
        <f t="shared" si="336"/>
        <v>0</v>
      </c>
      <c r="AX243" s="9">
        <f t="shared" si="337"/>
        <v>96.58</v>
      </c>
      <c r="AY243" s="9">
        <f t="shared" si="338"/>
        <v>0</v>
      </c>
      <c r="AZ243" s="9">
        <f t="shared" si="339"/>
        <v>0</v>
      </c>
      <c r="BA243" s="4">
        <f t="shared" si="391"/>
        <v>0</v>
      </c>
      <c r="BB243" s="9">
        <f t="shared" si="340"/>
        <v>0</v>
      </c>
      <c r="BC243" s="9">
        <f>IF(AND($F243&gt;0,$F243&lt;=BF$4),$E243,0)</f>
        <v>96.58</v>
      </c>
      <c r="BD243" s="9">
        <f t="shared" si="373"/>
        <v>0</v>
      </c>
      <c r="BE243" s="9">
        <f t="shared" si="341"/>
        <v>0</v>
      </c>
      <c r="BF243" s="9">
        <f t="shared" si="342"/>
        <v>0</v>
      </c>
      <c r="BG243" s="9">
        <f t="shared" si="343"/>
        <v>96.58</v>
      </c>
      <c r="BH243" s="9">
        <f t="shared" si="344"/>
        <v>0</v>
      </c>
      <c r="BI243" s="9">
        <f t="shared" si="345"/>
        <v>0</v>
      </c>
      <c r="BJ243" s="4">
        <f t="shared" si="392"/>
        <v>0</v>
      </c>
      <c r="BK243" s="9">
        <f t="shared" si="346"/>
        <v>0</v>
      </c>
      <c r="BL243" s="9">
        <f>IF(AND($F243&gt;0,$F243&lt;=BO$4),$E243,0)</f>
        <v>96.58</v>
      </c>
      <c r="BM243" s="9">
        <f t="shared" si="374"/>
        <v>0</v>
      </c>
      <c r="BN243" s="9">
        <f t="shared" si="347"/>
        <v>0</v>
      </c>
      <c r="BO243" s="9">
        <f t="shared" si="348"/>
        <v>0</v>
      </c>
      <c r="BP243" s="9">
        <f t="shared" si="349"/>
        <v>96.58</v>
      </c>
      <c r="BQ243" s="9">
        <f t="shared" si="350"/>
        <v>0</v>
      </c>
      <c r="BR243" s="9">
        <f t="shared" si="351"/>
        <v>0</v>
      </c>
      <c r="BS243" s="4">
        <f t="shared" si="393"/>
        <v>0</v>
      </c>
      <c r="BT243" s="9">
        <f t="shared" si="352"/>
        <v>0</v>
      </c>
      <c r="BU243" s="9">
        <f>IF(AND($F243&gt;0,$F243&lt;=BX$4),$E243,0)</f>
        <v>96.58</v>
      </c>
      <c r="BV243" s="9">
        <f t="shared" si="375"/>
        <v>0</v>
      </c>
      <c r="BW243" s="9">
        <f t="shared" si="353"/>
        <v>0</v>
      </c>
      <c r="BX243" s="9">
        <f t="shared" si="354"/>
        <v>0</v>
      </c>
      <c r="BY243" s="9">
        <f t="shared" si="355"/>
        <v>96.58</v>
      </c>
      <c r="BZ243" s="9">
        <f t="shared" si="356"/>
        <v>0</v>
      </c>
      <c r="CA243" s="9">
        <f t="shared" si="357"/>
        <v>0</v>
      </c>
      <c r="CB243" s="4">
        <f t="shared" si="394"/>
        <v>0</v>
      </c>
      <c r="CC243" s="9">
        <f t="shared" si="358"/>
        <v>0</v>
      </c>
      <c r="CD243" s="9">
        <f>IF(AND($F243&gt;0,$F243&lt;=CG$4),$E243,0)</f>
        <v>96.58</v>
      </c>
      <c r="CE243" s="9">
        <f t="shared" si="376"/>
        <v>0</v>
      </c>
      <c r="CF243" s="9">
        <f t="shared" si="359"/>
        <v>0</v>
      </c>
      <c r="CG243" s="9">
        <f t="shared" si="360"/>
        <v>0</v>
      </c>
      <c r="CH243" s="9">
        <f t="shared" si="361"/>
        <v>96.58</v>
      </c>
      <c r="CI243" s="9">
        <f t="shared" si="362"/>
        <v>0</v>
      </c>
      <c r="CJ243" s="9">
        <f t="shared" si="363"/>
        <v>0</v>
      </c>
      <c r="CK243" s="4">
        <f t="shared" si="395"/>
        <v>0</v>
      </c>
      <c r="CL243" s="9">
        <f t="shared" si="364"/>
        <v>0</v>
      </c>
      <c r="CM243" s="9">
        <f>IF(AND($F243&gt;0,$F243&lt;=CP$4),$E243,0)</f>
        <v>96.58</v>
      </c>
      <c r="CN243" s="9">
        <f t="shared" si="377"/>
        <v>0</v>
      </c>
      <c r="CO243" s="9">
        <f t="shared" si="365"/>
        <v>0</v>
      </c>
      <c r="CP243" s="9">
        <f t="shared" si="366"/>
        <v>0</v>
      </c>
      <c r="CQ243" s="9">
        <f t="shared" si="367"/>
        <v>96.58</v>
      </c>
      <c r="CR243" s="9">
        <f t="shared" si="368"/>
        <v>0</v>
      </c>
      <c r="CS243" s="9">
        <f t="shared" si="369"/>
        <v>0</v>
      </c>
    </row>
    <row r="244" spans="1:97" ht="12.9" customHeight="1" x14ac:dyDescent="0.25">
      <c r="A244" s="193">
        <v>2727</v>
      </c>
      <c r="B244" s="186" t="s">
        <v>278</v>
      </c>
      <c r="C244" s="179"/>
      <c r="D244" s="194"/>
      <c r="E244" s="183">
        <v>588</v>
      </c>
      <c r="F244" s="276">
        <v>38353</v>
      </c>
      <c r="G244" s="189">
        <v>1</v>
      </c>
      <c r="H244" s="177"/>
      <c r="I244" s="190"/>
      <c r="J244" s="200" t="s">
        <v>463</v>
      </c>
      <c r="K244" s="93">
        <f t="shared" si="312"/>
        <v>1</v>
      </c>
      <c r="L244" s="94">
        <f t="shared" si="313"/>
        <v>588</v>
      </c>
      <c r="M244" s="91">
        <f t="shared" si="314"/>
        <v>0</v>
      </c>
      <c r="N244" s="9">
        <f t="shared" si="315"/>
        <v>588</v>
      </c>
      <c r="O244" s="548">
        <f t="shared" si="316"/>
        <v>588</v>
      </c>
      <c r="P244" s="543"/>
      <c r="Q244" s="4">
        <f t="shared" si="387"/>
        <v>0</v>
      </c>
      <c r="R244" s="9">
        <f t="shared" si="310"/>
        <v>0</v>
      </c>
      <c r="S244" s="9">
        <f>IF(AND($F244&gt;0,$F244&lt;=V$4),$E244,0)</f>
        <v>588</v>
      </c>
      <c r="T244" s="9">
        <f t="shared" si="311"/>
        <v>0</v>
      </c>
      <c r="U244" s="9">
        <f t="shared" si="317"/>
        <v>0</v>
      </c>
      <c r="V244" s="9">
        <f t="shared" si="318"/>
        <v>0</v>
      </c>
      <c r="W244" s="9">
        <f t="shared" si="319"/>
        <v>588</v>
      </c>
      <c r="X244" s="9">
        <f t="shared" si="320"/>
        <v>0</v>
      </c>
      <c r="Y244" s="9">
        <f t="shared" si="321"/>
        <v>0</v>
      </c>
      <c r="Z244" s="4">
        <f t="shared" si="388"/>
        <v>0</v>
      </c>
      <c r="AA244" s="9">
        <f t="shared" si="322"/>
        <v>0</v>
      </c>
      <c r="AB244" s="9">
        <f>IF(AND($F244&gt;0,$F244&lt;=AE$4),$E244,0)</f>
        <v>588</v>
      </c>
      <c r="AC244" s="9">
        <f t="shared" si="370"/>
        <v>0</v>
      </c>
      <c r="AD244" s="9">
        <f t="shared" si="323"/>
        <v>0</v>
      </c>
      <c r="AE244" s="9">
        <f t="shared" si="324"/>
        <v>0</v>
      </c>
      <c r="AF244" s="9">
        <f t="shared" si="325"/>
        <v>588</v>
      </c>
      <c r="AG244" s="9">
        <f t="shared" si="326"/>
        <v>0</v>
      </c>
      <c r="AH244" s="9">
        <f t="shared" si="327"/>
        <v>0</v>
      </c>
      <c r="AI244" s="4">
        <f t="shared" si="389"/>
        <v>0</v>
      </c>
      <c r="AJ244" s="9">
        <f t="shared" si="328"/>
        <v>0</v>
      </c>
      <c r="AK244" s="9">
        <f>IF(AND($F244&gt;0,$F244&lt;=AN$4),$E244,0)</f>
        <v>588</v>
      </c>
      <c r="AL244" s="9">
        <f t="shared" si="371"/>
        <v>0</v>
      </c>
      <c r="AM244" s="9">
        <f t="shared" si="329"/>
        <v>0</v>
      </c>
      <c r="AN244" s="9">
        <f t="shared" si="330"/>
        <v>0</v>
      </c>
      <c r="AO244" s="9">
        <f t="shared" si="331"/>
        <v>588</v>
      </c>
      <c r="AP244" s="9">
        <f t="shared" si="332"/>
        <v>0</v>
      </c>
      <c r="AQ244" s="9">
        <f t="shared" si="333"/>
        <v>0</v>
      </c>
      <c r="AR244" s="4">
        <f t="shared" si="390"/>
        <v>0</v>
      </c>
      <c r="AS244" s="9">
        <f t="shared" si="334"/>
        <v>0</v>
      </c>
      <c r="AT244" s="9">
        <f>IF(AND($F244&gt;0,$F244&lt;=AW$4),$E244,0)</f>
        <v>588</v>
      </c>
      <c r="AU244" s="9">
        <f t="shared" si="372"/>
        <v>0</v>
      </c>
      <c r="AV244" s="9">
        <f t="shared" si="335"/>
        <v>0</v>
      </c>
      <c r="AW244" s="9">
        <f t="shared" si="336"/>
        <v>0</v>
      </c>
      <c r="AX244" s="9">
        <f t="shared" si="337"/>
        <v>588</v>
      </c>
      <c r="AY244" s="9">
        <f t="shared" si="338"/>
        <v>0</v>
      </c>
      <c r="AZ244" s="9">
        <f t="shared" si="339"/>
        <v>0</v>
      </c>
      <c r="BA244" s="4">
        <f t="shared" si="391"/>
        <v>0</v>
      </c>
      <c r="BB244" s="9">
        <f t="shared" si="340"/>
        <v>0</v>
      </c>
      <c r="BC244" s="9">
        <f>IF(AND($F244&gt;0,$F244&lt;=BF$4),$E244,0)</f>
        <v>588</v>
      </c>
      <c r="BD244" s="9">
        <f t="shared" si="373"/>
        <v>0</v>
      </c>
      <c r="BE244" s="9">
        <f t="shared" si="341"/>
        <v>0</v>
      </c>
      <c r="BF244" s="9">
        <f t="shared" si="342"/>
        <v>0</v>
      </c>
      <c r="BG244" s="9">
        <f t="shared" si="343"/>
        <v>588</v>
      </c>
      <c r="BH244" s="9">
        <f t="shared" si="344"/>
        <v>0</v>
      </c>
      <c r="BI244" s="9">
        <f t="shared" si="345"/>
        <v>0</v>
      </c>
      <c r="BJ244" s="4">
        <f t="shared" si="392"/>
        <v>0</v>
      </c>
      <c r="BK244" s="9">
        <f t="shared" si="346"/>
        <v>0</v>
      </c>
      <c r="BL244" s="9">
        <f>IF(AND($F244&gt;0,$F244&lt;=BO$4),$E244,0)</f>
        <v>588</v>
      </c>
      <c r="BM244" s="9">
        <f t="shared" si="374"/>
        <v>0</v>
      </c>
      <c r="BN244" s="9">
        <f t="shared" si="347"/>
        <v>0</v>
      </c>
      <c r="BO244" s="9">
        <f t="shared" si="348"/>
        <v>0</v>
      </c>
      <c r="BP244" s="9">
        <f t="shared" si="349"/>
        <v>588</v>
      </c>
      <c r="BQ244" s="9">
        <f t="shared" si="350"/>
        <v>0</v>
      </c>
      <c r="BR244" s="9">
        <f t="shared" si="351"/>
        <v>0</v>
      </c>
      <c r="BS244" s="4">
        <f t="shared" si="393"/>
        <v>0</v>
      </c>
      <c r="BT244" s="9">
        <f t="shared" si="352"/>
        <v>0</v>
      </c>
      <c r="BU244" s="9">
        <f>IF(AND($F244&gt;0,$F244&lt;=BX$4),$E244,0)</f>
        <v>588</v>
      </c>
      <c r="BV244" s="9">
        <f t="shared" si="375"/>
        <v>0</v>
      </c>
      <c r="BW244" s="9">
        <f t="shared" si="353"/>
        <v>0</v>
      </c>
      <c r="BX244" s="9">
        <f t="shared" si="354"/>
        <v>0</v>
      </c>
      <c r="BY244" s="9">
        <f t="shared" si="355"/>
        <v>588</v>
      </c>
      <c r="BZ244" s="9">
        <f t="shared" si="356"/>
        <v>0</v>
      </c>
      <c r="CA244" s="9">
        <f t="shared" si="357"/>
        <v>0</v>
      </c>
      <c r="CB244" s="4">
        <f t="shared" si="394"/>
        <v>0</v>
      </c>
      <c r="CC244" s="9">
        <f t="shared" si="358"/>
        <v>0</v>
      </c>
      <c r="CD244" s="9">
        <f>IF(AND($F244&gt;0,$F244&lt;=CG$4),$E244,0)</f>
        <v>588</v>
      </c>
      <c r="CE244" s="9">
        <f t="shared" si="376"/>
        <v>0</v>
      </c>
      <c r="CF244" s="9">
        <f t="shared" si="359"/>
        <v>0</v>
      </c>
      <c r="CG244" s="9">
        <f t="shared" si="360"/>
        <v>0</v>
      </c>
      <c r="CH244" s="9">
        <f t="shared" si="361"/>
        <v>588</v>
      </c>
      <c r="CI244" s="9">
        <f t="shared" si="362"/>
        <v>0</v>
      </c>
      <c r="CJ244" s="9">
        <f t="shared" si="363"/>
        <v>0</v>
      </c>
      <c r="CK244" s="4">
        <f t="shared" si="395"/>
        <v>0</v>
      </c>
      <c r="CL244" s="9">
        <f t="shared" si="364"/>
        <v>0</v>
      </c>
      <c r="CM244" s="9">
        <f>IF(AND($F244&gt;0,$F244&lt;=CP$4),$E244,0)</f>
        <v>588</v>
      </c>
      <c r="CN244" s="9">
        <f t="shared" si="377"/>
        <v>0</v>
      </c>
      <c r="CO244" s="9">
        <f t="shared" si="365"/>
        <v>0</v>
      </c>
      <c r="CP244" s="9">
        <f t="shared" si="366"/>
        <v>0</v>
      </c>
      <c r="CQ244" s="9">
        <f t="shared" si="367"/>
        <v>588</v>
      </c>
      <c r="CR244" s="9">
        <f t="shared" si="368"/>
        <v>0</v>
      </c>
      <c r="CS244" s="9">
        <f t="shared" si="369"/>
        <v>0</v>
      </c>
    </row>
    <row r="245" spans="1:97" ht="12.9" customHeight="1" x14ac:dyDescent="0.25">
      <c r="A245" s="193">
        <v>2728</v>
      </c>
      <c r="B245" s="186" t="s">
        <v>279</v>
      </c>
      <c r="C245" s="179"/>
      <c r="D245" s="194"/>
      <c r="E245" s="183">
        <v>386</v>
      </c>
      <c r="F245" s="276">
        <v>38353</v>
      </c>
      <c r="G245" s="189">
        <v>1</v>
      </c>
      <c r="H245" s="177"/>
      <c r="I245" s="190"/>
      <c r="J245" s="200" t="s">
        <v>463</v>
      </c>
      <c r="K245" s="93">
        <f t="shared" si="312"/>
        <v>1</v>
      </c>
      <c r="L245" s="94">
        <f t="shared" si="313"/>
        <v>386</v>
      </c>
      <c r="M245" s="91">
        <f t="shared" si="314"/>
        <v>0</v>
      </c>
      <c r="N245" s="9">
        <f t="shared" si="315"/>
        <v>386</v>
      </c>
      <c r="O245" s="548">
        <f t="shared" si="316"/>
        <v>386</v>
      </c>
      <c r="P245" s="543"/>
      <c r="Q245" s="4">
        <f t="shared" si="387"/>
        <v>0</v>
      </c>
      <c r="R245" s="9">
        <f t="shared" si="310"/>
        <v>0</v>
      </c>
      <c r="S245" s="9">
        <f t="shared" si="386"/>
        <v>386</v>
      </c>
      <c r="T245" s="9">
        <f t="shared" si="311"/>
        <v>0</v>
      </c>
      <c r="U245" s="9">
        <f t="shared" si="317"/>
        <v>0</v>
      </c>
      <c r="V245" s="9">
        <f t="shared" si="318"/>
        <v>0</v>
      </c>
      <c r="W245" s="9">
        <f t="shared" si="319"/>
        <v>386</v>
      </c>
      <c r="X245" s="9">
        <f t="shared" si="320"/>
        <v>0</v>
      </c>
      <c r="Y245" s="9">
        <f t="shared" si="321"/>
        <v>0</v>
      </c>
      <c r="Z245" s="4">
        <f t="shared" si="388"/>
        <v>0</v>
      </c>
      <c r="AA245" s="9">
        <f t="shared" si="322"/>
        <v>0</v>
      </c>
      <c r="AB245" s="9">
        <f t="shared" ref="AB245:AB247" si="404">IF(AND($F245&gt;0,$F245&lt;=AE$4),$E245,0)</f>
        <v>386</v>
      </c>
      <c r="AC245" s="9">
        <f t="shared" si="370"/>
        <v>0</v>
      </c>
      <c r="AD245" s="9">
        <f t="shared" si="323"/>
        <v>0</v>
      </c>
      <c r="AE245" s="9">
        <f t="shared" si="324"/>
        <v>0</v>
      </c>
      <c r="AF245" s="9">
        <f t="shared" si="325"/>
        <v>386</v>
      </c>
      <c r="AG245" s="9">
        <f t="shared" si="326"/>
        <v>0</v>
      </c>
      <c r="AH245" s="9">
        <f t="shared" si="327"/>
        <v>0</v>
      </c>
      <c r="AI245" s="4">
        <f t="shared" si="389"/>
        <v>0</v>
      </c>
      <c r="AJ245" s="9">
        <f t="shared" si="328"/>
        <v>0</v>
      </c>
      <c r="AK245" s="9">
        <f t="shared" ref="AK245:AK247" si="405">IF(AND($F245&gt;0,$F245&lt;=AN$4),$E245,0)</f>
        <v>386</v>
      </c>
      <c r="AL245" s="9">
        <f t="shared" si="371"/>
        <v>0</v>
      </c>
      <c r="AM245" s="9">
        <f t="shared" si="329"/>
        <v>0</v>
      </c>
      <c r="AN245" s="9">
        <f t="shared" si="330"/>
        <v>0</v>
      </c>
      <c r="AO245" s="9">
        <f t="shared" si="331"/>
        <v>386</v>
      </c>
      <c r="AP245" s="9">
        <f t="shared" si="332"/>
        <v>0</v>
      </c>
      <c r="AQ245" s="9">
        <f t="shared" si="333"/>
        <v>0</v>
      </c>
      <c r="AR245" s="4">
        <f t="shared" si="390"/>
        <v>0</v>
      </c>
      <c r="AS245" s="9">
        <f t="shared" si="334"/>
        <v>0</v>
      </c>
      <c r="AT245" s="9">
        <f t="shared" ref="AT245:AT247" si="406">IF(AND($F245&gt;0,$F245&lt;=AW$4),$E245,0)</f>
        <v>386</v>
      </c>
      <c r="AU245" s="9">
        <f t="shared" si="372"/>
        <v>0</v>
      </c>
      <c r="AV245" s="9">
        <f t="shared" si="335"/>
        <v>0</v>
      </c>
      <c r="AW245" s="9">
        <f t="shared" si="336"/>
        <v>0</v>
      </c>
      <c r="AX245" s="9">
        <f t="shared" si="337"/>
        <v>386</v>
      </c>
      <c r="AY245" s="9">
        <f t="shared" si="338"/>
        <v>0</v>
      </c>
      <c r="AZ245" s="9">
        <f t="shared" si="339"/>
        <v>0</v>
      </c>
      <c r="BA245" s="4">
        <f t="shared" si="391"/>
        <v>0</v>
      </c>
      <c r="BB245" s="9">
        <f t="shared" si="340"/>
        <v>0</v>
      </c>
      <c r="BC245" s="9">
        <f t="shared" ref="BC245:BC247" si="407">IF(AND($F245&gt;0,$F245&lt;=BF$4),$E245,0)</f>
        <v>386</v>
      </c>
      <c r="BD245" s="9">
        <f t="shared" si="373"/>
        <v>0</v>
      </c>
      <c r="BE245" s="9">
        <f t="shared" si="341"/>
        <v>0</v>
      </c>
      <c r="BF245" s="9">
        <f t="shared" si="342"/>
        <v>0</v>
      </c>
      <c r="BG245" s="9">
        <f t="shared" si="343"/>
        <v>386</v>
      </c>
      <c r="BH245" s="9">
        <f t="shared" si="344"/>
        <v>0</v>
      </c>
      <c r="BI245" s="9">
        <f t="shared" si="345"/>
        <v>0</v>
      </c>
      <c r="BJ245" s="4">
        <f t="shared" si="392"/>
        <v>0</v>
      </c>
      <c r="BK245" s="9">
        <f t="shared" si="346"/>
        <v>0</v>
      </c>
      <c r="BL245" s="9">
        <f t="shared" ref="BL245:BL247" si="408">IF(AND($F245&gt;0,$F245&lt;=BO$4),$E245,0)</f>
        <v>386</v>
      </c>
      <c r="BM245" s="9">
        <f t="shared" si="374"/>
        <v>0</v>
      </c>
      <c r="BN245" s="9">
        <f t="shared" si="347"/>
        <v>0</v>
      </c>
      <c r="BO245" s="9">
        <f t="shared" si="348"/>
        <v>0</v>
      </c>
      <c r="BP245" s="9">
        <f t="shared" si="349"/>
        <v>386</v>
      </c>
      <c r="BQ245" s="9">
        <f t="shared" si="350"/>
        <v>0</v>
      </c>
      <c r="BR245" s="9">
        <f t="shared" si="351"/>
        <v>0</v>
      </c>
      <c r="BS245" s="4">
        <f t="shared" si="393"/>
        <v>0</v>
      </c>
      <c r="BT245" s="9">
        <f t="shared" si="352"/>
        <v>0</v>
      </c>
      <c r="BU245" s="9">
        <f t="shared" ref="BU245:BU247" si="409">IF(AND($F245&gt;0,$F245&lt;=BX$4),$E245,0)</f>
        <v>386</v>
      </c>
      <c r="BV245" s="9">
        <f t="shared" si="375"/>
        <v>0</v>
      </c>
      <c r="BW245" s="9">
        <f t="shared" si="353"/>
        <v>0</v>
      </c>
      <c r="BX245" s="9">
        <f t="shared" si="354"/>
        <v>0</v>
      </c>
      <c r="BY245" s="9">
        <f t="shared" si="355"/>
        <v>386</v>
      </c>
      <c r="BZ245" s="9">
        <f t="shared" si="356"/>
        <v>0</v>
      </c>
      <c r="CA245" s="9">
        <f t="shared" si="357"/>
        <v>0</v>
      </c>
      <c r="CB245" s="4">
        <f t="shared" si="394"/>
        <v>0</v>
      </c>
      <c r="CC245" s="9">
        <f t="shared" si="358"/>
        <v>0</v>
      </c>
      <c r="CD245" s="9">
        <f t="shared" ref="CD245:CD247" si="410">IF(AND($F245&gt;0,$F245&lt;=CG$4),$E245,0)</f>
        <v>386</v>
      </c>
      <c r="CE245" s="9">
        <f t="shared" si="376"/>
        <v>0</v>
      </c>
      <c r="CF245" s="9">
        <f t="shared" si="359"/>
        <v>0</v>
      </c>
      <c r="CG245" s="9">
        <f t="shared" si="360"/>
        <v>0</v>
      </c>
      <c r="CH245" s="9">
        <f t="shared" si="361"/>
        <v>386</v>
      </c>
      <c r="CI245" s="9">
        <f t="shared" si="362"/>
        <v>0</v>
      </c>
      <c r="CJ245" s="9">
        <f t="shared" si="363"/>
        <v>0</v>
      </c>
      <c r="CK245" s="4">
        <f t="shared" si="395"/>
        <v>0</v>
      </c>
      <c r="CL245" s="9">
        <f t="shared" si="364"/>
        <v>0</v>
      </c>
      <c r="CM245" s="9">
        <f t="shared" ref="CM245:CM247" si="411">IF(AND($F245&gt;0,$F245&lt;=CP$4),$E245,0)</f>
        <v>386</v>
      </c>
      <c r="CN245" s="9">
        <f t="shared" si="377"/>
        <v>0</v>
      </c>
      <c r="CO245" s="9">
        <f t="shared" si="365"/>
        <v>0</v>
      </c>
      <c r="CP245" s="9">
        <f t="shared" si="366"/>
        <v>0</v>
      </c>
      <c r="CQ245" s="9">
        <f t="shared" si="367"/>
        <v>386</v>
      </c>
      <c r="CR245" s="9">
        <f t="shared" si="368"/>
        <v>0</v>
      </c>
      <c r="CS245" s="9">
        <f t="shared" si="369"/>
        <v>0</v>
      </c>
    </row>
    <row r="246" spans="1:97" ht="12.9" customHeight="1" x14ac:dyDescent="0.25">
      <c r="A246" s="193">
        <v>2729</v>
      </c>
      <c r="B246" s="186" t="s">
        <v>280</v>
      </c>
      <c r="C246" s="179"/>
      <c r="D246" s="194"/>
      <c r="E246" s="183">
        <v>163.9</v>
      </c>
      <c r="F246" s="276">
        <v>38718</v>
      </c>
      <c r="G246" s="189">
        <v>1</v>
      </c>
      <c r="H246" s="177"/>
      <c r="I246" s="190"/>
      <c r="J246" s="200" t="s">
        <v>463</v>
      </c>
      <c r="K246" s="93">
        <f t="shared" si="312"/>
        <v>1</v>
      </c>
      <c r="L246" s="94">
        <f t="shared" si="313"/>
        <v>163.9</v>
      </c>
      <c r="M246" s="91">
        <f t="shared" si="314"/>
        <v>0</v>
      </c>
      <c r="N246" s="9">
        <f t="shared" si="315"/>
        <v>163.9</v>
      </c>
      <c r="O246" s="548">
        <f t="shared" si="316"/>
        <v>163.9</v>
      </c>
      <c r="P246" s="543"/>
      <c r="Q246" s="4">
        <f t="shared" si="387"/>
        <v>0</v>
      </c>
      <c r="R246" s="9">
        <f t="shared" si="310"/>
        <v>0</v>
      </c>
      <c r="S246" s="9">
        <f t="shared" si="386"/>
        <v>163.9</v>
      </c>
      <c r="T246" s="9">
        <f t="shared" si="311"/>
        <v>0</v>
      </c>
      <c r="U246" s="9">
        <f t="shared" si="317"/>
        <v>0</v>
      </c>
      <c r="V246" s="9">
        <f t="shared" si="318"/>
        <v>0</v>
      </c>
      <c r="W246" s="9">
        <f t="shared" si="319"/>
        <v>163.9</v>
      </c>
      <c r="X246" s="9">
        <f t="shared" si="320"/>
        <v>0</v>
      </c>
      <c r="Y246" s="9">
        <f t="shared" si="321"/>
        <v>0</v>
      </c>
      <c r="Z246" s="4">
        <f t="shared" si="388"/>
        <v>0</v>
      </c>
      <c r="AA246" s="9">
        <f t="shared" si="322"/>
        <v>0</v>
      </c>
      <c r="AB246" s="9">
        <f t="shared" si="404"/>
        <v>163.9</v>
      </c>
      <c r="AC246" s="9">
        <f t="shared" si="370"/>
        <v>0</v>
      </c>
      <c r="AD246" s="9">
        <f t="shared" si="323"/>
        <v>0</v>
      </c>
      <c r="AE246" s="9">
        <f t="shared" si="324"/>
        <v>0</v>
      </c>
      <c r="AF246" s="9">
        <f t="shared" si="325"/>
        <v>163.9</v>
      </c>
      <c r="AG246" s="9">
        <f t="shared" si="326"/>
        <v>0</v>
      </c>
      <c r="AH246" s="9">
        <f t="shared" si="327"/>
        <v>0</v>
      </c>
      <c r="AI246" s="4">
        <f t="shared" si="389"/>
        <v>0</v>
      </c>
      <c r="AJ246" s="9">
        <f t="shared" si="328"/>
        <v>0</v>
      </c>
      <c r="AK246" s="9">
        <f t="shared" si="405"/>
        <v>163.9</v>
      </c>
      <c r="AL246" s="9">
        <f t="shared" si="371"/>
        <v>0</v>
      </c>
      <c r="AM246" s="9">
        <f t="shared" si="329"/>
        <v>0</v>
      </c>
      <c r="AN246" s="9">
        <f t="shared" si="330"/>
        <v>0</v>
      </c>
      <c r="AO246" s="9">
        <f t="shared" si="331"/>
        <v>163.9</v>
      </c>
      <c r="AP246" s="9">
        <f t="shared" si="332"/>
        <v>0</v>
      </c>
      <c r="AQ246" s="9">
        <f t="shared" si="333"/>
        <v>0</v>
      </c>
      <c r="AR246" s="4">
        <f t="shared" si="390"/>
        <v>0</v>
      </c>
      <c r="AS246" s="9">
        <f t="shared" si="334"/>
        <v>0</v>
      </c>
      <c r="AT246" s="9">
        <f t="shared" si="406"/>
        <v>163.9</v>
      </c>
      <c r="AU246" s="9">
        <f t="shared" si="372"/>
        <v>0</v>
      </c>
      <c r="AV246" s="9">
        <f t="shared" si="335"/>
        <v>0</v>
      </c>
      <c r="AW246" s="9">
        <f t="shared" si="336"/>
        <v>0</v>
      </c>
      <c r="AX246" s="9">
        <f t="shared" si="337"/>
        <v>163.9</v>
      </c>
      <c r="AY246" s="9">
        <f t="shared" si="338"/>
        <v>0</v>
      </c>
      <c r="AZ246" s="9">
        <f t="shared" si="339"/>
        <v>0</v>
      </c>
      <c r="BA246" s="4">
        <f t="shared" si="391"/>
        <v>0</v>
      </c>
      <c r="BB246" s="9">
        <f t="shared" si="340"/>
        <v>0</v>
      </c>
      <c r="BC246" s="9">
        <f t="shared" si="407"/>
        <v>163.9</v>
      </c>
      <c r="BD246" s="9">
        <f t="shared" si="373"/>
        <v>0</v>
      </c>
      <c r="BE246" s="9">
        <f t="shared" si="341"/>
        <v>0</v>
      </c>
      <c r="BF246" s="9">
        <f t="shared" si="342"/>
        <v>0</v>
      </c>
      <c r="BG246" s="9">
        <f t="shared" si="343"/>
        <v>163.9</v>
      </c>
      <c r="BH246" s="9">
        <f t="shared" si="344"/>
        <v>0</v>
      </c>
      <c r="BI246" s="9">
        <f t="shared" si="345"/>
        <v>0</v>
      </c>
      <c r="BJ246" s="4">
        <f t="shared" si="392"/>
        <v>0</v>
      </c>
      <c r="BK246" s="9">
        <f t="shared" si="346"/>
        <v>0</v>
      </c>
      <c r="BL246" s="9">
        <f t="shared" si="408"/>
        <v>163.9</v>
      </c>
      <c r="BM246" s="9">
        <f t="shared" si="374"/>
        <v>0</v>
      </c>
      <c r="BN246" s="9">
        <f t="shared" si="347"/>
        <v>0</v>
      </c>
      <c r="BO246" s="9">
        <f t="shared" si="348"/>
        <v>0</v>
      </c>
      <c r="BP246" s="9">
        <f t="shared" si="349"/>
        <v>163.9</v>
      </c>
      <c r="BQ246" s="9">
        <f t="shared" si="350"/>
        <v>0</v>
      </c>
      <c r="BR246" s="9">
        <f t="shared" si="351"/>
        <v>0</v>
      </c>
      <c r="BS246" s="4">
        <f t="shared" si="393"/>
        <v>0</v>
      </c>
      <c r="BT246" s="9">
        <f t="shared" si="352"/>
        <v>0</v>
      </c>
      <c r="BU246" s="9">
        <f t="shared" si="409"/>
        <v>163.9</v>
      </c>
      <c r="BV246" s="9">
        <f t="shared" si="375"/>
        <v>0</v>
      </c>
      <c r="BW246" s="9">
        <f t="shared" si="353"/>
        <v>0</v>
      </c>
      <c r="BX246" s="9">
        <f t="shared" si="354"/>
        <v>0</v>
      </c>
      <c r="BY246" s="9">
        <f t="shared" si="355"/>
        <v>163.9</v>
      </c>
      <c r="BZ246" s="9">
        <f t="shared" si="356"/>
        <v>0</v>
      </c>
      <c r="CA246" s="9">
        <f t="shared" si="357"/>
        <v>0</v>
      </c>
      <c r="CB246" s="4">
        <f t="shared" si="394"/>
        <v>0</v>
      </c>
      <c r="CC246" s="9">
        <f t="shared" si="358"/>
        <v>0</v>
      </c>
      <c r="CD246" s="9">
        <f t="shared" si="410"/>
        <v>163.9</v>
      </c>
      <c r="CE246" s="9">
        <f t="shared" si="376"/>
        <v>0</v>
      </c>
      <c r="CF246" s="9">
        <f t="shared" si="359"/>
        <v>0</v>
      </c>
      <c r="CG246" s="9">
        <f t="shared" si="360"/>
        <v>0</v>
      </c>
      <c r="CH246" s="9">
        <f t="shared" si="361"/>
        <v>163.9</v>
      </c>
      <c r="CI246" s="9">
        <f t="shared" si="362"/>
        <v>0</v>
      </c>
      <c r="CJ246" s="9">
        <f t="shared" si="363"/>
        <v>0</v>
      </c>
      <c r="CK246" s="4">
        <f t="shared" si="395"/>
        <v>0</v>
      </c>
      <c r="CL246" s="9">
        <f t="shared" si="364"/>
        <v>0</v>
      </c>
      <c r="CM246" s="9">
        <f t="shared" si="411"/>
        <v>163.9</v>
      </c>
      <c r="CN246" s="9">
        <f t="shared" si="377"/>
        <v>0</v>
      </c>
      <c r="CO246" s="9">
        <f t="shared" si="365"/>
        <v>0</v>
      </c>
      <c r="CP246" s="9">
        <f t="shared" si="366"/>
        <v>0</v>
      </c>
      <c r="CQ246" s="9">
        <f t="shared" si="367"/>
        <v>163.9</v>
      </c>
      <c r="CR246" s="9">
        <f t="shared" si="368"/>
        <v>0</v>
      </c>
      <c r="CS246" s="9">
        <f t="shared" si="369"/>
        <v>0</v>
      </c>
    </row>
    <row r="247" spans="1:97" ht="12.9" customHeight="1" x14ac:dyDescent="0.25">
      <c r="A247" s="193">
        <v>2730</v>
      </c>
      <c r="B247" s="186" t="s">
        <v>281</v>
      </c>
      <c r="C247" s="179"/>
      <c r="D247" s="194"/>
      <c r="E247" s="183">
        <v>843.9</v>
      </c>
      <c r="F247" s="276">
        <v>38881</v>
      </c>
      <c r="G247" s="189">
        <v>5</v>
      </c>
      <c r="H247" s="177"/>
      <c r="I247" s="190"/>
      <c r="J247" s="200" t="s">
        <v>463</v>
      </c>
      <c r="K247" s="93">
        <f t="shared" si="312"/>
        <v>0.2</v>
      </c>
      <c r="L247" s="94">
        <f t="shared" si="313"/>
        <v>168.78</v>
      </c>
      <c r="M247" s="91">
        <f t="shared" si="314"/>
        <v>0</v>
      </c>
      <c r="N247" s="9">
        <f t="shared" si="315"/>
        <v>843.9</v>
      </c>
      <c r="O247" s="548">
        <f t="shared" si="316"/>
        <v>843.9</v>
      </c>
      <c r="P247" s="543"/>
      <c r="Q247" s="4">
        <f t="shared" si="387"/>
        <v>0</v>
      </c>
      <c r="R247" s="9">
        <f t="shared" si="310"/>
        <v>0</v>
      </c>
      <c r="S247" s="9">
        <f t="shared" si="386"/>
        <v>843.9</v>
      </c>
      <c r="T247" s="9">
        <f t="shared" si="311"/>
        <v>0</v>
      </c>
      <c r="U247" s="9">
        <f t="shared" si="317"/>
        <v>0</v>
      </c>
      <c r="V247" s="9">
        <f t="shared" si="318"/>
        <v>0</v>
      </c>
      <c r="W247" s="9">
        <f t="shared" si="319"/>
        <v>843.9</v>
      </c>
      <c r="X247" s="9">
        <f t="shared" si="320"/>
        <v>0</v>
      </c>
      <c r="Y247" s="9">
        <f t="shared" si="321"/>
        <v>0</v>
      </c>
      <c r="Z247" s="4">
        <f t="shared" si="388"/>
        <v>0</v>
      </c>
      <c r="AA247" s="9">
        <f t="shared" si="322"/>
        <v>0</v>
      </c>
      <c r="AB247" s="9">
        <f t="shared" si="404"/>
        <v>843.9</v>
      </c>
      <c r="AC247" s="9">
        <f t="shared" si="370"/>
        <v>0</v>
      </c>
      <c r="AD247" s="9">
        <f t="shared" si="323"/>
        <v>0</v>
      </c>
      <c r="AE247" s="9">
        <f t="shared" si="324"/>
        <v>0</v>
      </c>
      <c r="AF247" s="9">
        <f t="shared" si="325"/>
        <v>843.9</v>
      </c>
      <c r="AG247" s="9">
        <f t="shared" si="326"/>
        <v>0</v>
      </c>
      <c r="AH247" s="9">
        <f t="shared" si="327"/>
        <v>0</v>
      </c>
      <c r="AI247" s="4">
        <f t="shared" si="389"/>
        <v>0</v>
      </c>
      <c r="AJ247" s="9">
        <f t="shared" si="328"/>
        <v>0</v>
      </c>
      <c r="AK247" s="9">
        <f t="shared" si="405"/>
        <v>843.9</v>
      </c>
      <c r="AL247" s="9">
        <f t="shared" si="371"/>
        <v>0</v>
      </c>
      <c r="AM247" s="9">
        <f t="shared" si="329"/>
        <v>0</v>
      </c>
      <c r="AN247" s="9">
        <f t="shared" si="330"/>
        <v>0</v>
      </c>
      <c r="AO247" s="9">
        <f t="shared" si="331"/>
        <v>843.9</v>
      </c>
      <c r="AP247" s="9">
        <f t="shared" si="332"/>
        <v>0</v>
      </c>
      <c r="AQ247" s="9">
        <f t="shared" si="333"/>
        <v>0</v>
      </c>
      <c r="AR247" s="4">
        <f t="shared" si="390"/>
        <v>0</v>
      </c>
      <c r="AS247" s="9">
        <f t="shared" si="334"/>
        <v>0</v>
      </c>
      <c r="AT247" s="9">
        <f t="shared" si="406"/>
        <v>843.9</v>
      </c>
      <c r="AU247" s="9">
        <f t="shared" si="372"/>
        <v>0</v>
      </c>
      <c r="AV247" s="9">
        <f t="shared" si="335"/>
        <v>0</v>
      </c>
      <c r="AW247" s="9">
        <f t="shared" si="336"/>
        <v>0</v>
      </c>
      <c r="AX247" s="9">
        <f t="shared" si="337"/>
        <v>843.9</v>
      </c>
      <c r="AY247" s="9">
        <f t="shared" si="338"/>
        <v>0</v>
      </c>
      <c r="AZ247" s="9">
        <f t="shared" si="339"/>
        <v>0</v>
      </c>
      <c r="BA247" s="4">
        <f t="shared" si="391"/>
        <v>0</v>
      </c>
      <c r="BB247" s="9">
        <f t="shared" si="340"/>
        <v>0</v>
      </c>
      <c r="BC247" s="9">
        <f t="shared" si="407"/>
        <v>843.9</v>
      </c>
      <c r="BD247" s="9">
        <f t="shared" si="373"/>
        <v>0</v>
      </c>
      <c r="BE247" s="9">
        <f t="shared" si="341"/>
        <v>0</v>
      </c>
      <c r="BF247" s="9">
        <f t="shared" si="342"/>
        <v>0</v>
      </c>
      <c r="BG247" s="9">
        <f t="shared" si="343"/>
        <v>843.9</v>
      </c>
      <c r="BH247" s="9">
        <f t="shared" si="344"/>
        <v>0</v>
      </c>
      <c r="BI247" s="9">
        <f t="shared" si="345"/>
        <v>0</v>
      </c>
      <c r="BJ247" s="4">
        <f t="shared" si="392"/>
        <v>0</v>
      </c>
      <c r="BK247" s="9">
        <f t="shared" si="346"/>
        <v>0</v>
      </c>
      <c r="BL247" s="9">
        <f t="shared" si="408"/>
        <v>843.9</v>
      </c>
      <c r="BM247" s="9">
        <f t="shared" si="374"/>
        <v>0</v>
      </c>
      <c r="BN247" s="9">
        <f t="shared" si="347"/>
        <v>0</v>
      </c>
      <c r="BO247" s="9">
        <f t="shared" si="348"/>
        <v>0</v>
      </c>
      <c r="BP247" s="9">
        <f t="shared" si="349"/>
        <v>843.9</v>
      </c>
      <c r="BQ247" s="9">
        <f t="shared" si="350"/>
        <v>0</v>
      </c>
      <c r="BR247" s="9">
        <f t="shared" si="351"/>
        <v>0</v>
      </c>
      <c r="BS247" s="4">
        <f t="shared" si="393"/>
        <v>0</v>
      </c>
      <c r="BT247" s="9">
        <f t="shared" si="352"/>
        <v>0</v>
      </c>
      <c r="BU247" s="9">
        <f t="shared" si="409"/>
        <v>843.9</v>
      </c>
      <c r="BV247" s="9">
        <f t="shared" si="375"/>
        <v>0</v>
      </c>
      <c r="BW247" s="9">
        <f t="shared" si="353"/>
        <v>0</v>
      </c>
      <c r="BX247" s="9">
        <f t="shared" si="354"/>
        <v>0</v>
      </c>
      <c r="BY247" s="9">
        <f t="shared" si="355"/>
        <v>843.9</v>
      </c>
      <c r="BZ247" s="9">
        <f t="shared" si="356"/>
        <v>0</v>
      </c>
      <c r="CA247" s="9">
        <f t="shared" si="357"/>
        <v>0</v>
      </c>
      <c r="CB247" s="4">
        <f t="shared" si="394"/>
        <v>0</v>
      </c>
      <c r="CC247" s="9">
        <f t="shared" si="358"/>
        <v>0</v>
      </c>
      <c r="CD247" s="9">
        <f t="shared" si="410"/>
        <v>843.9</v>
      </c>
      <c r="CE247" s="9">
        <f t="shared" si="376"/>
        <v>0</v>
      </c>
      <c r="CF247" s="9">
        <f t="shared" si="359"/>
        <v>0</v>
      </c>
      <c r="CG247" s="9">
        <f t="shared" si="360"/>
        <v>0</v>
      </c>
      <c r="CH247" s="9">
        <f t="shared" si="361"/>
        <v>843.9</v>
      </c>
      <c r="CI247" s="9">
        <f t="shared" si="362"/>
        <v>0</v>
      </c>
      <c r="CJ247" s="9">
        <f t="shared" si="363"/>
        <v>0</v>
      </c>
      <c r="CK247" s="4">
        <f t="shared" si="395"/>
        <v>0</v>
      </c>
      <c r="CL247" s="9">
        <f t="shared" si="364"/>
        <v>0</v>
      </c>
      <c r="CM247" s="9">
        <f t="shared" si="411"/>
        <v>843.9</v>
      </c>
      <c r="CN247" s="9">
        <f t="shared" si="377"/>
        <v>0</v>
      </c>
      <c r="CO247" s="9">
        <f t="shared" si="365"/>
        <v>0</v>
      </c>
      <c r="CP247" s="9">
        <f t="shared" si="366"/>
        <v>0</v>
      </c>
      <c r="CQ247" s="9">
        <f t="shared" si="367"/>
        <v>843.9</v>
      </c>
      <c r="CR247" s="9">
        <f t="shared" si="368"/>
        <v>0</v>
      </c>
      <c r="CS247" s="9">
        <f t="shared" si="369"/>
        <v>0</v>
      </c>
    </row>
    <row r="248" spans="1:97" ht="12.9" customHeight="1" x14ac:dyDescent="0.25">
      <c r="A248" s="193">
        <v>2731</v>
      </c>
      <c r="B248" s="186" t="s">
        <v>282</v>
      </c>
      <c r="C248" s="179"/>
      <c r="D248" s="194"/>
      <c r="E248" s="183">
        <v>125.3</v>
      </c>
      <c r="F248" s="276">
        <v>38964</v>
      </c>
      <c r="G248" s="189">
        <v>1</v>
      </c>
      <c r="H248" s="177"/>
      <c r="I248" s="190"/>
      <c r="J248" s="200" t="s">
        <v>463</v>
      </c>
      <c r="K248" s="93">
        <f t="shared" si="312"/>
        <v>1</v>
      </c>
      <c r="L248" s="94">
        <f t="shared" si="313"/>
        <v>125.3</v>
      </c>
      <c r="M248" s="91">
        <f t="shared" si="314"/>
        <v>0</v>
      </c>
      <c r="N248" s="9">
        <f t="shared" si="315"/>
        <v>125.3</v>
      </c>
      <c r="O248" s="548">
        <f t="shared" si="316"/>
        <v>125.3</v>
      </c>
      <c r="P248" s="543"/>
      <c r="Q248" s="4">
        <f t="shared" si="387"/>
        <v>0</v>
      </c>
      <c r="R248" s="9">
        <f t="shared" si="310"/>
        <v>0</v>
      </c>
      <c r="S248" s="9">
        <f>IF(AND($F248&gt;0,$F248&lt;=V$4),$E248,0)</f>
        <v>125.3</v>
      </c>
      <c r="T248" s="9">
        <f t="shared" si="311"/>
        <v>0</v>
      </c>
      <c r="U248" s="9">
        <f t="shared" si="317"/>
        <v>0</v>
      </c>
      <c r="V248" s="9">
        <f t="shared" si="318"/>
        <v>0</v>
      </c>
      <c r="W248" s="9">
        <f t="shared" si="319"/>
        <v>125.3</v>
      </c>
      <c r="X248" s="9">
        <f t="shared" si="320"/>
        <v>0</v>
      </c>
      <c r="Y248" s="9">
        <f t="shared" si="321"/>
        <v>0</v>
      </c>
      <c r="Z248" s="4">
        <f t="shared" si="388"/>
        <v>0</v>
      </c>
      <c r="AA248" s="9">
        <f t="shared" si="322"/>
        <v>0</v>
      </c>
      <c r="AB248" s="9">
        <f>IF(AND($F248&gt;0,$F248&lt;=AE$4),$E248,0)</f>
        <v>125.3</v>
      </c>
      <c r="AC248" s="9">
        <f t="shared" si="370"/>
        <v>0</v>
      </c>
      <c r="AD248" s="9">
        <f t="shared" si="323"/>
        <v>0</v>
      </c>
      <c r="AE248" s="9">
        <f t="shared" si="324"/>
        <v>0</v>
      </c>
      <c r="AF248" s="9">
        <f t="shared" si="325"/>
        <v>125.3</v>
      </c>
      <c r="AG248" s="9">
        <f t="shared" si="326"/>
        <v>0</v>
      </c>
      <c r="AH248" s="9">
        <f t="shared" si="327"/>
        <v>0</v>
      </c>
      <c r="AI248" s="4">
        <f t="shared" si="389"/>
        <v>0</v>
      </c>
      <c r="AJ248" s="9">
        <f t="shared" si="328"/>
        <v>0</v>
      </c>
      <c r="AK248" s="9">
        <f>IF(AND($F248&gt;0,$F248&lt;=AN$4),$E248,0)</f>
        <v>125.3</v>
      </c>
      <c r="AL248" s="9">
        <f t="shared" si="371"/>
        <v>0</v>
      </c>
      <c r="AM248" s="9">
        <f t="shared" si="329"/>
        <v>0</v>
      </c>
      <c r="AN248" s="9">
        <f t="shared" si="330"/>
        <v>0</v>
      </c>
      <c r="AO248" s="9">
        <f t="shared" si="331"/>
        <v>125.3</v>
      </c>
      <c r="AP248" s="9">
        <f t="shared" si="332"/>
        <v>0</v>
      </c>
      <c r="AQ248" s="9">
        <f t="shared" si="333"/>
        <v>0</v>
      </c>
      <c r="AR248" s="4">
        <f t="shared" si="390"/>
        <v>0</v>
      </c>
      <c r="AS248" s="9">
        <f t="shared" si="334"/>
        <v>0</v>
      </c>
      <c r="AT248" s="9">
        <f>IF(AND($F248&gt;0,$F248&lt;=AW$4),$E248,0)</f>
        <v>125.3</v>
      </c>
      <c r="AU248" s="9">
        <f t="shared" si="372"/>
        <v>0</v>
      </c>
      <c r="AV248" s="9">
        <f t="shared" si="335"/>
        <v>0</v>
      </c>
      <c r="AW248" s="9">
        <f t="shared" si="336"/>
        <v>0</v>
      </c>
      <c r="AX248" s="9">
        <f t="shared" si="337"/>
        <v>125.3</v>
      </c>
      <c r="AY248" s="9">
        <f t="shared" si="338"/>
        <v>0</v>
      </c>
      <c r="AZ248" s="9">
        <f t="shared" si="339"/>
        <v>0</v>
      </c>
      <c r="BA248" s="4">
        <f t="shared" si="391"/>
        <v>0</v>
      </c>
      <c r="BB248" s="9">
        <f t="shared" si="340"/>
        <v>0</v>
      </c>
      <c r="BC248" s="9">
        <f>IF(AND($F248&gt;0,$F248&lt;=BF$4),$E248,0)</f>
        <v>125.3</v>
      </c>
      <c r="BD248" s="9">
        <f t="shared" si="373"/>
        <v>0</v>
      </c>
      <c r="BE248" s="9">
        <f t="shared" si="341"/>
        <v>0</v>
      </c>
      <c r="BF248" s="9">
        <f t="shared" si="342"/>
        <v>0</v>
      </c>
      <c r="BG248" s="9">
        <f t="shared" si="343"/>
        <v>125.3</v>
      </c>
      <c r="BH248" s="9">
        <f t="shared" si="344"/>
        <v>0</v>
      </c>
      <c r="BI248" s="9">
        <f t="shared" si="345"/>
        <v>0</v>
      </c>
      <c r="BJ248" s="4">
        <f t="shared" si="392"/>
        <v>0</v>
      </c>
      <c r="BK248" s="9">
        <f t="shared" si="346"/>
        <v>0</v>
      </c>
      <c r="BL248" s="9">
        <f>IF(AND($F248&gt;0,$F248&lt;=BO$4),$E248,0)</f>
        <v>125.3</v>
      </c>
      <c r="BM248" s="9">
        <f t="shared" si="374"/>
        <v>0</v>
      </c>
      <c r="BN248" s="9">
        <f t="shared" si="347"/>
        <v>0</v>
      </c>
      <c r="BO248" s="9">
        <f t="shared" si="348"/>
        <v>0</v>
      </c>
      <c r="BP248" s="9">
        <f t="shared" si="349"/>
        <v>125.3</v>
      </c>
      <c r="BQ248" s="9">
        <f t="shared" si="350"/>
        <v>0</v>
      </c>
      <c r="BR248" s="9">
        <f t="shared" si="351"/>
        <v>0</v>
      </c>
      <c r="BS248" s="4">
        <f t="shared" si="393"/>
        <v>0</v>
      </c>
      <c r="BT248" s="9">
        <f t="shared" si="352"/>
        <v>0</v>
      </c>
      <c r="BU248" s="9">
        <f>IF(AND($F248&gt;0,$F248&lt;=BX$4),$E248,0)</f>
        <v>125.3</v>
      </c>
      <c r="BV248" s="9">
        <f t="shared" si="375"/>
        <v>0</v>
      </c>
      <c r="BW248" s="9">
        <f t="shared" si="353"/>
        <v>0</v>
      </c>
      <c r="BX248" s="9">
        <f t="shared" si="354"/>
        <v>0</v>
      </c>
      <c r="BY248" s="9">
        <f t="shared" si="355"/>
        <v>125.3</v>
      </c>
      <c r="BZ248" s="9">
        <f t="shared" si="356"/>
        <v>0</v>
      </c>
      <c r="CA248" s="9">
        <f t="shared" si="357"/>
        <v>0</v>
      </c>
      <c r="CB248" s="4">
        <f t="shared" si="394"/>
        <v>0</v>
      </c>
      <c r="CC248" s="9">
        <f t="shared" si="358"/>
        <v>0</v>
      </c>
      <c r="CD248" s="9">
        <f>IF(AND($F248&gt;0,$F248&lt;=CG$4),$E248,0)</f>
        <v>125.3</v>
      </c>
      <c r="CE248" s="9">
        <f t="shared" si="376"/>
        <v>0</v>
      </c>
      <c r="CF248" s="9">
        <f t="shared" si="359"/>
        <v>0</v>
      </c>
      <c r="CG248" s="9">
        <f t="shared" si="360"/>
        <v>0</v>
      </c>
      <c r="CH248" s="9">
        <f t="shared" si="361"/>
        <v>125.3</v>
      </c>
      <c r="CI248" s="9">
        <f t="shared" si="362"/>
        <v>0</v>
      </c>
      <c r="CJ248" s="9">
        <f t="shared" si="363"/>
        <v>0</v>
      </c>
      <c r="CK248" s="4">
        <f t="shared" si="395"/>
        <v>0</v>
      </c>
      <c r="CL248" s="9">
        <f t="shared" si="364"/>
        <v>0</v>
      </c>
      <c r="CM248" s="9">
        <f>IF(AND($F248&gt;0,$F248&lt;=CP$4),$E248,0)</f>
        <v>125.3</v>
      </c>
      <c r="CN248" s="9">
        <f t="shared" si="377"/>
        <v>0</v>
      </c>
      <c r="CO248" s="9">
        <f t="shared" si="365"/>
        <v>0</v>
      </c>
      <c r="CP248" s="9">
        <f t="shared" si="366"/>
        <v>0</v>
      </c>
      <c r="CQ248" s="9">
        <f t="shared" si="367"/>
        <v>125.3</v>
      </c>
      <c r="CR248" s="9">
        <f t="shared" si="368"/>
        <v>0</v>
      </c>
      <c r="CS248" s="9">
        <f t="shared" si="369"/>
        <v>0</v>
      </c>
    </row>
    <row r="249" spans="1:97" ht="12.9" customHeight="1" x14ac:dyDescent="0.25">
      <c r="A249" s="193">
        <v>2732</v>
      </c>
      <c r="B249" s="186" t="s">
        <v>283</v>
      </c>
      <c r="C249" s="179"/>
      <c r="D249" s="194"/>
      <c r="E249" s="183">
        <v>1382.36</v>
      </c>
      <c r="F249" s="276">
        <v>39028</v>
      </c>
      <c r="G249" s="189">
        <v>7</v>
      </c>
      <c r="H249" s="177"/>
      <c r="I249" s="190"/>
      <c r="J249" s="200" t="s">
        <v>463</v>
      </c>
      <c r="K249" s="93">
        <f t="shared" si="312"/>
        <v>0.1429</v>
      </c>
      <c r="L249" s="94">
        <f t="shared" si="313"/>
        <v>197.54</v>
      </c>
      <c r="M249" s="91">
        <f t="shared" si="314"/>
        <v>361.74</v>
      </c>
      <c r="N249" s="9">
        <f t="shared" si="315"/>
        <v>1020.6199999999999</v>
      </c>
      <c r="O249" s="548">
        <f t="shared" si="316"/>
        <v>1382.36</v>
      </c>
      <c r="P249" s="543"/>
      <c r="Q249" s="4">
        <f t="shared" si="387"/>
        <v>0</v>
      </c>
      <c r="R249" s="9">
        <f t="shared" si="310"/>
        <v>0</v>
      </c>
      <c r="S249" s="9">
        <f t="shared" si="386"/>
        <v>1382.36</v>
      </c>
      <c r="T249" s="9">
        <f t="shared" si="311"/>
        <v>1382.36</v>
      </c>
      <c r="U249" s="9">
        <f t="shared" si="317"/>
        <v>197.54</v>
      </c>
      <c r="V249" s="9">
        <f t="shared" si="318"/>
        <v>164.20000000000002</v>
      </c>
      <c r="W249" s="9">
        <f t="shared" si="319"/>
        <v>1218.1599999999999</v>
      </c>
      <c r="X249" s="9">
        <f t="shared" si="320"/>
        <v>0</v>
      </c>
      <c r="Y249" s="9">
        <f t="shared" si="321"/>
        <v>1382.36</v>
      </c>
      <c r="Z249" s="4">
        <f t="shared" si="388"/>
        <v>0</v>
      </c>
      <c r="AA249" s="9">
        <f t="shared" si="322"/>
        <v>0</v>
      </c>
      <c r="AB249" s="9">
        <f t="shared" ref="AB249:AB288" si="412">IF(AND($F249&gt;0,$F249&lt;=AE$4),$E249,0)</f>
        <v>1382.36</v>
      </c>
      <c r="AC249" s="9">
        <f t="shared" si="370"/>
        <v>1149.05</v>
      </c>
      <c r="AD249" s="9">
        <f t="shared" si="323"/>
        <v>164.20000000000002</v>
      </c>
      <c r="AE249" s="9">
        <f t="shared" si="324"/>
        <v>0</v>
      </c>
      <c r="AF249" s="9">
        <f t="shared" si="325"/>
        <v>1382.36</v>
      </c>
      <c r="AG249" s="9">
        <f t="shared" si="326"/>
        <v>0</v>
      </c>
      <c r="AH249" s="9">
        <f t="shared" si="327"/>
        <v>1149.05</v>
      </c>
      <c r="AI249" s="4">
        <f t="shared" si="389"/>
        <v>0</v>
      </c>
      <c r="AJ249" s="9">
        <f t="shared" si="328"/>
        <v>0</v>
      </c>
      <c r="AK249" s="9">
        <f t="shared" ref="AK249:AK288" si="413">IF(AND($F249&gt;0,$F249&lt;=AN$4),$E249,0)</f>
        <v>1382.36</v>
      </c>
      <c r="AL249" s="9">
        <f t="shared" si="371"/>
        <v>0</v>
      </c>
      <c r="AM249" s="9">
        <f t="shared" si="329"/>
        <v>0</v>
      </c>
      <c r="AN249" s="9">
        <f t="shared" si="330"/>
        <v>0</v>
      </c>
      <c r="AO249" s="9">
        <f t="shared" si="331"/>
        <v>1382.36</v>
      </c>
      <c r="AP249" s="9">
        <f t="shared" si="332"/>
        <v>0</v>
      </c>
      <c r="AQ249" s="9">
        <f t="shared" si="333"/>
        <v>0</v>
      </c>
      <c r="AR249" s="4">
        <f t="shared" si="390"/>
        <v>0</v>
      </c>
      <c r="AS249" s="9">
        <f t="shared" si="334"/>
        <v>0</v>
      </c>
      <c r="AT249" s="9">
        <f t="shared" ref="AT249:AT288" si="414">IF(AND($F249&gt;0,$F249&lt;=AW$4),$E249,0)</f>
        <v>1382.36</v>
      </c>
      <c r="AU249" s="9">
        <f t="shared" si="372"/>
        <v>0</v>
      </c>
      <c r="AV249" s="9">
        <f t="shared" si="335"/>
        <v>0</v>
      </c>
      <c r="AW249" s="9">
        <f t="shared" si="336"/>
        <v>0</v>
      </c>
      <c r="AX249" s="9">
        <f t="shared" si="337"/>
        <v>1382.36</v>
      </c>
      <c r="AY249" s="9">
        <f t="shared" si="338"/>
        <v>0</v>
      </c>
      <c r="AZ249" s="9">
        <f t="shared" si="339"/>
        <v>0</v>
      </c>
      <c r="BA249" s="4">
        <f t="shared" si="391"/>
        <v>0</v>
      </c>
      <c r="BB249" s="9">
        <f t="shared" si="340"/>
        <v>0</v>
      </c>
      <c r="BC249" s="9">
        <f t="shared" ref="BC249:BC288" si="415">IF(AND($F249&gt;0,$F249&lt;=BF$4),$E249,0)</f>
        <v>1382.36</v>
      </c>
      <c r="BD249" s="9">
        <f t="shared" si="373"/>
        <v>0</v>
      </c>
      <c r="BE249" s="9">
        <f t="shared" si="341"/>
        <v>0</v>
      </c>
      <c r="BF249" s="9">
        <f t="shared" si="342"/>
        <v>0</v>
      </c>
      <c r="BG249" s="9">
        <f t="shared" si="343"/>
        <v>1382.36</v>
      </c>
      <c r="BH249" s="9">
        <f t="shared" si="344"/>
        <v>0</v>
      </c>
      <c r="BI249" s="9">
        <f t="shared" si="345"/>
        <v>0</v>
      </c>
      <c r="BJ249" s="4">
        <f t="shared" si="392"/>
        <v>0</v>
      </c>
      <c r="BK249" s="9">
        <f t="shared" si="346"/>
        <v>0</v>
      </c>
      <c r="BL249" s="9">
        <f t="shared" ref="BL249:BL288" si="416">IF(AND($F249&gt;0,$F249&lt;=BO$4),$E249,0)</f>
        <v>1382.36</v>
      </c>
      <c r="BM249" s="9">
        <f t="shared" si="374"/>
        <v>0</v>
      </c>
      <c r="BN249" s="9">
        <f t="shared" si="347"/>
        <v>0</v>
      </c>
      <c r="BO249" s="9">
        <f t="shared" si="348"/>
        <v>0</v>
      </c>
      <c r="BP249" s="9">
        <f t="shared" si="349"/>
        <v>1382.36</v>
      </c>
      <c r="BQ249" s="9">
        <f t="shared" si="350"/>
        <v>0</v>
      </c>
      <c r="BR249" s="9">
        <f t="shared" si="351"/>
        <v>0</v>
      </c>
      <c r="BS249" s="4">
        <f t="shared" si="393"/>
        <v>0</v>
      </c>
      <c r="BT249" s="9">
        <f t="shared" si="352"/>
        <v>0</v>
      </c>
      <c r="BU249" s="9">
        <f t="shared" ref="BU249:BU288" si="417">IF(AND($F249&gt;0,$F249&lt;=BX$4),$E249,0)</f>
        <v>1382.36</v>
      </c>
      <c r="BV249" s="9">
        <f t="shared" si="375"/>
        <v>0</v>
      </c>
      <c r="BW249" s="9">
        <f t="shared" si="353"/>
        <v>0</v>
      </c>
      <c r="BX249" s="9">
        <f t="shared" si="354"/>
        <v>0</v>
      </c>
      <c r="BY249" s="9">
        <f t="shared" si="355"/>
        <v>1382.36</v>
      </c>
      <c r="BZ249" s="9">
        <f t="shared" si="356"/>
        <v>0</v>
      </c>
      <c r="CA249" s="9">
        <f t="shared" si="357"/>
        <v>0</v>
      </c>
      <c r="CB249" s="4">
        <f t="shared" si="394"/>
        <v>0</v>
      </c>
      <c r="CC249" s="9">
        <f t="shared" si="358"/>
        <v>0</v>
      </c>
      <c r="CD249" s="9">
        <f t="shared" ref="CD249:CD288" si="418">IF(AND($F249&gt;0,$F249&lt;=CG$4),$E249,0)</f>
        <v>1382.36</v>
      </c>
      <c r="CE249" s="9">
        <f t="shared" si="376"/>
        <v>0</v>
      </c>
      <c r="CF249" s="9">
        <f t="shared" si="359"/>
        <v>0</v>
      </c>
      <c r="CG249" s="9">
        <f t="shared" si="360"/>
        <v>0</v>
      </c>
      <c r="CH249" s="9">
        <f t="shared" si="361"/>
        <v>1382.36</v>
      </c>
      <c r="CI249" s="9">
        <f t="shared" si="362"/>
        <v>0</v>
      </c>
      <c r="CJ249" s="9">
        <f t="shared" si="363"/>
        <v>0</v>
      </c>
      <c r="CK249" s="4">
        <f t="shared" si="395"/>
        <v>0</v>
      </c>
      <c r="CL249" s="9">
        <f t="shared" si="364"/>
        <v>0</v>
      </c>
      <c r="CM249" s="9">
        <f t="shared" ref="CM249:CM288" si="419">IF(AND($F249&gt;0,$F249&lt;=CP$4),$E249,0)</f>
        <v>1382.36</v>
      </c>
      <c r="CN249" s="9">
        <f t="shared" si="377"/>
        <v>0</v>
      </c>
      <c r="CO249" s="9">
        <f t="shared" si="365"/>
        <v>0</v>
      </c>
      <c r="CP249" s="9">
        <f t="shared" si="366"/>
        <v>0</v>
      </c>
      <c r="CQ249" s="9">
        <f t="shared" si="367"/>
        <v>1382.36</v>
      </c>
      <c r="CR249" s="9">
        <f t="shared" si="368"/>
        <v>0</v>
      </c>
      <c r="CS249" s="9">
        <f t="shared" si="369"/>
        <v>0</v>
      </c>
    </row>
    <row r="250" spans="1:97" ht="12.9" customHeight="1" x14ac:dyDescent="0.25">
      <c r="A250" s="193">
        <v>2733</v>
      </c>
      <c r="B250" s="186" t="s">
        <v>284</v>
      </c>
      <c r="C250" s="179"/>
      <c r="D250" s="194"/>
      <c r="E250" s="183">
        <v>99.04</v>
      </c>
      <c r="F250" s="276">
        <v>38718</v>
      </c>
      <c r="G250" s="189">
        <v>1</v>
      </c>
      <c r="H250" s="177"/>
      <c r="I250" s="190"/>
      <c r="J250" s="200" t="s">
        <v>463</v>
      </c>
      <c r="K250" s="93">
        <f t="shared" si="312"/>
        <v>1</v>
      </c>
      <c r="L250" s="94">
        <f t="shared" si="313"/>
        <v>99.04</v>
      </c>
      <c r="M250" s="91">
        <f t="shared" si="314"/>
        <v>0</v>
      </c>
      <c r="N250" s="9">
        <f t="shared" si="315"/>
        <v>99.04</v>
      </c>
      <c r="O250" s="548">
        <f t="shared" si="316"/>
        <v>99.04</v>
      </c>
      <c r="P250" s="543"/>
      <c r="Q250" s="4">
        <f t="shared" si="387"/>
        <v>0</v>
      </c>
      <c r="R250" s="9">
        <f t="shared" si="310"/>
        <v>0</v>
      </c>
      <c r="S250" s="9">
        <f t="shared" si="386"/>
        <v>99.04</v>
      </c>
      <c r="T250" s="9">
        <f t="shared" si="311"/>
        <v>0</v>
      </c>
      <c r="U250" s="9">
        <f t="shared" si="317"/>
        <v>0</v>
      </c>
      <c r="V250" s="9">
        <f t="shared" si="318"/>
        <v>0</v>
      </c>
      <c r="W250" s="9">
        <f t="shared" si="319"/>
        <v>99.04</v>
      </c>
      <c r="X250" s="9">
        <f t="shared" si="320"/>
        <v>0</v>
      </c>
      <c r="Y250" s="9">
        <f t="shared" si="321"/>
        <v>0</v>
      </c>
      <c r="Z250" s="4">
        <f t="shared" si="388"/>
        <v>0</v>
      </c>
      <c r="AA250" s="9">
        <f t="shared" si="322"/>
        <v>0</v>
      </c>
      <c r="AB250" s="9">
        <f t="shared" si="412"/>
        <v>99.04</v>
      </c>
      <c r="AC250" s="9">
        <f t="shared" si="370"/>
        <v>0</v>
      </c>
      <c r="AD250" s="9">
        <f t="shared" si="323"/>
        <v>0</v>
      </c>
      <c r="AE250" s="9">
        <f t="shared" si="324"/>
        <v>0</v>
      </c>
      <c r="AF250" s="9">
        <f t="shared" si="325"/>
        <v>99.04</v>
      </c>
      <c r="AG250" s="9">
        <f t="shared" si="326"/>
        <v>0</v>
      </c>
      <c r="AH250" s="9">
        <f t="shared" si="327"/>
        <v>0</v>
      </c>
      <c r="AI250" s="4">
        <f t="shared" si="389"/>
        <v>0</v>
      </c>
      <c r="AJ250" s="9">
        <f t="shared" si="328"/>
        <v>0</v>
      </c>
      <c r="AK250" s="9">
        <f t="shared" si="413"/>
        <v>99.04</v>
      </c>
      <c r="AL250" s="9">
        <f t="shared" si="371"/>
        <v>0</v>
      </c>
      <c r="AM250" s="9">
        <f t="shared" si="329"/>
        <v>0</v>
      </c>
      <c r="AN250" s="9">
        <f t="shared" si="330"/>
        <v>0</v>
      </c>
      <c r="AO250" s="9">
        <f t="shared" si="331"/>
        <v>99.04</v>
      </c>
      <c r="AP250" s="9">
        <f t="shared" si="332"/>
        <v>0</v>
      </c>
      <c r="AQ250" s="9">
        <f t="shared" si="333"/>
        <v>0</v>
      </c>
      <c r="AR250" s="4">
        <f t="shared" si="390"/>
        <v>0</v>
      </c>
      <c r="AS250" s="9">
        <f t="shared" si="334"/>
        <v>0</v>
      </c>
      <c r="AT250" s="9">
        <f t="shared" si="414"/>
        <v>99.04</v>
      </c>
      <c r="AU250" s="9">
        <f t="shared" si="372"/>
        <v>0</v>
      </c>
      <c r="AV250" s="9">
        <f t="shared" si="335"/>
        <v>0</v>
      </c>
      <c r="AW250" s="9">
        <f t="shared" si="336"/>
        <v>0</v>
      </c>
      <c r="AX250" s="9">
        <f t="shared" si="337"/>
        <v>99.04</v>
      </c>
      <c r="AY250" s="9">
        <f t="shared" si="338"/>
        <v>0</v>
      </c>
      <c r="AZ250" s="9">
        <f t="shared" si="339"/>
        <v>0</v>
      </c>
      <c r="BA250" s="4">
        <f t="shared" si="391"/>
        <v>0</v>
      </c>
      <c r="BB250" s="9">
        <f t="shared" si="340"/>
        <v>0</v>
      </c>
      <c r="BC250" s="9">
        <f t="shared" si="415"/>
        <v>99.04</v>
      </c>
      <c r="BD250" s="9">
        <f t="shared" si="373"/>
        <v>0</v>
      </c>
      <c r="BE250" s="9">
        <f t="shared" si="341"/>
        <v>0</v>
      </c>
      <c r="BF250" s="9">
        <f t="shared" si="342"/>
        <v>0</v>
      </c>
      <c r="BG250" s="9">
        <f t="shared" si="343"/>
        <v>99.04</v>
      </c>
      <c r="BH250" s="9">
        <f t="shared" si="344"/>
        <v>0</v>
      </c>
      <c r="BI250" s="9">
        <f t="shared" si="345"/>
        <v>0</v>
      </c>
      <c r="BJ250" s="4">
        <f t="shared" si="392"/>
        <v>0</v>
      </c>
      <c r="BK250" s="9">
        <f t="shared" si="346"/>
        <v>0</v>
      </c>
      <c r="BL250" s="9">
        <f t="shared" si="416"/>
        <v>99.04</v>
      </c>
      <c r="BM250" s="9">
        <f t="shared" si="374"/>
        <v>0</v>
      </c>
      <c r="BN250" s="9">
        <f t="shared" si="347"/>
        <v>0</v>
      </c>
      <c r="BO250" s="9">
        <f t="shared" si="348"/>
        <v>0</v>
      </c>
      <c r="BP250" s="9">
        <f t="shared" si="349"/>
        <v>99.04</v>
      </c>
      <c r="BQ250" s="9">
        <f t="shared" si="350"/>
        <v>0</v>
      </c>
      <c r="BR250" s="9">
        <f t="shared" si="351"/>
        <v>0</v>
      </c>
      <c r="BS250" s="4">
        <f t="shared" si="393"/>
        <v>0</v>
      </c>
      <c r="BT250" s="9">
        <f t="shared" si="352"/>
        <v>0</v>
      </c>
      <c r="BU250" s="9">
        <f t="shared" si="417"/>
        <v>99.04</v>
      </c>
      <c r="BV250" s="9">
        <f t="shared" si="375"/>
        <v>0</v>
      </c>
      <c r="BW250" s="9">
        <f t="shared" si="353"/>
        <v>0</v>
      </c>
      <c r="BX250" s="9">
        <f t="shared" si="354"/>
        <v>0</v>
      </c>
      <c r="BY250" s="9">
        <f t="shared" si="355"/>
        <v>99.04</v>
      </c>
      <c r="BZ250" s="9">
        <f t="shared" si="356"/>
        <v>0</v>
      </c>
      <c r="CA250" s="9">
        <f t="shared" si="357"/>
        <v>0</v>
      </c>
      <c r="CB250" s="4">
        <f t="shared" si="394"/>
        <v>0</v>
      </c>
      <c r="CC250" s="9">
        <f t="shared" si="358"/>
        <v>0</v>
      </c>
      <c r="CD250" s="9">
        <f t="shared" si="418"/>
        <v>99.04</v>
      </c>
      <c r="CE250" s="9">
        <f t="shared" si="376"/>
        <v>0</v>
      </c>
      <c r="CF250" s="9">
        <f t="shared" si="359"/>
        <v>0</v>
      </c>
      <c r="CG250" s="9">
        <f t="shared" si="360"/>
        <v>0</v>
      </c>
      <c r="CH250" s="9">
        <f t="shared" si="361"/>
        <v>99.04</v>
      </c>
      <c r="CI250" s="9">
        <f t="shared" si="362"/>
        <v>0</v>
      </c>
      <c r="CJ250" s="9">
        <f t="shared" si="363"/>
        <v>0</v>
      </c>
      <c r="CK250" s="4">
        <f t="shared" si="395"/>
        <v>0</v>
      </c>
      <c r="CL250" s="9">
        <f t="shared" si="364"/>
        <v>0</v>
      </c>
      <c r="CM250" s="9">
        <f t="shared" si="419"/>
        <v>99.04</v>
      </c>
      <c r="CN250" s="9">
        <f t="shared" si="377"/>
        <v>0</v>
      </c>
      <c r="CO250" s="9">
        <f t="shared" si="365"/>
        <v>0</v>
      </c>
      <c r="CP250" s="9">
        <f t="shared" si="366"/>
        <v>0</v>
      </c>
      <c r="CQ250" s="9">
        <f t="shared" si="367"/>
        <v>99.04</v>
      </c>
      <c r="CR250" s="9">
        <f t="shared" si="368"/>
        <v>0</v>
      </c>
      <c r="CS250" s="9">
        <f t="shared" si="369"/>
        <v>0</v>
      </c>
    </row>
    <row r="251" spans="1:97" ht="12.9" customHeight="1" x14ac:dyDescent="0.25">
      <c r="A251" s="193">
        <v>2734</v>
      </c>
      <c r="B251" s="186" t="s">
        <v>285</v>
      </c>
      <c r="C251" s="179"/>
      <c r="D251" s="194"/>
      <c r="E251" s="183">
        <v>157.1</v>
      </c>
      <c r="F251" s="276">
        <v>39304</v>
      </c>
      <c r="G251" s="189">
        <v>3</v>
      </c>
      <c r="H251" s="177"/>
      <c r="I251" s="190"/>
      <c r="J251" s="200" t="s">
        <v>463</v>
      </c>
      <c r="K251" s="93">
        <f t="shared" si="312"/>
        <v>0.33329999999999999</v>
      </c>
      <c r="L251" s="94">
        <f t="shared" si="313"/>
        <v>52.36</v>
      </c>
      <c r="M251" s="91">
        <f t="shared" si="314"/>
        <v>0</v>
      </c>
      <c r="N251" s="9">
        <f t="shared" si="315"/>
        <v>157.1</v>
      </c>
      <c r="O251" s="548">
        <f t="shared" si="316"/>
        <v>157.1</v>
      </c>
      <c r="P251" s="543"/>
      <c r="Q251" s="4">
        <f t="shared" si="387"/>
        <v>0</v>
      </c>
      <c r="R251" s="9">
        <f t="shared" si="310"/>
        <v>0</v>
      </c>
      <c r="S251" s="9">
        <f t="shared" si="386"/>
        <v>157.1</v>
      </c>
      <c r="T251" s="9">
        <f t="shared" si="311"/>
        <v>0</v>
      </c>
      <c r="U251" s="9">
        <f t="shared" si="317"/>
        <v>0</v>
      </c>
      <c r="V251" s="9">
        <f t="shared" si="318"/>
        <v>0</v>
      </c>
      <c r="W251" s="9">
        <f t="shared" si="319"/>
        <v>157.1</v>
      </c>
      <c r="X251" s="9">
        <f t="shared" si="320"/>
        <v>0</v>
      </c>
      <c r="Y251" s="9">
        <f t="shared" si="321"/>
        <v>0</v>
      </c>
      <c r="Z251" s="4">
        <f t="shared" si="388"/>
        <v>0</v>
      </c>
      <c r="AA251" s="9">
        <f t="shared" si="322"/>
        <v>0</v>
      </c>
      <c r="AB251" s="9">
        <f t="shared" si="412"/>
        <v>157.1</v>
      </c>
      <c r="AC251" s="9">
        <f t="shared" si="370"/>
        <v>0</v>
      </c>
      <c r="AD251" s="9">
        <f t="shared" si="323"/>
        <v>0</v>
      </c>
      <c r="AE251" s="9">
        <f t="shared" si="324"/>
        <v>0</v>
      </c>
      <c r="AF251" s="9">
        <f t="shared" si="325"/>
        <v>157.1</v>
      </c>
      <c r="AG251" s="9">
        <f t="shared" si="326"/>
        <v>0</v>
      </c>
      <c r="AH251" s="9">
        <f t="shared" si="327"/>
        <v>0</v>
      </c>
      <c r="AI251" s="4">
        <f t="shared" si="389"/>
        <v>0</v>
      </c>
      <c r="AJ251" s="9">
        <f t="shared" si="328"/>
        <v>0</v>
      </c>
      <c r="AK251" s="9">
        <f t="shared" si="413"/>
        <v>157.1</v>
      </c>
      <c r="AL251" s="9">
        <f t="shared" si="371"/>
        <v>0</v>
      </c>
      <c r="AM251" s="9">
        <f t="shared" si="329"/>
        <v>0</v>
      </c>
      <c r="AN251" s="9">
        <f t="shared" si="330"/>
        <v>0</v>
      </c>
      <c r="AO251" s="9">
        <f t="shared" si="331"/>
        <v>157.1</v>
      </c>
      <c r="AP251" s="9">
        <f t="shared" si="332"/>
        <v>0</v>
      </c>
      <c r="AQ251" s="9">
        <f t="shared" si="333"/>
        <v>0</v>
      </c>
      <c r="AR251" s="4">
        <f t="shared" si="390"/>
        <v>0</v>
      </c>
      <c r="AS251" s="9">
        <f t="shared" si="334"/>
        <v>0</v>
      </c>
      <c r="AT251" s="9">
        <f t="shared" si="414"/>
        <v>157.1</v>
      </c>
      <c r="AU251" s="9">
        <f t="shared" si="372"/>
        <v>0</v>
      </c>
      <c r="AV251" s="9">
        <f t="shared" si="335"/>
        <v>0</v>
      </c>
      <c r="AW251" s="9">
        <f t="shared" si="336"/>
        <v>0</v>
      </c>
      <c r="AX251" s="9">
        <f t="shared" si="337"/>
        <v>157.1</v>
      </c>
      <c r="AY251" s="9">
        <f t="shared" si="338"/>
        <v>0</v>
      </c>
      <c r="AZ251" s="9">
        <f t="shared" si="339"/>
        <v>0</v>
      </c>
      <c r="BA251" s="4">
        <f t="shared" si="391"/>
        <v>0</v>
      </c>
      <c r="BB251" s="9">
        <f t="shared" si="340"/>
        <v>0</v>
      </c>
      <c r="BC251" s="9">
        <f t="shared" si="415"/>
        <v>157.1</v>
      </c>
      <c r="BD251" s="9">
        <f t="shared" si="373"/>
        <v>0</v>
      </c>
      <c r="BE251" s="9">
        <f t="shared" si="341"/>
        <v>0</v>
      </c>
      <c r="BF251" s="9">
        <f t="shared" si="342"/>
        <v>0</v>
      </c>
      <c r="BG251" s="9">
        <f t="shared" si="343"/>
        <v>157.1</v>
      </c>
      <c r="BH251" s="9">
        <f t="shared" si="344"/>
        <v>0</v>
      </c>
      <c r="BI251" s="9">
        <f t="shared" si="345"/>
        <v>0</v>
      </c>
      <c r="BJ251" s="4">
        <f t="shared" si="392"/>
        <v>0</v>
      </c>
      <c r="BK251" s="9">
        <f t="shared" si="346"/>
        <v>0</v>
      </c>
      <c r="BL251" s="9">
        <f t="shared" si="416"/>
        <v>157.1</v>
      </c>
      <c r="BM251" s="9">
        <f t="shared" si="374"/>
        <v>0</v>
      </c>
      <c r="BN251" s="9">
        <f t="shared" si="347"/>
        <v>0</v>
      </c>
      <c r="BO251" s="9">
        <f t="shared" si="348"/>
        <v>0</v>
      </c>
      <c r="BP251" s="9">
        <f t="shared" si="349"/>
        <v>157.1</v>
      </c>
      <c r="BQ251" s="9">
        <f t="shared" si="350"/>
        <v>0</v>
      </c>
      <c r="BR251" s="9">
        <f t="shared" si="351"/>
        <v>0</v>
      </c>
      <c r="BS251" s="4">
        <f t="shared" si="393"/>
        <v>0</v>
      </c>
      <c r="BT251" s="9">
        <f t="shared" si="352"/>
        <v>0</v>
      </c>
      <c r="BU251" s="9">
        <f t="shared" si="417"/>
        <v>157.1</v>
      </c>
      <c r="BV251" s="9">
        <f t="shared" si="375"/>
        <v>0</v>
      </c>
      <c r="BW251" s="9">
        <f t="shared" si="353"/>
        <v>0</v>
      </c>
      <c r="BX251" s="9">
        <f t="shared" si="354"/>
        <v>0</v>
      </c>
      <c r="BY251" s="9">
        <f t="shared" si="355"/>
        <v>157.1</v>
      </c>
      <c r="BZ251" s="9">
        <f t="shared" si="356"/>
        <v>0</v>
      </c>
      <c r="CA251" s="9">
        <f t="shared" si="357"/>
        <v>0</v>
      </c>
      <c r="CB251" s="4">
        <f t="shared" si="394"/>
        <v>0</v>
      </c>
      <c r="CC251" s="9">
        <f t="shared" si="358"/>
        <v>0</v>
      </c>
      <c r="CD251" s="9">
        <f t="shared" si="418"/>
        <v>157.1</v>
      </c>
      <c r="CE251" s="9">
        <f t="shared" si="376"/>
        <v>0</v>
      </c>
      <c r="CF251" s="9">
        <f t="shared" si="359"/>
        <v>0</v>
      </c>
      <c r="CG251" s="9">
        <f t="shared" si="360"/>
        <v>0</v>
      </c>
      <c r="CH251" s="9">
        <f t="shared" si="361"/>
        <v>157.1</v>
      </c>
      <c r="CI251" s="9">
        <f t="shared" si="362"/>
        <v>0</v>
      </c>
      <c r="CJ251" s="9">
        <f t="shared" si="363"/>
        <v>0</v>
      </c>
      <c r="CK251" s="4">
        <f t="shared" si="395"/>
        <v>0</v>
      </c>
      <c r="CL251" s="9">
        <f t="shared" si="364"/>
        <v>0</v>
      </c>
      <c r="CM251" s="9">
        <f t="shared" si="419"/>
        <v>157.1</v>
      </c>
      <c r="CN251" s="9">
        <f t="shared" si="377"/>
        <v>0</v>
      </c>
      <c r="CO251" s="9">
        <f t="shared" si="365"/>
        <v>0</v>
      </c>
      <c r="CP251" s="9">
        <f t="shared" si="366"/>
        <v>0</v>
      </c>
      <c r="CQ251" s="9">
        <f t="shared" si="367"/>
        <v>157.1</v>
      </c>
      <c r="CR251" s="9">
        <f t="shared" si="368"/>
        <v>0</v>
      </c>
      <c r="CS251" s="9">
        <f t="shared" si="369"/>
        <v>0</v>
      </c>
    </row>
    <row r="252" spans="1:97" ht="12.9" customHeight="1" x14ac:dyDescent="0.25">
      <c r="A252" s="193">
        <v>2735</v>
      </c>
      <c r="B252" s="186" t="s">
        <v>286</v>
      </c>
      <c r="C252" s="179"/>
      <c r="D252" s="194"/>
      <c r="E252" s="183">
        <v>8530.8799999999992</v>
      </c>
      <c r="F252" s="276">
        <v>39212</v>
      </c>
      <c r="G252" s="189">
        <v>8</v>
      </c>
      <c r="H252" s="177"/>
      <c r="I252" s="190"/>
      <c r="J252" s="200" t="s">
        <v>463</v>
      </c>
      <c r="K252" s="93">
        <f t="shared" si="312"/>
        <v>0.125</v>
      </c>
      <c r="L252" s="94">
        <f t="shared" si="313"/>
        <v>1066.3599999999999</v>
      </c>
      <c r="M252" s="91">
        <f t="shared" si="314"/>
        <v>3554.5299999999997</v>
      </c>
      <c r="N252" s="9">
        <f t="shared" si="315"/>
        <v>4976.3499999999995</v>
      </c>
      <c r="O252" s="548">
        <f t="shared" si="316"/>
        <v>8530.8799999999992</v>
      </c>
      <c r="P252" s="543"/>
      <c r="Q252" s="4">
        <f t="shared" si="387"/>
        <v>0</v>
      </c>
      <c r="R252" s="9">
        <f t="shared" si="310"/>
        <v>0</v>
      </c>
      <c r="S252" s="9">
        <f t="shared" si="386"/>
        <v>8530.8799999999992</v>
      </c>
      <c r="T252" s="9">
        <f t="shared" si="311"/>
        <v>8530.8799999999992</v>
      </c>
      <c r="U252" s="9">
        <f t="shared" si="317"/>
        <v>1066.3599999999999</v>
      </c>
      <c r="V252" s="9">
        <f t="shared" si="318"/>
        <v>2488.17</v>
      </c>
      <c r="W252" s="9">
        <f t="shared" si="319"/>
        <v>6042.7099999999991</v>
      </c>
      <c r="X252" s="9">
        <f t="shared" si="320"/>
        <v>0</v>
      </c>
      <c r="Y252" s="9">
        <f t="shared" si="321"/>
        <v>8530.8799999999992</v>
      </c>
      <c r="Z252" s="4">
        <f t="shared" si="388"/>
        <v>0</v>
      </c>
      <c r="AA252" s="9">
        <f t="shared" si="322"/>
        <v>0</v>
      </c>
      <c r="AB252" s="9">
        <f t="shared" si="412"/>
        <v>8530.8799999999992</v>
      </c>
      <c r="AC252" s="9">
        <f t="shared" si="370"/>
        <v>8530.8799999999992</v>
      </c>
      <c r="AD252" s="9">
        <f t="shared" si="323"/>
        <v>1066.3599999999999</v>
      </c>
      <c r="AE252" s="9">
        <f t="shared" si="324"/>
        <v>1421.8100000000002</v>
      </c>
      <c r="AF252" s="9">
        <f t="shared" si="325"/>
        <v>7109.0699999999988</v>
      </c>
      <c r="AG252" s="9">
        <f t="shared" si="326"/>
        <v>0</v>
      </c>
      <c r="AH252" s="9">
        <f t="shared" si="327"/>
        <v>8530.8799999999992</v>
      </c>
      <c r="AI252" s="4">
        <f t="shared" si="389"/>
        <v>0</v>
      </c>
      <c r="AJ252" s="9">
        <f t="shared" si="328"/>
        <v>0</v>
      </c>
      <c r="AK252" s="9">
        <f t="shared" si="413"/>
        <v>8530.8799999999992</v>
      </c>
      <c r="AL252" s="9">
        <f t="shared" si="371"/>
        <v>8530.8799999999992</v>
      </c>
      <c r="AM252" s="9">
        <f t="shared" si="329"/>
        <v>1066.3599999999999</v>
      </c>
      <c r="AN252" s="9">
        <f t="shared" si="330"/>
        <v>355.45000000000027</v>
      </c>
      <c r="AO252" s="9">
        <f t="shared" si="331"/>
        <v>8175.4299999999985</v>
      </c>
      <c r="AP252" s="9">
        <f t="shared" si="332"/>
        <v>0</v>
      </c>
      <c r="AQ252" s="9">
        <f t="shared" si="333"/>
        <v>8530.8799999999992</v>
      </c>
      <c r="AR252" s="4">
        <f t="shared" si="390"/>
        <v>0</v>
      </c>
      <c r="AS252" s="9">
        <f t="shared" si="334"/>
        <v>0</v>
      </c>
      <c r="AT252" s="9">
        <f t="shared" si="414"/>
        <v>8530.8799999999992</v>
      </c>
      <c r="AU252" s="9">
        <f t="shared" si="372"/>
        <v>2843.6</v>
      </c>
      <c r="AV252" s="9">
        <f t="shared" si="335"/>
        <v>355.45000000000027</v>
      </c>
      <c r="AW252" s="9">
        <f t="shared" si="336"/>
        <v>0</v>
      </c>
      <c r="AX252" s="9">
        <f t="shared" si="337"/>
        <v>8530.8799999999992</v>
      </c>
      <c r="AY252" s="9">
        <f t="shared" si="338"/>
        <v>0</v>
      </c>
      <c r="AZ252" s="9">
        <f t="shared" si="339"/>
        <v>2843.6</v>
      </c>
      <c r="BA252" s="4">
        <f t="shared" si="391"/>
        <v>0</v>
      </c>
      <c r="BB252" s="9">
        <f t="shared" si="340"/>
        <v>0</v>
      </c>
      <c r="BC252" s="9">
        <f t="shared" si="415"/>
        <v>8530.8799999999992</v>
      </c>
      <c r="BD252" s="9">
        <f t="shared" si="373"/>
        <v>0</v>
      </c>
      <c r="BE252" s="9">
        <f t="shared" si="341"/>
        <v>0</v>
      </c>
      <c r="BF252" s="9">
        <f t="shared" si="342"/>
        <v>0</v>
      </c>
      <c r="BG252" s="9">
        <f t="shared" si="343"/>
        <v>8530.8799999999992</v>
      </c>
      <c r="BH252" s="9">
        <f t="shared" si="344"/>
        <v>0</v>
      </c>
      <c r="BI252" s="9">
        <f t="shared" si="345"/>
        <v>0</v>
      </c>
      <c r="BJ252" s="4">
        <f t="shared" si="392"/>
        <v>0</v>
      </c>
      <c r="BK252" s="9">
        <f t="shared" si="346"/>
        <v>0</v>
      </c>
      <c r="BL252" s="9">
        <f t="shared" si="416"/>
        <v>8530.8799999999992</v>
      </c>
      <c r="BM252" s="9">
        <f t="shared" si="374"/>
        <v>0</v>
      </c>
      <c r="BN252" s="9">
        <f t="shared" si="347"/>
        <v>0</v>
      </c>
      <c r="BO252" s="9">
        <f t="shared" si="348"/>
        <v>0</v>
      </c>
      <c r="BP252" s="9">
        <f t="shared" si="349"/>
        <v>8530.8799999999992</v>
      </c>
      <c r="BQ252" s="9">
        <f t="shared" si="350"/>
        <v>0</v>
      </c>
      <c r="BR252" s="9">
        <f t="shared" si="351"/>
        <v>0</v>
      </c>
      <c r="BS252" s="4">
        <f t="shared" si="393"/>
        <v>0</v>
      </c>
      <c r="BT252" s="9">
        <f t="shared" si="352"/>
        <v>0</v>
      </c>
      <c r="BU252" s="9">
        <f t="shared" si="417"/>
        <v>8530.8799999999992</v>
      </c>
      <c r="BV252" s="9">
        <f t="shared" si="375"/>
        <v>0</v>
      </c>
      <c r="BW252" s="9">
        <f t="shared" si="353"/>
        <v>0</v>
      </c>
      <c r="BX252" s="9">
        <f t="shared" si="354"/>
        <v>0</v>
      </c>
      <c r="BY252" s="9">
        <f t="shared" si="355"/>
        <v>8530.8799999999992</v>
      </c>
      <c r="BZ252" s="9">
        <f t="shared" si="356"/>
        <v>0</v>
      </c>
      <c r="CA252" s="9">
        <f t="shared" si="357"/>
        <v>0</v>
      </c>
      <c r="CB252" s="4">
        <f t="shared" si="394"/>
        <v>0</v>
      </c>
      <c r="CC252" s="9">
        <f t="shared" si="358"/>
        <v>0</v>
      </c>
      <c r="CD252" s="9">
        <f t="shared" si="418"/>
        <v>8530.8799999999992</v>
      </c>
      <c r="CE252" s="9">
        <f t="shared" si="376"/>
        <v>0</v>
      </c>
      <c r="CF252" s="9">
        <f t="shared" si="359"/>
        <v>0</v>
      </c>
      <c r="CG252" s="9">
        <f t="shared" si="360"/>
        <v>0</v>
      </c>
      <c r="CH252" s="9">
        <f t="shared" si="361"/>
        <v>8530.8799999999992</v>
      </c>
      <c r="CI252" s="9">
        <f t="shared" si="362"/>
        <v>0</v>
      </c>
      <c r="CJ252" s="9">
        <f t="shared" si="363"/>
        <v>0</v>
      </c>
      <c r="CK252" s="4">
        <f t="shared" si="395"/>
        <v>0</v>
      </c>
      <c r="CL252" s="9">
        <f t="shared" si="364"/>
        <v>0</v>
      </c>
      <c r="CM252" s="9">
        <f t="shared" si="419"/>
        <v>8530.8799999999992</v>
      </c>
      <c r="CN252" s="9">
        <f t="shared" si="377"/>
        <v>0</v>
      </c>
      <c r="CO252" s="9">
        <f t="shared" si="365"/>
        <v>0</v>
      </c>
      <c r="CP252" s="9">
        <f t="shared" si="366"/>
        <v>0</v>
      </c>
      <c r="CQ252" s="9">
        <f t="shared" si="367"/>
        <v>8530.8799999999992</v>
      </c>
      <c r="CR252" s="9">
        <f t="shared" si="368"/>
        <v>0</v>
      </c>
      <c r="CS252" s="9">
        <f t="shared" si="369"/>
        <v>0</v>
      </c>
    </row>
    <row r="253" spans="1:97" ht="12.9" customHeight="1" x14ac:dyDescent="0.25">
      <c r="A253" s="193">
        <v>2736</v>
      </c>
      <c r="B253" s="186" t="s">
        <v>287</v>
      </c>
      <c r="C253" s="179"/>
      <c r="D253" s="194"/>
      <c r="E253" s="183">
        <v>251.08</v>
      </c>
      <c r="F253" s="276">
        <v>39388</v>
      </c>
      <c r="G253" s="189">
        <v>5</v>
      </c>
      <c r="H253" s="177"/>
      <c r="I253" s="190"/>
      <c r="J253" s="200" t="s">
        <v>463</v>
      </c>
      <c r="K253" s="93">
        <f t="shared" si="312"/>
        <v>0.2</v>
      </c>
      <c r="L253" s="94">
        <f t="shared" si="313"/>
        <v>50.22</v>
      </c>
      <c r="M253" s="91">
        <f t="shared" si="314"/>
        <v>41.830000000000013</v>
      </c>
      <c r="N253" s="9">
        <f t="shared" si="315"/>
        <v>209.25</v>
      </c>
      <c r="O253" s="548">
        <f t="shared" si="316"/>
        <v>251.08</v>
      </c>
      <c r="P253" s="543"/>
      <c r="Q253" s="4">
        <f t="shared" si="387"/>
        <v>0</v>
      </c>
      <c r="R253" s="9">
        <f t="shared" si="310"/>
        <v>0</v>
      </c>
      <c r="S253" s="9">
        <f t="shared" si="386"/>
        <v>251.08</v>
      </c>
      <c r="T253" s="9">
        <f t="shared" si="311"/>
        <v>209.13</v>
      </c>
      <c r="U253" s="9">
        <f t="shared" si="317"/>
        <v>41.830000000000013</v>
      </c>
      <c r="V253" s="9">
        <f t="shared" si="318"/>
        <v>0</v>
      </c>
      <c r="W253" s="9">
        <f t="shared" si="319"/>
        <v>251.08</v>
      </c>
      <c r="X253" s="9">
        <f t="shared" si="320"/>
        <v>0</v>
      </c>
      <c r="Y253" s="9">
        <f t="shared" si="321"/>
        <v>209.13</v>
      </c>
      <c r="Z253" s="4">
        <f t="shared" si="388"/>
        <v>0</v>
      </c>
      <c r="AA253" s="9">
        <f t="shared" si="322"/>
        <v>0</v>
      </c>
      <c r="AB253" s="9">
        <f t="shared" si="412"/>
        <v>251.08</v>
      </c>
      <c r="AC253" s="9">
        <f t="shared" si="370"/>
        <v>0</v>
      </c>
      <c r="AD253" s="9">
        <f t="shared" si="323"/>
        <v>0</v>
      </c>
      <c r="AE253" s="9">
        <f t="shared" si="324"/>
        <v>0</v>
      </c>
      <c r="AF253" s="9">
        <f t="shared" si="325"/>
        <v>251.08</v>
      </c>
      <c r="AG253" s="9">
        <f t="shared" si="326"/>
        <v>0</v>
      </c>
      <c r="AH253" s="9">
        <f t="shared" si="327"/>
        <v>0</v>
      </c>
      <c r="AI253" s="4">
        <f t="shared" si="389"/>
        <v>0</v>
      </c>
      <c r="AJ253" s="9">
        <f t="shared" si="328"/>
        <v>0</v>
      </c>
      <c r="AK253" s="9">
        <f t="shared" si="413"/>
        <v>251.08</v>
      </c>
      <c r="AL253" s="9">
        <f t="shared" si="371"/>
        <v>0</v>
      </c>
      <c r="AM253" s="9">
        <f t="shared" si="329"/>
        <v>0</v>
      </c>
      <c r="AN253" s="9">
        <f t="shared" si="330"/>
        <v>0</v>
      </c>
      <c r="AO253" s="9">
        <f t="shared" si="331"/>
        <v>251.08</v>
      </c>
      <c r="AP253" s="9">
        <f t="shared" si="332"/>
        <v>0</v>
      </c>
      <c r="AQ253" s="9">
        <f t="shared" si="333"/>
        <v>0</v>
      </c>
      <c r="AR253" s="4">
        <f t="shared" si="390"/>
        <v>0</v>
      </c>
      <c r="AS253" s="9">
        <f t="shared" si="334"/>
        <v>0</v>
      </c>
      <c r="AT253" s="9">
        <f t="shared" si="414"/>
        <v>251.08</v>
      </c>
      <c r="AU253" s="9">
        <f t="shared" si="372"/>
        <v>0</v>
      </c>
      <c r="AV253" s="9">
        <f t="shared" si="335"/>
        <v>0</v>
      </c>
      <c r="AW253" s="9">
        <f t="shared" si="336"/>
        <v>0</v>
      </c>
      <c r="AX253" s="9">
        <f t="shared" si="337"/>
        <v>251.08</v>
      </c>
      <c r="AY253" s="9">
        <f t="shared" si="338"/>
        <v>0</v>
      </c>
      <c r="AZ253" s="9">
        <f t="shared" si="339"/>
        <v>0</v>
      </c>
      <c r="BA253" s="4">
        <f t="shared" si="391"/>
        <v>0</v>
      </c>
      <c r="BB253" s="9">
        <f t="shared" si="340"/>
        <v>0</v>
      </c>
      <c r="BC253" s="9">
        <f t="shared" si="415"/>
        <v>251.08</v>
      </c>
      <c r="BD253" s="9">
        <f t="shared" si="373"/>
        <v>0</v>
      </c>
      <c r="BE253" s="9">
        <f t="shared" si="341"/>
        <v>0</v>
      </c>
      <c r="BF253" s="9">
        <f t="shared" si="342"/>
        <v>0</v>
      </c>
      <c r="BG253" s="9">
        <f t="shared" si="343"/>
        <v>251.08</v>
      </c>
      <c r="BH253" s="9">
        <f t="shared" si="344"/>
        <v>0</v>
      </c>
      <c r="BI253" s="9">
        <f t="shared" si="345"/>
        <v>0</v>
      </c>
      <c r="BJ253" s="4">
        <f t="shared" si="392"/>
        <v>0</v>
      </c>
      <c r="BK253" s="9">
        <f t="shared" si="346"/>
        <v>0</v>
      </c>
      <c r="BL253" s="9">
        <f t="shared" si="416"/>
        <v>251.08</v>
      </c>
      <c r="BM253" s="9">
        <f t="shared" si="374"/>
        <v>0</v>
      </c>
      <c r="BN253" s="9">
        <f t="shared" si="347"/>
        <v>0</v>
      </c>
      <c r="BO253" s="9">
        <f t="shared" si="348"/>
        <v>0</v>
      </c>
      <c r="BP253" s="9">
        <f t="shared" si="349"/>
        <v>251.08</v>
      </c>
      <c r="BQ253" s="9">
        <f t="shared" si="350"/>
        <v>0</v>
      </c>
      <c r="BR253" s="9">
        <f t="shared" si="351"/>
        <v>0</v>
      </c>
      <c r="BS253" s="4">
        <f t="shared" si="393"/>
        <v>0</v>
      </c>
      <c r="BT253" s="9">
        <f t="shared" si="352"/>
        <v>0</v>
      </c>
      <c r="BU253" s="9">
        <f t="shared" si="417"/>
        <v>251.08</v>
      </c>
      <c r="BV253" s="9">
        <f t="shared" si="375"/>
        <v>0</v>
      </c>
      <c r="BW253" s="9">
        <f t="shared" si="353"/>
        <v>0</v>
      </c>
      <c r="BX253" s="9">
        <f t="shared" si="354"/>
        <v>0</v>
      </c>
      <c r="BY253" s="9">
        <f t="shared" si="355"/>
        <v>251.08</v>
      </c>
      <c r="BZ253" s="9">
        <f t="shared" si="356"/>
        <v>0</v>
      </c>
      <c r="CA253" s="9">
        <f t="shared" si="357"/>
        <v>0</v>
      </c>
      <c r="CB253" s="4">
        <f t="shared" si="394"/>
        <v>0</v>
      </c>
      <c r="CC253" s="9">
        <f t="shared" si="358"/>
        <v>0</v>
      </c>
      <c r="CD253" s="9">
        <f t="shared" si="418"/>
        <v>251.08</v>
      </c>
      <c r="CE253" s="9">
        <f t="shared" si="376"/>
        <v>0</v>
      </c>
      <c r="CF253" s="9">
        <f t="shared" si="359"/>
        <v>0</v>
      </c>
      <c r="CG253" s="9">
        <f t="shared" si="360"/>
        <v>0</v>
      </c>
      <c r="CH253" s="9">
        <f t="shared" si="361"/>
        <v>251.08</v>
      </c>
      <c r="CI253" s="9">
        <f t="shared" si="362"/>
        <v>0</v>
      </c>
      <c r="CJ253" s="9">
        <f t="shared" si="363"/>
        <v>0</v>
      </c>
      <c r="CK253" s="4">
        <f t="shared" si="395"/>
        <v>0</v>
      </c>
      <c r="CL253" s="9">
        <f t="shared" si="364"/>
        <v>0</v>
      </c>
      <c r="CM253" s="9">
        <f t="shared" si="419"/>
        <v>251.08</v>
      </c>
      <c r="CN253" s="9">
        <f t="shared" si="377"/>
        <v>0</v>
      </c>
      <c r="CO253" s="9">
        <f t="shared" si="365"/>
        <v>0</v>
      </c>
      <c r="CP253" s="9">
        <f t="shared" si="366"/>
        <v>0</v>
      </c>
      <c r="CQ253" s="9">
        <f t="shared" si="367"/>
        <v>251.08</v>
      </c>
      <c r="CR253" s="9">
        <f t="shared" si="368"/>
        <v>0</v>
      </c>
      <c r="CS253" s="9">
        <f t="shared" si="369"/>
        <v>0</v>
      </c>
    </row>
    <row r="254" spans="1:97" ht="12.9" customHeight="1" x14ac:dyDescent="0.25">
      <c r="A254" s="193">
        <v>2737</v>
      </c>
      <c r="B254" s="186" t="s">
        <v>288</v>
      </c>
      <c r="C254" s="179"/>
      <c r="D254" s="194"/>
      <c r="E254" s="183">
        <v>623.91999999999996</v>
      </c>
      <c r="F254" s="276">
        <v>39426</v>
      </c>
      <c r="G254" s="189">
        <v>7</v>
      </c>
      <c r="H254" s="177"/>
      <c r="I254" s="190"/>
      <c r="J254" s="200" t="s">
        <v>463</v>
      </c>
      <c r="K254" s="93">
        <f t="shared" si="312"/>
        <v>0.1429</v>
      </c>
      <c r="L254" s="94">
        <f t="shared" si="313"/>
        <v>89.16</v>
      </c>
      <c r="M254" s="91">
        <f t="shared" si="314"/>
        <v>259.84999999999997</v>
      </c>
      <c r="N254" s="9">
        <f t="shared" si="315"/>
        <v>364.07</v>
      </c>
      <c r="O254" s="548">
        <f t="shared" si="316"/>
        <v>623.91999999999996</v>
      </c>
      <c r="P254" s="543"/>
      <c r="Q254" s="4">
        <f t="shared" si="387"/>
        <v>0</v>
      </c>
      <c r="R254" s="9">
        <f t="shared" si="310"/>
        <v>0</v>
      </c>
      <c r="S254" s="9">
        <f t="shared" si="386"/>
        <v>623.91999999999996</v>
      </c>
      <c r="T254" s="9">
        <f t="shared" si="311"/>
        <v>623.91999999999996</v>
      </c>
      <c r="U254" s="9">
        <f t="shared" si="317"/>
        <v>89.16</v>
      </c>
      <c r="V254" s="9">
        <f t="shared" si="318"/>
        <v>170.68999999999997</v>
      </c>
      <c r="W254" s="9">
        <f t="shared" si="319"/>
        <v>453.23</v>
      </c>
      <c r="X254" s="9">
        <f t="shared" si="320"/>
        <v>0</v>
      </c>
      <c r="Y254" s="9">
        <f t="shared" si="321"/>
        <v>623.91999999999996</v>
      </c>
      <c r="Z254" s="4">
        <f t="shared" si="388"/>
        <v>0</v>
      </c>
      <c r="AA254" s="9">
        <f t="shared" si="322"/>
        <v>0</v>
      </c>
      <c r="AB254" s="9">
        <f t="shared" si="412"/>
        <v>623.91999999999996</v>
      </c>
      <c r="AC254" s="9">
        <f t="shared" si="370"/>
        <v>623.91999999999996</v>
      </c>
      <c r="AD254" s="9">
        <f t="shared" si="323"/>
        <v>89.16</v>
      </c>
      <c r="AE254" s="9">
        <f t="shared" si="324"/>
        <v>81.529999999999973</v>
      </c>
      <c r="AF254" s="9">
        <f t="shared" si="325"/>
        <v>542.39</v>
      </c>
      <c r="AG254" s="9">
        <f t="shared" si="326"/>
        <v>0</v>
      </c>
      <c r="AH254" s="9">
        <f t="shared" si="327"/>
        <v>623.91999999999996</v>
      </c>
      <c r="AI254" s="4">
        <f t="shared" si="389"/>
        <v>0</v>
      </c>
      <c r="AJ254" s="9">
        <f t="shared" si="328"/>
        <v>0</v>
      </c>
      <c r="AK254" s="9">
        <f t="shared" si="413"/>
        <v>623.91999999999996</v>
      </c>
      <c r="AL254" s="9">
        <f t="shared" si="371"/>
        <v>570.53</v>
      </c>
      <c r="AM254" s="9">
        <f t="shared" si="329"/>
        <v>81.529999999999973</v>
      </c>
      <c r="AN254" s="9">
        <f t="shared" si="330"/>
        <v>0</v>
      </c>
      <c r="AO254" s="9">
        <f t="shared" si="331"/>
        <v>623.91999999999996</v>
      </c>
      <c r="AP254" s="9">
        <f t="shared" si="332"/>
        <v>0</v>
      </c>
      <c r="AQ254" s="9">
        <f t="shared" si="333"/>
        <v>570.53</v>
      </c>
      <c r="AR254" s="4">
        <f t="shared" si="390"/>
        <v>0</v>
      </c>
      <c r="AS254" s="9">
        <f t="shared" si="334"/>
        <v>0</v>
      </c>
      <c r="AT254" s="9">
        <f t="shared" si="414"/>
        <v>623.91999999999996</v>
      </c>
      <c r="AU254" s="9">
        <f t="shared" si="372"/>
        <v>0</v>
      </c>
      <c r="AV254" s="9">
        <f t="shared" si="335"/>
        <v>0</v>
      </c>
      <c r="AW254" s="9">
        <f t="shared" si="336"/>
        <v>0</v>
      </c>
      <c r="AX254" s="9">
        <f t="shared" si="337"/>
        <v>623.91999999999996</v>
      </c>
      <c r="AY254" s="9">
        <f t="shared" si="338"/>
        <v>0</v>
      </c>
      <c r="AZ254" s="9">
        <f t="shared" si="339"/>
        <v>0</v>
      </c>
      <c r="BA254" s="4">
        <f t="shared" si="391"/>
        <v>0</v>
      </c>
      <c r="BB254" s="9">
        <f t="shared" si="340"/>
        <v>0</v>
      </c>
      <c r="BC254" s="9">
        <f t="shared" si="415"/>
        <v>623.91999999999996</v>
      </c>
      <c r="BD254" s="9">
        <f t="shared" si="373"/>
        <v>0</v>
      </c>
      <c r="BE254" s="9">
        <f t="shared" si="341"/>
        <v>0</v>
      </c>
      <c r="BF254" s="9">
        <f t="shared" si="342"/>
        <v>0</v>
      </c>
      <c r="BG254" s="9">
        <f t="shared" si="343"/>
        <v>623.91999999999996</v>
      </c>
      <c r="BH254" s="9">
        <f t="shared" si="344"/>
        <v>0</v>
      </c>
      <c r="BI254" s="9">
        <f t="shared" si="345"/>
        <v>0</v>
      </c>
      <c r="BJ254" s="4">
        <f t="shared" si="392"/>
        <v>0</v>
      </c>
      <c r="BK254" s="9">
        <f t="shared" si="346"/>
        <v>0</v>
      </c>
      <c r="BL254" s="9">
        <f t="shared" si="416"/>
        <v>623.91999999999996</v>
      </c>
      <c r="BM254" s="9">
        <f t="shared" si="374"/>
        <v>0</v>
      </c>
      <c r="BN254" s="9">
        <f t="shared" si="347"/>
        <v>0</v>
      </c>
      <c r="BO254" s="9">
        <f t="shared" si="348"/>
        <v>0</v>
      </c>
      <c r="BP254" s="9">
        <f t="shared" si="349"/>
        <v>623.91999999999996</v>
      </c>
      <c r="BQ254" s="9">
        <f t="shared" si="350"/>
        <v>0</v>
      </c>
      <c r="BR254" s="9">
        <f t="shared" si="351"/>
        <v>0</v>
      </c>
      <c r="BS254" s="4">
        <f t="shared" si="393"/>
        <v>0</v>
      </c>
      <c r="BT254" s="9">
        <f t="shared" si="352"/>
        <v>0</v>
      </c>
      <c r="BU254" s="9">
        <f t="shared" si="417"/>
        <v>623.91999999999996</v>
      </c>
      <c r="BV254" s="9">
        <f t="shared" si="375"/>
        <v>0</v>
      </c>
      <c r="BW254" s="9">
        <f t="shared" si="353"/>
        <v>0</v>
      </c>
      <c r="BX254" s="9">
        <f t="shared" si="354"/>
        <v>0</v>
      </c>
      <c r="BY254" s="9">
        <f t="shared" si="355"/>
        <v>623.91999999999996</v>
      </c>
      <c r="BZ254" s="9">
        <f t="shared" si="356"/>
        <v>0</v>
      </c>
      <c r="CA254" s="9">
        <f t="shared" si="357"/>
        <v>0</v>
      </c>
      <c r="CB254" s="4">
        <f t="shared" si="394"/>
        <v>0</v>
      </c>
      <c r="CC254" s="9">
        <f t="shared" si="358"/>
        <v>0</v>
      </c>
      <c r="CD254" s="9">
        <f t="shared" si="418"/>
        <v>623.91999999999996</v>
      </c>
      <c r="CE254" s="9">
        <f t="shared" si="376"/>
        <v>0</v>
      </c>
      <c r="CF254" s="9">
        <f t="shared" si="359"/>
        <v>0</v>
      </c>
      <c r="CG254" s="9">
        <f t="shared" si="360"/>
        <v>0</v>
      </c>
      <c r="CH254" s="9">
        <f t="shared" si="361"/>
        <v>623.91999999999996</v>
      </c>
      <c r="CI254" s="9">
        <f t="shared" si="362"/>
        <v>0</v>
      </c>
      <c r="CJ254" s="9">
        <f t="shared" si="363"/>
        <v>0</v>
      </c>
      <c r="CK254" s="4">
        <f t="shared" si="395"/>
        <v>0</v>
      </c>
      <c r="CL254" s="9">
        <f t="shared" si="364"/>
        <v>0</v>
      </c>
      <c r="CM254" s="9">
        <f t="shared" si="419"/>
        <v>623.91999999999996</v>
      </c>
      <c r="CN254" s="9">
        <f t="shared" si="377"/>
        <v>0</v>
      </c>
      <c r="CO254" s="9">
        <f t="shared" si="365"/>
        <v>0</v>
      </c>
      <c r="CP254" s="9">
        <f t="shared" si="366"/>
        <v>0</v>
      </c>
      <c r="CQ254" s="9">
        <f t="shared" si="367"/>
        <v>623.91999999999996</v>
      </c>
      <c r="CR254" s="9">
        <f t="shared" si="368"/>
        <v>0</v>
      </c>
      <c r="CS254" s="9">
        <f t="shared" si="369"/>
        <v>0</v>
      </c>
    </row>
    <row r="255" spans="1:97" ht="12.9" customHeight="1" x14ac:dyDescent="0.25">
      <c r="A255" s="193">
        <v>2738</v>
      </c>
      <c r="B255" s="186" t="s">
        <v>289</v>
      </c>
      <c r="C255" s="179"/>
      <c r="D255" s="194"/>
      <c r="E255" s="183">
        <v>653.24</v>
      </c>
      <c r="F255" s="276">
        <v>39426</v>
      </c>
      <c r="G255" s="189">
        <v>8</v>
      </c>
      <c r="H255" s="177"/>
      <c r="I255" s="190"/>
      <c r="J255" s="200" t="s">
        <v>463</v>
      </c>
      <c r="K255" s="93">
        <f t="shared" si="312"/>
        <v>0.125</v>
      </c>
      <c r="L255" s="94">
        <f t="shared" si="313"/>
        <v>81.66</v>
      </c>
      <c r="M255" s="91">
        <f t="shared" si="314"/>
        <v>319.79000000000002</v>
      </c>
      <c r="N255" s="9">
        <f t="shared" si="315"/>
        <v>333.45</v>
      </c>
      <c r="O255" s="548">
        <f t="shared" si="316"/>
        <v>653.24</v>
      </c>
      <c r="P255" s="543"/>
      <c r="Q255" s="4">
        <f t="shared" si="387"/>
        <v>0</v>
      </c>
      <c r="R255" s="9">
        <f t="shared" si="310"/>
        <v>0</v>
      </c>
      <c r="S255" s="9">
        <f t="shared" si="386"/>
        <v>653.24</v>
      </c>
      <c r="T255" s="9">
        <f t="shared" si="311"/>
        <v>653.24</v>
      </c>
      <c r="U255" s="9">
        <f t="shared" si="317"/>
        <v>81.66</v>
      </c>
      <c r="V255" s="9">
        <f t="shared" si="318"/>
        <v>238.13000000000002</v>
      </c>
      <c r="W255" s="9">
        <f t="shared" si="319"/>
        <v>415.11</v>
      </c>
      <c r="X255" s="9">
        <f t="shared" si="320"/>
        <v>0</v>
      </c>
      <c r="Y255" s="9">
        <f t="shared" si="321"/>
        <v>653.24</v>
      </c>
      <c r="Z255" s="4">
        <f t="shared" si="388"/>
        <v>0</v>
      </c>
      <c r="AA255" s="9">
        <f t="shared" si="322"/>
        <v>0</v>
      </c>
      <c r="AB255" s="9">
        <f t="shared" si="412"/>
        <v>653.24</v>
      </c>
      <c r="AC255" s="9">
        <f t="shared" si="370"/>
        <v>653.24</v>
      </c>
      <c r="AD255" s="9">
        <f t="shared" si="323"/>
        <v>81.66</v>
      </c>
      <c r="AE255" s="9">
        <f t="shared" si="324"/>
        <v>156.47000000000003</v>
      </c>
      <c r="AF255" s="9">
        <f t="shared" si="325"/>
        <v>496.77</v>
      </c>
      <c r="AG255" s="9">
        <f t="shared" si="326"/>
        <v>0</v>
      </c>
      <c r="AH255" s="9">
        <f t="shared" si="327"/>
        <v>653.24</v>
      </c>
      <c r="AI255" s="4">
        <f t="shared" si="389"/>
        <v>0</v>
      </c>
      <c r="AJ255" s="9">
        <f t="shared" si="328"/>
        <v>0</v>
      </c>
      <c r="AK255" s="9">
        <f t="shared" si="413"/>
        <v>653.24</v>
      </c>
      <c r="AL255" s="9">
        <f t="shared" si="371"/>
        <v>653.24</v>
      </c>
      <c r="AM255" s="9">
        <f t="shared" si="329"/>
        <v>81.66</v>
      </c>
      <c r="AN255" s="9">
        <f t="shared" si="330"/>
        <v>74.810000000000031</v>
      </c>
      <c r="AO255" s="9">
        <f t="shared" si="331"/>
        <v>578.42999999999995</v>
      </c>
      <c r="AP255" s="9">
        <f t="shared" si="332"/>
        <v>0</v>
      </c>
      <c r="AQ255" s="9">
        <f t="shared" si="333"/>
        <v>653.24</v>
      </c>
      <c r="AR255" s="4">
        <f t="shared" si="390"/>
        <v>0</v>
      </c>
      <c r="AS255" s="9">
        <f t="shared" si="334"/>
        <v>0</v>
      </c>
      <c r="AT255" s="9">
        <f t="shared" si="414"/>
        <v>653.24</v>
      </c>
      <c r="AU255" s="9">
        <f t="shared" si="372"/>
        <v>598.44000000000005</v>
      </c>
      <c r="AV255" s="9">
        <f t="shared" si="335"/>
        <v>74.810000000000031</v>
      </c>
      <c r="AW255" s="9">
        <f t="shared" si="336"/>
        <v>0</v>
      </c>
      <c r="AX255" s="9">
        <f t="shared" si="337"/>
        <v>653.24</v>
      </c>
      <c r="AY255" s="9">
        <f t="shared" si="338"/>
        <v>0</v>
      </c>
      <c r="AZ255" s="9">
        <f t="shared" si="339"/>
        <v>598.44000000000005</v>
      </c>
      <c r="BA255" s="4">
        <f t="shared" si="391"/>
        <v>0</v>
      </c>
      <c r="BB255" s="9">
        <f t="shared" si="340"/>
        <v>0</v>
      </c>
      <c r="BC255" s="9">
        <f t="shared" si="415"/>
        <v>653.24</v>
      </c>
      <c r="BD255" s="9">
        <f t="shared" si="373"/>
        <v>0</v>
      </c>
      <c r="BE255" s="9">
        <f t="shared" si="341"/>
        <v>0</v>
      </c>
      <c r="BF255" s="9">
        <f t="shared" si="342"/>
        <v>0</v>
      </c>
      <c r="BG255" s="9">
        <f t="shared" si="343"/>
        <v>653.24</v>
      </c>
      <c r="BH255" s="9">
        <f t="shared" si="344"/>
        <v>0</v>
      </c>
      <c r="BI255" s="9">
        <f t="shared" si="345"/>
        <v>0</v>
      </c>
      <c r="BJ255" s="4">
        <f t="shared" si="392"/>
        <v>0</v>
      </c>
      <c r="BK255" s="9">
        <f t="shared" si="346"/>
        <v>0</v>
      </c>
      <c r="BL255" s="9">
        <f t="shared" si="416"/>
        <v>653.24</v>
      </c>
      <c r="BM255" s="9">
        <f t="shared" si="374"/>
        <v>0</v>
      </c>
      <c r="BN255" s="9">
        <f t="shared" si="347"/>
        <v>0</v>
      </c>
      <c r="BO255" s="9">
        <f t="shared" si="348"/>
        <v>0</v>
      </c>
      <c r="BP255" s="9">
        <f t="shared" si="349"/>
        <v>653.24</v>
      </c>
      <c r="BQ255" s="9">
        <f t="shared" si="350"/>
        <v>0</v>
      </c>
      <c r="BR255" s="9">
        <f t="shared" si="351"/>
        <v>0</v>
      </c>
      <c r="BS255" s="4">
        <f t="shared" si="393"/>
        <v>0</v>
      </c>
      <c r="BT255" s="9">
        <f t="shared" si="352"/>
        <v>0</v>
      </c>
      <c r="BU255" s="9">
        <f t="shared" si="417"/>
        <v>653.24</v>
      </c>
      <c r="BV255" s="9">
        <f t="shared" si="375"/>
        <v>0</v>
      </c>
      <c r="BW255" s="9">
        <f t="shared" si="353"/>
        <v>0</v>
      </c>
      <c r="BX255" s="9">
        <f t="shared" si="354"/>
        <v>0</v>
      </c>
      <c r="BY255" s="9">
        <f t="shared" si="355"/>
        <v>653.24</v>
      </c>
      <c r="BZ255" s="9">
        <f t="shared" si="356"/>
        <v>0</v>
      </c>
      <c r="CA255" s="9">
        <f t="shared" si="357"/>
        <v>0</v>
      </c>
      <c r="CB255" s="4">
        <f t="shared" si="394"/>
        <v>0</v>
      </c>
      <c r="CC255" s="9">
        <f t="shared" si="358"/>
        <v>0</v>
      </c>
      <c r="CD255" s="9">
        <f t="shared" si="418"/>
        <v>653.24</v>
      </c>
      <c r="CE255" s="9">
        <f t="shared" si="376"/>
        <v>0</v>
      </c>
      <c r="CF255" s="9">
        <f t="shared" si="359"/>
        <v>0</v>
      </c>
      <c r="CG255" s="9">
        <f t="shared" si="360"/>
        <v>0</v>
      </c>
      <c r="CH255" s="9">
        <f t="shared" si="361"/>
        <v>653.24</v>
      </c>
      <c r="CI255" s="9">
        <f t="shared" si="362"/>
        <v>0</v>
      </c>
      <c r="CJ255" s="9">
        <f t="shared" si="363"/>
        <v>0</v>
      </c>
      <c r="CK255" s="4">
        <f t="shared" si="395"/>
        <v>0</v>
      </c>
      <c r="CL255" s="9">
        <f t="shared" si="364"/>
        <v>0</v>
      </c>
      <c r="CM255" s="9">
        <f t="shared" si="419"/>
        <v>653.24</v>
      </c>
      <c r="CN255" s="9">
        <f t="shared" si="377"/>
        <v>0</v>
      </c>
      <c r="CO255" s="9">
        <f t="shared" si="365"/>
        <v>0</v>
      </c>
      <c r="CP255" s="9">
        <f t="shared" si="366"/>
        <v>0</v>
      </c>
      <c r="CQ255" s="9">
        <f t="shared" si="367"/>
        <v>653.24</v>
      </c>
      <c r="CR255" s="9">
        <f t="shared" si="368"/>
        <v>0</v>
      </c>
      <c r="CS255" s="9">
        <f t="shared" si="369"/>
        <v>0</v>
      </c>
    </row>
    <row r="256" spans="1:97" ht="12.9" customHeight="1" x14ac:dyDescent="0.25">
      <c r="A256" s="193">
        <v>2739</v>
      </c>
      <c r="B256" s="186" t="s">
        <v>290</v>
      </c>
      <c r="C256" s="179"/>
      <c r="D256" s="194"/>
      <c r="E256" s="183">
        <v>239.8</v>
      </c>
      <c r="F256" s="276">
        <v>39426</v>
      </c>
      <c r="G256" s="189">
        <v>8</v>
      </c>
      <c r="H256" s="177"/>
      <c r="I256" s="190"/>
      <c r="J256" s="200" t="s">
        <v>463</v>
      </c>
      <c r="K256" s="93">
        <f t="shared" si="312"/>
        <v>0.125</v>
      </c>
      <c r="L256" s="94">
        <f t="shared" si="313"/>
        <v>29.98</v>
      </c>
      <c r="M256" s="91">
        <f t="shared" si="314"/>
        <v>117.38000000000001</v>
      </c>
      <c r="N256" s="9">
        <f t="shared" si="315"/>
        <v>122.42</v>
      </c>
      <c r="O256" s="548">
        <f t="shared" si="316"/>
        <v>239.8</v>
      </c>
      <c r="P256" s="543"/>
      <c r="Q256" s="4">
        <f t="shared" si="387"/>
        <v>0</v>
      </c>
      <c r="R256" s="9">
        <f t="shared" si="310"/>
        <v>0</v>
      </c>
      <c r="S256" s="9">
        <f t="shared" si="386"/>
        <v>239.8</v>
      </c>
      <c r="T256" s="9">
        <f t="shared" si="311"/>
        <v>239.8</v>
      </c>
      <c r="U256" s="9">
        <f t="shared" si="317"/>
        <v>29.98</v>
      </c>
      <c r="V256" s="9">
        <f t="shared" si="318"/>
        <v>87.4</v>
      </c>
      <c r="W256" s="9">
        <f t="shared" si="319"/>
        <v>152.4</v>
      </c>
      <c r="X256" s="9">
        <f t="shared" si="320"/>
        <v>0</v>
      </c>
      <c r="Y256" s="9">
        <f t="shared" si="321"/>
        <v>239.8</v>
      </c>
      <c r="Z256" s="4">
        <f t="shared" si="388"/>
        <v>0</v>
      </c>
      <c r="AA256" s="9">
        <f t="shared" si="322"/>
        <v>0</v>
      </c>
      <c r="AB256" s="9">
        <f t="shared" si="412"/>
        <v>239.8</v>
      </c>
      <c r="AC256" s="9">
        <f t="shared" si="370"/>
        <v>239.8</v>
      </c>
      <c r="AD256" s="9">
        <f t="shared" si="323"/>
        <v>29.98</v>
      </c>
      <c r="AE256" s="9">
        <f t="shared" si="324"/>
        <v>57.42</v>
      </c>
      <c r="AF256" s="9">
        <f t="shared" si="325"/>
        <v>182.38</v>
      </c>
      <c r="AG256" s="9">
        <f t="shared" si="326"/>
        <v>0</v>
      </c>
      <c r="AH256" s="9">
        <f t="shared" si="327"/>
        <v>239.8</v>
      </c>
      <c r="AI256" s="4">
        <f t="shared" si="389"/>
        <v>0</v>
      </c>
      <c r="AJ256" s="9">
        <f t="shared" si="328"/>
        <v>0</v>
      </c>
      <c r="AK256" s="9">
        <f t="shared" si="413"/>
        <v>239.8</v>
      </c>
      <c r="AL256" s="9">
        <f t="shared" si="371"/>
        <v>239.8</v>
      </c>
      <c r="AM256" s="9">
        <f t="shared" si="329"/>
        <v>29.98</v>
      </c>
      <c r="AN256" s="9">
        <f t="shared" si="330"/>
        <v>27.44</v>
      </c>
      <c r="AO256" s="9">
        <f t="shared" si="331"/>
        <v>212.35999999999999</v>
      </c>
      <c r="AP256" s="9">
        <f t="shared" si="332"/>
        <v>0</v>
      </c>
      <c r="AQ256" s="9">
        <f t="shared" si="333"/>
        <v>239.8</v>
      </c>
      <c r="AR256" s="4">
        <f t="shared" si="390"/>
        <v>0</v>
      </c>
      <c r="AS256" s="9">
        <f t="shared" si="334"/>
        <v>0</v>
      </c>
      <c r="AT256" s="9">
        <f t="shared" si="414"/>
        <v>239.8</v>
      </c>
      <c r="AU256" s="9">
        <f t="shared" si="372"/>
        <v>219.48</v>
      </c>
      <c r="AV256" s="9">
        <f t="shared" si="335"/>
        <v>27.44</v>
      </c>
      <c r="AW256" s="9">
        <f t="shared" si="336"/>
        <v>0</v>
      </c>
      <c r="AX256" s="9">
        <f t="shared" si="337"/>
        <v>239.79999999999998</v>
      </c>
      <c r="AY256" s="9">
        <f t="shared" si="338"/>
        <v>0</v>
      </c>
      <c r="AZ256" s="9">
        <f t="shared" si="339"/>
        <v>219.48</v>
      </c>
      <c r="BA256" s="4">
        <f t="shared" si="391"/>
        <v>0</v>
      </c>
      <c r="BB256" s="9">
        <f t="shared" si="340"/>
        <v>0</v>
      </c>
      <c r="BC256" s="9">
        <f t="shared" si="415"/>
        <v>239.8</v>
      </c>
      <c r="BD256" s="9">
        <f t="shared" si="373"/>
        <v>0</v>
      </c>
      <c r="BE256" s="9">
        <f t="shared" si="341"/>
        <v>0</v>
      </c>
      <c r="BF256" s="9">
        <f t="shared" si="342"/>
        <v>0</v>
      </c>
      <c r="BG256" s="9">
        <f t="shared" si="343"/>
        <v>239.79999999999998</v>
      </c>
      <c r="BH256" s="9">
        <f t="shared" si="344"/>
        <v>0</v>
      </c>
      <c r="BI256" s="9">
        <f t="shared" si="345"/>
        <v>0</v>
      </c>
      <c r="BJ256" s="4">
        <f t="shared" si="392"/>
        <v>0</v>
      </c>
      <c r="BK256" s="9">
        <f t="shared" si="346"/>
        <v>0</v>
      </c>
      <c r="BL256" s="9">
        <f t="shared" si="416"/>
        <v>239.8</v>
      </c>
      <c r="BM256" s="9">
        <f t="shared" si="374"/>
        <v>0</v>
      </c>
      <c r="BN256" s="9">
        <f t="shared" si="347"/>
        <v>0</v>
      </c>
      <c r="BO256" s="9">
        <f t="shared" si="348"/>
        <v>0</v>
      </c>
      <c r="BP256" s="9">
        <f t="shared" si="349"/>
        <v>239.79999999999998</v>
      </c>
      <c r="BQ256" s="9">
        <f t="shared" si="350"/>
        <v>0</v>
      </c>
      <c r="BR256" s="9">
        <f t="shared" si="351"/>
        <v>0</v>
      </c>
      <c r="BS256" s="4">
        <f t="shared" si="393"/>
        <v>0</v>
      </c>
      <c r="BT256" s="9">
        <f t="shared" si="352"/>
        <v>0</v>
      </c>
      <c r="BU256" s="9">
        <f t="shared" si="417"/>
        <v>239.8</v>
      </c>
      <c r="BV256" s="9">
        <f t="shared" si="375"/>
        <v>0</v>
      </c>
      <c r="BW256" s="9">
        <f t="shared" si="353"/>
        <v>0</v>
      </c>
      <c r="BX256" s="9">
        <f t="shared" si="354"/>
        <v>0</v>
      </c>
      <c r="BY256" s="9">
        <f t="shared" si="355"/>
        <v>239.79999999999998</v>
      </c>
      <c r="BZ256" s="9">
        <f t="shared" si="356"/>
        <v>0</v>
      </c>
      <c r="CA256" s="9">
        <f t="shared" si="357"/>
        <v>0</v>
      </c>
      <c r="CB256" s="4">
        <f t="shared" si="394"/>
        <v>0</v>
      </c>
      <c r="CC256" s="9">
        <f t="shared" si="358"/>
        <v>0</v>
      </c>
      <c r="CD256" s="9">
        <f t="shared" si="418"/>
        <v>239.8</v>
      </c>
      <c r="CE256" s="9">
        <f t="shared" si="376"/>
        <v>0</v>
      </c>
      <c r="CF256" s="9">
        <f t="shared" si="359"/>
        <v>0</v>
      </c>
      <c r="CG256" s="9">
        <f t="shared" si="360"/>
        <v>0</v>
      </c>
      <c r="CH256" s="9">
        <f t="shared" si="361"/>
        <v>239.79999999999998</v>
      </c>
      <c r="CI256" s="9">
        <f t="shared" si="362"/>
        <v>0</v>
      </c>
      <c r="CJ256" s="9">
        <f t="shared" si="363"/>
        <v>0</v>
      </c>
      <c r="CK256" s="4">
        <f t="shared" si="395"/>
        <v>0</v>
      </c>
      <c r="CL256" s="9">
        <f t="shared" si="364"/>
        <v>0</v>
      </c>
      <c r="CM256" s="9">
        <f t="shared" si="419"/>
        <v>239.8</v>
      </c>
      <c r="CN256" s="9">
        <f t="shared" si="377"/>
        <v>0</v>
      </c>
      <c r="CO256" s="9">
        <f t="shared" si="365"/>
        <v>0</v>
      </c>
      <c r="CP256" s="9">
        <f t="shared" si="366"/>
        <v>0</v>
      </c>
      <c r="CQ256" s="9">
        <f t="shared" si="367"/>
        <v>239.79999999999998</v>
      </c>
      <c r="CR256" s="9">
        <f t="shared" si="368"/>
        <v>0</v>
      </c>
      <c r="CS256" s="9">
        <f t="shared" si="369"/>
        <v>0</v>
      </c>
    </row>
    <row r="257" spans="1:97" ht="12.9" customHeight="1" x14ac:dyDescent="0.25">
      <c r="A257" s="193">
        <v>2740</v>
      </c>
      <c r="B257" s="186" t="s">
        <v>291</v>
      </c>
      <c r="C257" s="179"/>
      <c r="D257" s="194"/>
      <c r="E257" s="183">
        <v>2466.17</v>
      </c>
      <c r="F257" s="276">
        <v>39525</v>
      </c>
      <c r="G257" s="189">
        <v>8</v>
      </c>
      <c r="H257" s="177"/>
      <c r="I257" s="190"/>
      <c r="J257" s="200" t="s">
        <v>463</v>
      </c>
      <c r="K257" s="93">
        <f t="shared" si="312"/>
        <v>0.125</v>
      </c>
      <c r="L257" s="94">
        <f t="shared" si="313"/>
        <v>308.27</v>
      </c>
      <c r="M257" s="91">
        <f t="shared" si="314"/>
        <v>1284.4700000000003</v>
      </c>
      <c r="N257" s="9">
        <f t="shared" si="315"/>
        <v>1181.6999999999998</v>
      </c>
      <c r="O257" s="548">
        <f t="shared" si="316"/>
        <v>2466.17</v>
      </c>
      <c r="P257" s="543"/>
      <c r="Q257" s="4">
        <f t="shared" si="387"/>
        <v>0</v>
      </c>
      <c r="R257" s="9">
        <f t="shared" si="310"/>
        <v>0</v>
      </c>
      <c r="S257" s="9">
        <f t="shared" si="386"/>
        <v>2466.17</v>
      </c>
      <c r="T257" s="9">
        <f t="shared" si="311"/>
        <v>2466.17</v>
      </c>
      <c r="U257" s="9">
        <f t="shared" si="317"/>
        <v>308.27</v>
      </c>
      <c r="V257" s="9">
        <f t="shared" si="318"/>
        <v>976.20000000000027</v>
      </c>
      <c r="W257" s="9">
        <f t="shared" si="319"/>
        <v>1489.9699999999998</v>
      </c>
      <c r="X257" s="9">
        <f t="shared" si="320"/>
        <v>0</v>
      </c>
      <c r="Y257" s="9">
        <f t="shared" si="321"/>
        <v>2466.17</v>
      </c>
      <c r="Z257" s="4">
        <f t="shared" si="388"/>
        <v>0</v>
      </c>
      <c r="AA257" s="9">
        <f t="shared" si="322"/>
        <v>0</v>
      </c>
      <c r="AB257" s="9">
        <f t="shared" si="412"/>
        <v>2466.17</v>
      </c>
      <c r="AC257" s="9">
        <f t="shared" si="370"/>
        <v>2466.17</v>
      </c>
      <c r="AD257" s="9">
        <f t="shared" si="323"/>
        <v>308.27</v>
      </c>
      <c r="AE257" s="9">
        <f t="shared" si="324"/>
        <v>667.93000000000029</v>
      </c>
      <c r="AF257" s="9">
        <f t="shared" si="325"/>
        <v>1798.2399999999998</v>
      </c>
      <c r="AG257" s="9">
        <f t="shared" si="326"/>
        <v>0</v>
      </c>
      <c r="AH257" s="9">
        <f t="shared" si="327"/>
        <v>2466.17</v>
      </c>
      <c r="AI257" s="4">
        <f t="shared" si="389"/>
        <v>0</v>
      </c>
      <c r="AJ257" s="9">
        <f t="shared" si="328"/>
        <v>0</v>
      </c>
      <c r="AK257" s="9">
        <f t="shared" si="413"/>
        <v>2466.17</v>
      </c>
      <c r="AL257" s="9">
        <f t="shared" si="371"/>
        <v>2466.17</v>
      </c>
      <c r="AM257" s="9">
        <f t="shared" si="329"/>
        <v>308.27</v>
      </c>
      <c r="AN257" s="9">
        <f t="shared" si="330"/>
        <v>359.66000000000031</v>
      </c>
      <c r="AO257" s="9">
        <f t="shared" si="331"/>
        <v>2106.5099999999998</v>
      </c>
      <c r="AP257" s="9">
        <f t="shared" si="332"/>
        <v>0</v>
      </c>
      <c r="AQ257" s="9">
        <f t="shared" si="333"/>
        <v>2466.17</v>
      </c>
      <c r="AR257" s="4">
        <f t="shared" si="390"/>
        <v>0</v>
      </c>
      <c r="AS257" s="9">
        <f t="shared" si="334"/>
        <v>0</v>
      </c>
      <c r="AT257" s="9">
        <f t="shared" si="414"/>
        <v>2466.17</v>
      </c>
      <c r="AU257" s="9">
        <f t="shared" si="372"/>
        <v>2466.17</v>
      </c>
      <c r="AV257" s="9">
        <f t="shared" si="335"/>
        <v>308.27</v>
      </c>
      <c r="AW257" s="9">
        <f t="shared" si="336"/>
        <v>51.390000000000327</v>
      </c>
      <c r="AX257" s="9">
        <f t="shared" si="337"/>
        <v>2414.7799999999997</v>
      </c>
      <c r="AY257" s="9">
        <f t="shared" si="338"/>
        <v>0</v>
      </c>
      <c r="AZ257" s="9">
        <f t="shared" si="339"/>
        <v>2466.17</v>
      </c>
      <c r="BA257" s="4">
        <f t="shared" si="391"/>
        <v>0</v>
      </c>
      <c r="BB257" s="9">
        <f t="shared" si="340"/>
        <v>0</v>
      </c>
      <c r="BC257" s="9">
        <f t="shared" si="415"/>
        <v>2466.17</v>
      </c>
      <c r="BD257" s="9">
        <f t="shared" si="373"/>
        <v>411.12</v>
      </c>
      <c r="BE257" s="9">
        <f t="shared" si="341"/>
        <v>51.390000000000327</v>
      </c>
      <c r="BF257" s="9">
        <f t="shared" si="342"/>
        <v>0</v>
      </c>
      <c r="BG257" s="9">
        <f t="shared" si="343"/>
        <v>2466.17</v>
      </c>
      <c r="BH257" s="9">
        <f t="shared" si="344"/>
        <v>0</v>
      </c>
      <c r="BI257" s="9">
        <f t="shared" si="345"/>
        <v>411.12</v>
      </c>
      <c r="BJ257" s="4">
        <f t="shared" si="392"/>
        <v>0</v>
      </c>
      <c r="BK257" s="9">
        <f t="shared" si="346"/>
        <v>0</v>
      </c>
      <c r="BL257" s="9">
        <f t="shared" si="416"/>
        <v>2466.17</v>
      </c>
      <c r="BM257" s="9">
        <f t="shared" si="374"/>
        <v>0</v>
      </c>
      <c r="BN257" s="9">
        <f t="shared" si="347"/>
        <v>0</v>
      </c>
      <c r="BO257" s="9">
        <f t="shared" si="348"/>
        <v>0</v>
      </c>
      <c r="BP257" s="9">
        <f t="shared" si="349"/>
        <v>2466.17</v>
      </c>
      <c r="BQ257" s="9">
        <f t="shared" si="350"/>
        <v>0</v>
      </c>
      <c r="BR257" s="9">
        <f t="shared" si="351"/>
        <v>0</v>
      </c>
      <c r="BS257" s="4">
        <f t="shared" si="393"/>
        <v>0</v>
      </c>
      <c r="BT257" s="9">
        <f t="shared" si="352"/>
        <v>0</v>
      </c>
      <c r="BU257" s="9">
        <f t="shared" si="417"/>
        <v>2466.17</v>
      </c>
      <c r="BV257" s="9">
        <f t="shared" si="375"/>
        <v>0</v>
      </c>
      <c r="BW257" s="9">
        <f t="shared" si="353"/>
        <v>0</v>
      </c>
      <c r="BX257" s="9">
        <f t="shared" si="354"/>
        <v>0</v>
      </c>
      <c r="BY257" s="9">
        <f t="shared" si="355"/>
        <v>2466.17</v>
      </c>
      <c r="BZ257" s="9">
        <f t="shared" si="356"/>
        <v>0</v>
      </c>
      <c r="CA257" s="9">
        <f t="shared" si="357"/>
        <v>0</v>
      </c>
      <c r="CB257" s="4">
        <f t="shared" si="394"/>
        <v>0</v>
      </c>
      <c r="CC257" s="9">
        <f t="shared" si="358"/>
        <v>0</v>
      </c>
      <c r="CD257" s="9">
        <f t="shared" si="418"/>
        <v>2466.17</v>
      </c>
      <c r="CE257" s="9">
        <f t="shared" si="376"/>
        <v>0</v>
      </c>
      <c r="CF257" s="9">
        <f t="shared" si="359"/>
        <v>0</v>
      </c>
      <c r="CG257" s="9">
        <f t="shared" si="360"/>
        <v>0</v>
      </c>
      <c r="CH257" s="9">
        <f t="shared" si="361"/>
        <v>2466.17</v>
      </c>
      <c r="CI257" s="9">
        <f t="shared" si="362"/>
        <v>0</v>
      </c>
      <c r="CJ257" s="9">
        <f t="shared" si="363"/>
        <v>0</v>
      </c>
      <c r="CK257" s="4">
        <f t="shared" si="395"/>
        <v>0</v>
      </c>
      <c r="CL257" s="9">
        <f t="shared" si="364"/>
        <v>0</v>
      </c>
      <c r="CM257" s="9">
        <f t="shared" si="419"/>
        <v>2466.17</v>
      </c>
      <c r="CN257" s="9">
        <f t="shared" si="377"/>
        <v>0</v>
      </c>
      <c r="CO257" s="9">
        <f t="shared" si="365"/>
        <v>0</v>
      </c>
      <c r="CP257" s="9">
        <f t="shared" si="366"/>
        <v>0</v>
      </c>
      <c r="CQ257" s="9">
        <f t="shared" si="367"/>
        <v>2466.17</v>
      </c>
      <c r="CR257" s="9">
        <f t="shared" si="368"/>
        <v>0</v>
      </c>
      <c r="CS257" s="9">
        <f t="shared" si="369"/>
        <v>0</v>
      </c>
    </row>
    <row r="258" spans="1:97" ht="12.9" customHeight="1" x14ac:dyDescent="0.25">
      <c r="A258" s="193">
        <v>2741</v>
      </c>
      <c r="B258" s="186" t="s">
        <v>292</v>
      </c>
      <c r="C258" s="179"/>
      <c r="D258" s="194"/>
      <c r="E258" s="183">
        <v>167.95</v>
      </c>
      <c r="F258" s="276">
        <v>39449</v>
      </c>
      <c r="G258" s="189">
        <v>4</v>
      </c>
      <c r="H258" s="177"/>
      <c r="I258" s="190"/>
      <c r="J258" s="200" t="s">
        <v>463</v>
      </c>
      <c r="K258" s="93">
        <f t="shared" si="312"/>
        <v>0.25</v>
      </c>
      <c r="L258" s="94">
        <f t="shared" si="313"/>
        <v>41.99</v>
      </c>
      <c r="M258" s="91">
        <f t="shared" si="314"/>
        <v>0</v>
      </c>
      <c r="N258" s="9">
        <f t="shared" si="315"/>
        <v>167.95</v>
      </c>
      <c r="O258" s="548">
        <f t="shared" si="316"/>
        <v>167.95</v>
      </c>
      <c r="P258" s="543"/>
      <c r="Q258" s="4">
        <f t="shared" si="387"/>
        <v>0</v>
      </c>
      <c r="R258" s="9">
        <f t="shared" ref="R258:R318" si="420">IF(Q258&lt;&gt;0,ROUND(Q258*YEARFRAC($F258,S$4,0),2),0)</f>
        <v>0</v>
      </c>
      <c r="S258" s="9">
        <f t="shared" si="386"/>
        <v>167.95</v>
      </c>
      <c r="T258" s="9">
        <f t="shared" si="311"/>
        <v>0</v>
      </c>
      <c r="U258" s="9">
        <f t="shared" si="317"/>
        <v>0</v>
      </c>
      <c r="V258" s="9">
        <f t="shared" si="318"/>
        <v>0</v>
      </c>
      <c r="W258" s="9">
        <f t="shared" si="319"/>
        <v>167.95</v>
      </c>
      <c r="X258" s="9">
        <f t="shared" si="320"/>
        <v>0</v>
      </c>
      <c r="Y258" s="9">
        <f t="shared" si="321"/>
        <v>0</v>
      </c>
      <c r="Z258" s="4">
        <f t="shared" si="388"/>
        <v>0</v>
      </c>
      <c r="AA258" s="9">
        <f t="shared" si="322"/>
        <v>0</v>
      </c>
      <c r="AB258" s="9">
        <f t="shared" si="412"/>
        <v>167.95</v>
      </c>
      <c r="AC258" s="9">
        <f t="shared" si="370"/>
        <v>0</v>
      </c>
      <c r="AD258" s="9">
        <f t="shared" si="323"/>
        <v>0</v>
      </c>
      <c r="AE258" s="9">
        <f t="shared" si="324"/>
        <v>0</v>
      </c>
      <c r="AF258" s="9">
        <f t="shared" si="325"/>
        <v>167.95</v>
      </c>
      <c r="AG258" s="9">
        <f t="shared" si="326"/>
        <v>0</v>
      </c>
      <c r="AH258" s="9">
        <f t="shared" si="327"/>
        <v>0</v>
      </c>
      <c r="AI258" s="4">
        <f t="shared" si="389"/>
        <v>0</v>
      </c>
      <c r="AJ258" s="9">
        <f t="shared" si="328"/>
        <v>0</v>
      </c>
      <c r="AK258" s="9">
        <f t="shared" si="413"/>
        <v>167.95</v>
      </c>
      <c r="AL258" s="9">
        <f t="shared" si="371"/>
        <v>0</v>
      </c>
      <c r="AM258" s="9">
        <f t="shared" si="329"/>
        <v>0</v>
      </c>
      <c r="AN258" s="9">
        <f t="shared" si="330"/>
        <v>0</v>
      </c>
      <c r="AO258" s="9">
        <f t="shared" si="331"/>
        <v>167.95</v>
      </c>
      <c r="AP258" s="9">
        <f t="shared" si="332"/>
        <v>0</v>
      </c>
      <c r="AQ258" s="9">
        <f t="shared" si="333"/>
        <v>0</v>
      </c>
      <c r="AR258" s="4">
        <f t="shared" si="390"/>
        <v>0</v>
      </c>
      <c r="AS258" s="9">
        <f t="shared" si="334"/>
        <v>0</v>
      </c>
      <c r="AT258" s="9">
        <f t="shared" si="414"/>
        <v>167.95</v>
      </c>
      <c r="AU258" s="9">
        <f t="shared" si="372"/>
        <v>0</v>
      </c>
      <c r="AV258" s="9">
        <f t="shared" si="335"/>
        <v>0</v>
      </c>
      <c r="AW258" s="9">
        <f t="shared" si="336"/>
        <v>0</v>
      </c>
      <c r="AX258" s="9">
        <f t="shared" si="337"/>
        <v>167.95</v>
      </c>
      <c r="AY258" s="9">
        <f t="shared" si="338"/>
        <v>0</v>
      </c>
      <c r="AZ258" s="9">
        <f t="shared" si="339"/>
        <v>0</v>
      </c>
      <c r="BA258" s="4">
        <f t="shared" si="391"/>
        <v>0</v>
      </c>
      <c r="BB258" s="9">
        <f t="shared" si="340"/>
        <v>0</v>
      </c>
      <c r="BC258" s="9">
        <f t="shared" si="415"/>
        <v>167.95</v>
      </c>
      <c r="BD258" s="9">
        <f t="shared" si="373"/>
        <v>0</v>
      </c>
      <c r="BE258" s="9">
        <f t="shared" si="341"/>
        <v>0</v>
      </c>
      <c r="BF258" s="9">
        <f t="shared" si="342"/>
        <v>0</v>
      </c>
      <c r="BG258" s="9">
        <f t="shared" si="343"/>
        <v>167.95</v>
      </c>
      <c r="BH258" s="9">
        <f t="shared" si="344"/>
        <v>0</v>
      </c>
      <c r="BI258" s="9">
        <f t="shared" si="345"/>
        <v>0</v>
      </c>
      <c r="BJ258" s="4">
        <f t="shared" si="392"/>
        <v>0</v>
      </c>
      <c r="BK258" s="9">
        <f t="shared" si="346"/>
        <v>0</v>
      </c>
      <c r="BL258" s="9">
        <f t="shared" si="416"/>
        <v>167.95</v>
      </c>
      <c r="BM258" s="9">
        <f t="shared" si="374"/>
        <v>0</v>
      </c>
      <c r="BN258" s="9">
        <f t="shared" si="347"/>
        <v>0</v>
      </c>
      <c r="BO258" s="9">
        <f t="shared" si="348"/>
        <v>0</v>
      </c>
      <c r="BP258" s="9">
        <f t="shared" si="349"/>
        <v>167.95</v>
      </c>
      <c r="BQ258" s="9">
        <f t="shared" si="350"/>
        <v>0</v>
      </c>
      <c r="BR258" s="9">
        <f t="shared" si="351"/>
        <v>0</v>
      </c>
      <c r="BS258" s="4">
        <f t="shared" si="393"/>
        <v>0</v>
      </c>
      <c r="BT258" s="9">
        <f t="shared" si="352"/>
        <v>0</v>
      </c>
      <c r="BU258" s="9">
        <f t="shared" si="417"/>
        <v>167.95</v>
      </c>
      <c r="BV258" s="9">
        <f t="shared" si="375"/>
        <v>0</v>
      </c>
      <c r="BW258" s="9">
        <f t="shared" si="353"/>
        <v>0</v>
      </c>
      <c r="BX258" s="9">
        <f t="shared" si="354"/>
        <v>0</v>
      </c>
      <c r="BY258" s="9">
        <f t="shared" si="355"/>
        <v>167.95</v>
      </c>
      <c r="BZ258" s="9">
        <f t="shared" si="356"/>
        <v>0</v>
      </c>
      <c r="CA258" s="9">
        <f t="shared" si="357"/>
        <v>0</v>
      </c>
      <c r="CB258" s="4">
        <f t="shared" si="394"/>
        <v>0</v>
      </c>
      <c r="CC258" s="9">
        <f t="shared" si="358"/>
        <v>0</v>
      </c>
      <c r="CD258" s="9">
        <f t="shared" si="418"/>
        <v>167.95</v>
      </c>
      <c r="CE258" s="9">
        <f t="shared" si="376"/>
        <v>0</v>
      </c>
      <c r="CF258" s="9">
        <f t="shared" si="359"/>
        <v>0</v>
      </c>
      <c r="CG258" s="9">
        <f t="shared" si="360"/>
        <v>0</v>
      </c>
      <c r="CH258" s="9">
        <f t="shared" si="361"/>
        <v>167.95</v>
      </c>
      <c r="CI258" s="9">
        <f t="shared" si="362"/>
        <v>0</v>
      </c>
      <c r="CJ258" s="9">
        <f t="shared" si="363"/>
        <v>0</v>
      </c>
      <c r="CK258" s="4">
        <f t="shared" si="395"/>
        <v>0</v>
      </c>
      <c r="CL258" s="9">
        <f t="shared" si="364"/>
        <v>0</v>
      </c>
      <c r="CM258" s="9">
        <f t="shared" si="419"/>
        <v>167.95</v>
      </c>
      <c r="CN258" s="9">
        <f t="shared" si="377"/>
        <v>0</v>
      </c>
      <c r="CO258" s="9">
        <f t="shared" si="365"/>
        <v>0</v>
      </c>
      <c r="CP258" s="9">
        <f t="shared" si="366"/>
        <v>0</v>
      </c>
      <c r="CQ258" s="9">
        <f t="shared" si="367"/>
        <v>167.95</v>
      </c>
      <c r="CR258" s="9">
        <f t="shared" si="368"/>
        <v>0</v>
      </c>
      <c r="CS258" s="9">
        <f t="shared" si="369"/>
        <v>0</v>
      </c>
    </row>
    <row r="259" spans="1:97" ht="12.9" customHeight="1" x14ac:dyDescent="0.25">
      <c r="A259" s="193">
        <v>2742</v>
      </c>
      <c r="B259" s="186" t="s">
        <v>293</v>
      </c>
      <c r="C259" s="179"/>
      <c r="D259" s="194"/>
      <c r="E259" s="183">
        <v>1080</v>
      </c>
      <c r="F259" s="276">
        <v>39624</v>
      </c>
      <c r="G259" s="189">
        <v>5</v>
      </c>
      <c r="H259" s="177"/>
      <c r="I259" s="190"/>
      <c r="J259" s="200" t="s">
        <v>463</v>
      </c>
      <c r="K259" s="93">
        <f t="shared" si="312"/>
        <v>0.2</v>
      </c>
      <c r="L259" s="94">
        <f t="shared" si="313"/>
        <v>216</v>
      </c>
      <c r="M259" s="91">
        <f t="shared" si="314"/>
        <v>306</v>
      </c>
      <c r="N259" s="9">
        <f t="shared" si="315"/>
        <v>774</v>
      </c>
      <c r="O259" s="548">
        <f t="shared" si="316"/>
        <v>1080</v>
      </c>
      <c r="P259" s="543"/>
      <c r="Q259" s="4">
        <f t="shared" si="387"/>
        <v>0</v>
      </c>
      <c r="R259" s="9">
        <f t="shared" si="420"/>
        <v>0</v>
      </c>
      <c r="S259" s="9">
        <f t="shared" si="386"/>
        <v>1080</v>
      </c>
      <c r="T259" s="9">
        <f t="shared" ref="T259:T318" si="421">IF(U259&lt;&gt;0,ROUND(U259/$L259*S259,2),0)</f>
        <v>1080</v>
      </c>
      <c r="U259" s="9">
        <f t="shared" si="317"/>
        <v>216</v>
      </c>
      <c r="V259" s="9">
        <f t="shared" si="318"/>
        <v>90</v>
      </c>
      <c r="W259" s="9">
        <f t="shared" si="319"/>
        <v>990</v>
      </c>
      <c r="X259" s="9">
        <f t="shared" si="320"/>
        <v>0</v>
      </c>
      <c r="Y259" s="9">
        <f t="shared" si="321"/>
        <v>1080</v>
      </c>
      <c r="Z259" s="4">
        <f t="shared" si="388"/>
        <v>0</v>
      </c>
      <c r="AA259" s="9">
        <f t="shared" si="322"/>
        <v>0</v>
      </c>
      <c r="AB259" s="9">
        <f t="shared" si="412"/>
        <v>1080</v>
      </c>
      <c r="AC259" s="9">
        <f t="shared" si="370"/>
        <v>450</v>
      </c>
      <c r="AD259" s="9">
        <f t="shared" si="323"/>
        <v>90</v>
      </c>
      <c r="AE259" s="9">
        <f t="shared" si="324"/>
        <v>0</v>
      </c>
      <c r="AF259" s="9">
        <f t="shared" si="325"/>
        <v>1080</v>
      </c>
      <c r="AG259" s="9">
        <f t="shared" si="326"/>
        <v>0</v>
      </c>
      <c r="AH259" s="9">
        <f t="shared" si="327"/>
        <v>450</v>
      </c>
      <c r="AI259" s="4">
        <f t="shared" si="389"/>
        <v>0</v>
      </c>
      <c r="AJ259" s="9">
        <f t="shared" si="328"/>
        <v>0</v>
      </c>
      <c r="AK259" s="9">
        <f t="shared" si="413"/>
        <v>1080</v>
      </c>
      <c r="AL259" s="9">
        <f t="shared" si="371"/>
        <v>0</v>
      </c>
      <c r="AM259" s="9">
        <f t="shared" si="329"/>
        <v>0</v>
      </c>
      <c r="AN259" s="9">
        <f t="shared" si="330"/>
        <v>0</v>
      </c>
      <c r="AO259" s="9">
        <f t="shared" si="331"/>
        <v>1080</v>
      </c>
      <c r="AP259" s="9">
        <f t="shared" si="332"/>
        <v>0</v>
      </c>
      <c r="AQ259" s="9">
        <f t="shared" si="333"/>
        <v>0</v>
      </c>
      <c r="AR259" s="4">
        <f t="shared" si="390"/>
        <v>0</v>
      </c>
      <c r="AS259" s="9">
        <f t="shared" si="334"/>
        <v>0</v>
      </c>
      <c r="AT259" s="9">
        <f t="shared" si="414"/>
        <v>1080</v>
      </c>
      <c r="AU259" s="9">
        <f t="shared" si="372"/>
        <v>0</v>
      </c>
      <c r="AV259" s="9">
        <f t="shared" si="335"/>
        <v>0</v>
      </c>
      <c r="AW259" s="9">
        <f t="shared" si="336"/>
        <v>0</v>
      </c>
      <c r="AX259" s="9">
        <f t="shared" si="337"/>
        <v>1080</v>
      </c>
      <c r="AY259" s="9">
        <f t="shared" si="338"/>
        <v>0</v>
      </c>
      <c r="AZ259" s="9">
        <f t="shared" si="339"/>
        <v>0</v>
      </c>
      <c r="BA259" s="4">
        <f t="shared" si="391"/>
        <v>0</v>
      </c>
      <c r="BB259" s="9">
        <f t="shared" si="340"/>
        <v>0</v>
      </c>
      <c r="BC259" s="9">
        <f t="shared" si="415"/>
        <v>1080</v>
      </c>
      <c r="BD259" s="9">
        <f t="shared" si="373"/>
        <v>0</v>
      </c>
      <c r="BE259" s="9">
        <f t="shared" si="341"/>
        <v>0</v>
      </c>
      <c r="BF259" s="9">
        <f t="shared" si="342"/>
        <v>0</v>
      </c>
      <c r="BG259" s="9">
        <f t="shared" si="343"/>
        <v>1080</v>
      </c>
      <c r="BH259" s="9">
        <f t="shared" si="344"/>
        <v>0</v>
      </c>
      <c r="BI259" s="9">
        <f t="shared" si="345"/>
        <v>0</v>
      </c>
      <c r="BJ259" s="4">
        <f t="shared" si="392"/>
        <v>0</v>
      </c>
      <c r="BK259" s="9">
        <f t="shared" si="346"/>
        <v>0</v>
      </c>
      <c r="BL259" s="9">
        <f t="shared" si="416"/>
        <v>1080</v>
      </c>
      <c r="BM259" s="9">
        <f t="shared" si="374"/>
        <v>0</v>
      </c>
      <c r="BN259" s="9">
        <f t="shared" si="347"/>
        <v>0</v>
      </c>
      <c r="BO259" s="9">
        <f t="shared" si="348"/>
        <v>0</v>
      </c>
      <c r="BP259" s="9">
        <f t="shared" si="349"/>
        <v>1080</v>
      </c>
      <c r="BQ259" s="9">
        <f t="shared" si="350"/>
        <v>0</v>
      </c>
      <c r="BR259" s="9">
        <f t="shared" si="351"/>
        <v>0</v>
      </c>
      <c r="BS259" s="4">
        <f t="shared" si="393"/>
        <v>0</v>
      </c>
      <c r="BT259" s="9">
        <f t="shared" si="352"/>
        <v>0</v>
      </c>
      <c r="BU259" s="9">
        <f t="shared" si="417"/>
        <v>1080</v>
      </c>
      <c r="BV259" s="9">
        <f t="shared" si="375"/>
        <v>0</v>
      </c>
      <c r="BW259" s="9">
        <f t="shared" si="353"/>
        <v>0</v>
      </c>
      <c r="BX259" s="9">
        <f t="shared" si="354"/>
        <v>0</v>
      </c>
      <c r="BY259" s="9">
        <f t="shared" si="355"/>
        <v>1080</v>
      </c>
      <c r="BZ259" s="9">
        <f t="shared" si="356"/>
        <v>0</v>
      </c>
      <c r="CA259" s="9">
        <f t="shared" si="357"/>
        <v>0</v>
      </c>
      <c r="CB259" s="4">
        <f t="shared" si="394"/>
        <v>0</v>
      </c>
      <c r="CC259" s="9">
        <f t="shared" si="358"/>
        <v>0</v>
      </c>
      <c r="CD259" s="9">
        <f t="shared" si="418"/>
        <v>1080</v>
      </c>
      <c r="CE259" s="9">
        <f t="shared" si="376"/>
        <v>0</v>
      </c>
      <c r="CF259" s="9">
        <f t="shared" si="359"/>
        <v>0</v>
      </c>
      <c r="CG259" s="9">
        <f t="shared" si="360"/>
        <v>0</v>
      </c>
      <c r="CH259" s="9">
        <f t="shared" si="361"/>
        <v>1080</v>
      </c>
      <c r="CI259" s="9">
        <f t="shared" si="362"/>
        <v>0</v>
      </c>
      <c r="CJ259" s="9">
        <f t="shared" si="363"/>
        <v>0</v>
      </c>
      <c r="CK259" s="4">
        <f t="shared" si="395"/>
        <v>0</v>
      </c>
      <c r="CL259" s="9">
        <f t="shared" si="364"/>
        <v>0</v>
      </c>
      <c r="CM259" s="9">
        <f t="shared" si="419"/>
        <v>1080</v>
      </c>
      <c r="CN259" s="9">
        <f t="shared" si="377"/>
        <v>0</v>
      </c>
      <c r="CO259" s="9">
        <f t="shared" si="365"/>
        <v>0</v>
      </c>
      <c r="CP259" s="9">
        <f t="shared" si="366"/>
        <v>0</v>
      </c>
      <c r="CQ259" s="9">
        <f t="shared" si="367"/>
        <v>1080</v>
      </c>
      <c r="CR259" s="9">
        <f t="shared" si="368"/>
        <v>0</v>
      </c>
      <c r="CS259" s="9">
        <f t="shared" si="369"/>
        <v>0</v>
      </c>
    </row>
    <row r="260" spans="1:97" ht="12.9" customHeight="1" x14ac:dyDescent="0.25">
      <c r="A260" s="193">
        <v>2743</v>
      </c>
      <c r="B260" s="186" t="s">
        <v>294</v>
      </c>
      <c r="C260" s="179"/>
      <c r="D260" s="194"/>
      <c r="E260" s="183">
        <v>841</v>
      </c>
      <c r="F260" s="276">
        <v>39814</v>
      </c>
      <c r="G260" s="189">
        <v>5</v>
      </c>
      <c r="H260" s="177"/>
      <c r="I260" s="190"/>
      <c r="J260" s="200" t="s">
        <v>463</v>
      </c>
      <c r="K260" s="93">
        <f t="shared" si="312"/>
        <v>0.2</v>
      </c>
      <c r="L260" s="94">
        <f t="shared" si="313"/>
        <v>168.2</v>
      </c>
      <c r="M260" s="91">
        <f t="shared" si="314"/>
        <v>336.40000000000003</v>
      </c>
      <c r="N260" s="9">
        <f t="shared" si="315"/>
        <v>504.59999999999997</v>
      </c>
      <c r="O260" s="548">
        <f t="shared" si="316"/>
        <v>841</v>
      </c>
      <c r="P260" s="543"/>
      <c r="Q260" s="4">
        <f t="shared" si="387"/>
        <v>0</v>
      </c>
      <c r="R260" s="9">
        <f t="shared" si="420"/>
        <v>0</v>
      </c>
      <c r="S260" s="9">
        <f t="shared" si="386"/>
        <v>841</v>
      </c>
      <c r="T260" s="9">
        <f t="shared" si="421"/>
        <v>841</v>
      </c>
      <c r="U260" s="9">
        <f t="shared" si="317"/>
        <v>168.2</v>
      </c>
      <c r="V260" s="9">
        <f t="shared" si="318"/>
        <v>168.20000000000005</v>
      </c>
      <c r="W260" s="9">
        <f t="shared" si="319"/>
        <v>672.8</v>
      </c>
      <c r="X260" s="9">
        <f t="shared" si="320"/>
        <v>0</v>
      </c>
      <c r="Y260" s="9">
        <f t="shared" si="321"/>
        <v>841</v>
      </c>
      <c r="Z260" s="4">
        <f t="shared" si="388"/>
        <v>0</v>
      </c>
      <c r="AA260" s="9">
        <f t="shared" si="322"/>
        <v>0</v>
      </c>
      <c r="AB260" s="9">
        <f t="shared" si="412"/>
        <v>841</v>
      </c>
      <c r="AC260" s="9">
        <f t="shared" si="370"/>
        <v>841</v>
      </c>
      <c r="AD260" s="9">
        <f t="shared" si="323"/>
        <v>168.20000000000005</v>
      </c>
      <c r="AE260" s="9">
        <f t="shared" si="324"/>
        <v>0</v>
      </c>
      <c r="AF260" s="9">
        <f t="shared" si="325"/>
        <v>841</v>
      </c>
      <c r="AG260" s="9">
        <f t="shared" si="326"/>
        <v>0</v>
      </c>
      <c r="AH260" s="9">
        <f t="shared" si="327"/>
        <v>841</v>
      </c>
      <c r="AI260" s="4">
        <f t="shared" si="389"/>
        <v>0</v>
      </c>
      <c r="AJ260" s="9">
        <f t="shared" si="328"/>
        <v>0</v>
      </c>
      <c r="AK260" s="9">
        <f t="shared" si="413"/>
        <v>841</v>
      </c>
      <c r="AL260" s="9">
        <f t="shared" si="371"/>
        <v>0</v>
      </c>
      <c r="AM260" s="9">
        <f t="shared" si="329"/>
        <v>0</v>
      </c>
      <c r="AN260" s="9">
        <f t="shared" si="330"/>
        <v>0</v>
      </c>
      <c r="AO260" s="9">
        <f t="shared" si="331"/>
        <v>841</v>
      </c>
      <c r="AP260" s="9">
        <f t="shared" si="332"/>
        <v>0</v>
      </c>
      <c r="AQ260" s="9">
        <f t="shared" si="333"/>
        <v>0</v>
      </c>
      <c r="AR260" s="4">
        <f t="shared" si="390"/>
        <v>0</v>
      </c>
      <c r="AS260" s="9">
        <f t="shared" si="334"/>
        <v>0</v>
      </c>
      <c r="AT260" s="9">
        <f t="shared" si="414"/>
        <v>841</v>
      </c>
      <c r="AU260" s="9">
        <f t="shared" si="372"/>
        <v>0</v>
      </c>
      <c r="AV260" s="9">
        <f t="shared" si="335"/>
        <v>0</v>
      </c>
      <c r="AW260" s="9">
        <f t="shared" si="336"/>
        <v>0</v>
      </c>
      <c r="AX260" s="9">
        <f t="shared" si="337"/>
        <v>841</v>
      </c>
      <c r="AY260" s="9">
        <f t="shared" si="338"/>
        <v>0</v>
      </c>
      <c r="AZ260" s="9">
        <f t="shared" si="339"/>
        <v>0</v>
      </c>
      <c r="BA260" s="4">
        <f t="shared" si="391"/>
        <v>0</v>
      </c>
      <c r="BB260" s="9">
        <f t="shared" si="340"/>
        <v>0</v>
      </c>
      <c r="BC260" s="9">
        <f t="shared" si="415"/>
        <v>841</v>
      </c>
      <c r="BD260" s="9">
        <f t="shared" si="373"/>
        <v>0</v>
      </c>
      <c r="BE260" s="9">
        <f t="shared" si="341"/>
        <v>0</v>
      </c>
      <c r="BF260" s="9">
        <f t="shared" si="342"/>
        <v>0</v>
      </c>
      <c r="BG260" s="9">
        <f t="shared" si="343"/>
        <v>841</v>
      </c>
      <c r="BH260" s="9">
        <f t="shared" si="344"/>
        <v>0</v>
      </c>
      <c r="BI260" s="9">
        <f t="shared" si="345"/>
        <v>0</v>
      </c>
      <c r="BJ260" s="4">
        <f t="shared" si="392"/>
        <v>0</v>
      </c>
      <c r="BK260" s="9">
        <f t="shared" si="346"/>
        <v>0</v>
      </c>
      <c r="BL260" s="9">
        <f t="shared" si="416"/>
        <v>841</v>
      </c>
      <c r="BM260" s="9">
        <f t="shared" si="374"/>
        <v>0</v>
      </c>
      <c r="BN260" s="9">
        <f t="shared" si="347"/>
        <v>0</v>
      </c>
      <c r="BO260" s="9">
        <f t="shared" si="348"/>
        <v>0</v>
      </c>
      <c r="BP260" s="9">
        <f t="shared" si="349"/>
        <v>841</v>
      </c>
      <c r="BQ260" s="9">
        <f t="shared" si="350"/>
        <v>0</v>
      </c>
      <c r="BR260" s="9">
        <f t="shared" si="351"/>
        <v>0</v>
      </c>
      <c r="BS260" s="4">
        <f t="shared" si="393"/>
        <v>0</v>
      </c>
      <c r="BT260" s="9">
        <f t="shared" si="352"/>
        <v>0</v>
      </c>
      <c r="BU260" s="9">
        <f t="shared" si="417"/>
        <v>841</v>
      </c>
      <c r="BV260" s="9">
        <f t="shared" si="375"/>
        <v>0</v>
      </c>
      <c r="BW260" s="9">
        <f t="shared" si="353"/>
        <v>0</v>
      </c>
      <c r="BX260" s="9">
        <f t="shared" si="354"/>
        <v>0</v>
      </c>
      <c r="BY260" s="9">
        <f t="shared" si="355"/>
        <v>841</v>
      </c>
      <c r="BZ260" s="9">
        <f t="shared" si="356"/>
        <v>0</v>
      </c>
      <c r="CA260" s="9">
        <f t="shared" si="357"/>
        <v>0</v>
      </c>
      <c r="CB260" s="4">
        <f t="shared" si="394"/>
        <v>0</v>
      </c>
      <c r="CC260" s="9">
        <f t="shared" si="358"/>
        <v>0</v>
      </c>
      <c r="CD260" s="9">
        <f t="shared" si="418"/>
        <v>841</v>
      </c>
      <c r="CE260" s="9">
        <f t="shared" si="376"/>
        <v>0</v>
      </c>
      <c r="CF260" s="9">
        <f t="shared" si="359"/>
        <v>0</v>
      </c>
      <c r="CG260" s="9">
        <f t="shared" si="360"/>
        <v>0</v>
      </c>
      <c r="CH260" s="9">
        <f t="shared" si="361"/>
        <v>841</v>
      </c>
      <c r="CI260" s="9">
        <f t="shared" si="362"/>
        <v>0</v>
      </c>
      <c r="CJ260" s="9">
        <f t="shared" si="363"/>
        <v>0</v>
      </c>
      <c r="CK260" s="4">
        <f t="shared" si="395"/>
        <v>0</v>
      </c>
      <c r="CL260" s="9">
        <f t="shared" si="364"/>
        <v>0</v>
      </c>
      <c r="CM260" s="9">
        <f t="shared" si="419"/>
        <v>841</v>
      </c>
      <c r="CN260" s="9">
        <f t="shared" si="377"/>
        <v>0</v>
      </c>
      <c r="CO260" s="9">
        <f t="shared" si="365"/>
        <v>0</v>
      </c>
      <c r="CP260" s="9">
        <f t="shared" si="366"/>
        <v>0</v>
      </c>
      <c r="CQ260" s="9">
        <f t="shared" si="367"/>
        <v>841</v>
      </c>
      <c r="CR260" s="9">
        <f t="shared" si="368"/>
        <v>0</v>
      </c>
      <c r="CS260" s="9">
        <f t="shared" si="369"/>
        <v>0</v>
      </c>
    </row>
    <row r="261" spans="1:97" ht="12.9" customHeight="1" x14ac:dyDescent="0.25">
      <c r="A261" s="193">
        <v>2744</v>
      </c>
      <c r="B261" s="186" t="s">
        <v>295</v>
      </c>
      <c r="C261" s="179"/>
      <c r="D261" s="194"/>
      <c r="E261" s="183">
        <v>349</v>
      </c>
      <c r="F261" s="276">
        <v>39814</v>
      </c>
      <c r="G261" s="189">
        <v>5</v>
      </c>
      <c r="H261" s="177"/>
      <c r="I261" s="190"/>
      <c r="J261" s="200" t="s">
        <v>463</v>
      </c>
      <c r="K261" s="93">
        <f t="shared" ref="K261:K319" si="422">IF(AND(G261&gt;0,G261&lt;=1,H261=0),1,IF(H261&gt;=1,1,IF(H261&gt;0,H261,IF(AND(G261&gt;0,OR(H261=0,H261="")),ROUND(1/G261,4),0))))</f>
        <v>0.2</v>
      </c>
      <c r="L261" s="94">
        <f t="shared" ref="L261:L319" si="423">IF(AND(E261&gt;0,F261&gt;0,K261&gt;0),ROUND((E261-I261)*K261,2),IF(AND(E261&lt;0,F261&gt;0,K261&gt;0),ROUND(E261*K261,2),0))</f>
        <v>69.8</v>
      </c>
      <c r="M261" s="91">
        <f t="shared" ref="M261:M319" si="424">IF(AND(E261-N261&gt;=0,F261&gt;0,YEAR(M$4)&gt;=YEAR(F261)),E261-N261,IF(AND(E261-N261&lt;0,F261&gt;0,YEAR(M$4)&gt;=YEAR(F261)),E261-N261,0))</f>
        <v>139.60000000000002</v>
      </c>
      <c r="N261" s="9">
        <f t="shared" ref="N261:N319" si="425">IF(AND(YEAR(F261)&lt;=YEAR(M$4),E261&lt;1000,E261&gt;-1000,F261&gt;0,K261=1),E261-I261,IF(AND(YEAR(F261)&lt;=YEAR(M$4),E261&gt;0,F261&gt;0,K261&gt;0,E261&gt;L261*(YEAR(M$4)-YEAR(F261))+ROUND((L261/12)*(13-MONTH(F261)),2)+I261),L261*(YEAR(M$4)-YEAR(F261))+ROUND((L261/12)*(13-MONTH(F261)),2),IF(AND(YEAR(F261)&lt;=YEAR(M$4),E261&gt;0,F261&gt;0,K261&gt;0,E261&lt;=(L261*(YEAR(M$4)-YEAR(F261)+ROUND((L261/12)*(13-MONTH(F261)),2)))+I261),E261-I261,IF(AND(YEAR(F261)&lt;=YEAR(M$4),E261&lt;0,F261&gt;0,K261&gt;0,E261&lt;L261*(YEAR(M$4)-YEAR(F261))+ROUND((L261/12)*(13-MONTH(F261)),2)+I261),L261*(YEAR(M$4)-YEAR(F261))+ROUND((L261/12)*(13-MONTH(F261)),2),IF(AND(YEAR(F261)&lt;=YEAR(M$4),E261&lt;0,F261&gt;0,K261&gt;0,E261&lt;=(L261*(YEAR(M$4)-YEAR(F261)+ROUND((L261/12)*(13-MONTH(F261)),2)))+I261),E261-I261,0)))))</f>
        <v>209.39999999999998</v>
      </c>
      <c r="O261" s="548">
        <f t="shared" ref="O261:O319" si="426">IF(AND(F261&gt;0,F261&lt;=M$4),E261,0)</f>
        <v>349</v>
      </c>
      <c r="P261" s="543"/>
      <c r="Q261" s="4">
        <f t="shared" si="387"/>
        <v>0</v>
      </c>
      <c r="R261" s="9">
        <f t="shared" si="420"/>
        <v>0</v>
      </c>
      <c r="S261" s="9">
        <f t="shared" si="386"/>
        <v>349</v>
      </c>
      <c r="T261" s="9">
        <f t="shared" si="421"/>
        <v>349</v>
      </c>
      <c r="U261" s="9">
        <f t="shared" ref="U261:U319" si="427">IF(AND(YEAR($F261)=YEAR(V$4),$E261&lt;1000,$E261&gt;-1000,$F261&gt;0,$K261=1),$E261-$I261,IF(AND(YEAR($F261)=YEAR(V$4),$F261&gt;0,$K261&gt;0),ROUND(($L261/12)*(13-MONTH($F261)),2),IF(AND(YEAR($F261)&lt;YEAR(V$4),$E261&gt;0,$F261&gt;0,$K261&gt;0,M261&gt;$L261+$I261),$L261,IF(AND(YEAR($F261)&lt;YEAR(V$4),$E261&gt;0,$F261&gt;0,$K261&gt;0,M261&gt;0,M261&lt;=$L261+$I261),M261-$I261,IF(AND(YEAR($F261)&lt;YEAR(V$4),$E261&lt;0,$F261&gt;0,$K261&gt;0,M261&lt;0,M261&lt;=$L261),$L261,IF(AND(YEAR($F261)&lt;YEAR(V$4),$E261&lt;0,$F261&gt;0,$K261&gt;0,M261&lt;0,M261&gt;$L261),M261,0))))))</f>
        <v>69.8</v>
      </c>
      <c r="V261" s="9">
        <f t="shared" ref="V261:V319" si="428">IF(AND(YEAR(V$4)=YEAR($F261),$E261&gt;0,$F261&gt;0,$E261-U261&gt;=0),$E261-U261,IF(AND(YEAR(V$4)&gt;YEAR($F261),$E261&gt;0,$F261&gt;0,M261-U261&gt;=0),M261-U261,IF(AND(YEAR(V$4)=YEAR($F261),$E261&lt;0,$F261&gt;0,$E261-U261&lt;0),$E261-U261,IF(AND(YEAR(V$4)&gt;YEAR($F261),$E261&lt;0,$F261&gt;0,M261-U261&lt;=0),M261-U261,0))))</f>
        <v>69.800000000000026</v>
      </c>
      <c r="W261" s="9">
        <f t="shared" ref="W261:W319" si="429">N261+U261</f>
        <v>279.2</v>
      </c>
      <c r="X261" s="9">
        <f t="shared" ref="X261:X319" si="430">IF(AND(R261&lt;&gt;0,$J261="H",$L261=0),R261,IF(AND(YEAR(V$4)&gt;=YEAR($F261),$J261="H",$F261&gt;0,$L261=0),$E261,0))</f>
        <v>0</v>
      </c>
      <c r="Y261" s="9">
        <f t="shared" ref="Y261:Y319" si="431">IF(AND(YEAR(V$4)&gt;=YEAR($F261),$E261&gt;0,$F261&gt;0,U261&gt;0,$J261="H"),ROUND(U261/$L261*$E261,2),IF(AND(YEAR(V$4)&gt;=YEAR($F261),$E261&lt;0,$F261&gt;0,U261&lt;0,$J261="H"),ROUND(U261/$L261*$E261,2),0))</f>
        <v>349</v>
      </c>
      <c r="Z261" s="4">
        <f t="shared" si="388"/>
        <v>0</v>
      </c>
      <c r="AA261" s="9">
        <f t="shared" ref="AA261:AA318" si="432">IF(Z261&lt;&gt;0,ROUND(Z261*YEARFRAC($F261,AB$4,0),2),0)</f>
        <v>0</v>
      </c>
      <c r="AB261" s="9">
        <f t="shared" si="412"/>
        <v>349</v>
      </c>
      <c r="AC261" s="9">
        <f t="shared" si="370"/>
        <v>349</v>
      </c>
      <c r="AD261" s="9">
        <f t="shared" ref="AD261:AD319" si="433">IF(AND(YEAR($F261)=YEAR(AE$4),$E261&lt;1000,$E261&gt;-1000,$F261&gt;0,$K261=1),$E261-$I261,IF(AND(YEAR($F261)=YEAR(AE$4),$F261&gt;0,$K261&gt;0),ROUND(($L261/12)*(13-MONTH($F261)),2),IF(AND(YEAR($F261)&lt;YEAR(AE$4),$E261&gt;0,$F261&gt;0,$K261&gt;0,V261&gt;$L261+$I261),$L261,IF(AND(YEAR($F261)&lt;YEAR(AE$4),$E261&gt;0,$F261&gt;0,$K261&gt;0,V261&gt;0,V261&lt;=$L261+$I261),V261-$I261,IF(AND(YEAR($F261)&lt;YEAR(AE$4),$E261&lt;0,$F261&gt;0,$K261&gt;0,V261&lt;0,V261&lt;=$L261),$L261,IF(AND(YEAR($F261)&lt;YEAR(AE$4),$E261&lt;0,$F261&gt;0,$K261&gt;0,V261&lt;0,V261&gt;$L261),V261,0))))))</f>
        <v>69.800000000000026</v>
      </c>
      <c r="AE261" s="9">
        <f t="shared" ref="AE261:AE319" si="434">IF(AND(YEAR(AE$4)=YEAR($F261),$E261&gt;0,$F261&gt;0,$E261-AD261&gt;=0),$E261-AD261,IF(AND(YEAR(AE$4)&gt;YEAR($F261),$E261&gt;0,$F261&gt;0,V261-AD261&gt;=0),V261-AD261,IF(AND(YEAR(AE$4)=YEAR($F261),$E261&lt;0,$F261&gt;0,$E261-AD261&lt;0),$E261-AD261,IF(AND(YEAR(AE$4)&gt;YEAR($F261),$E261&lt;0,$F261&gt;0,V261-AD261&lt;=0),V261-AD261,0))))</f>
        <v>0</v>
      </c>
      <c r="AF261" s="9">
        <f t="shared" ref="AF261:AF319" si="435">W261+AD261</f>
        <v>349</v>
      </c>
      <c r="AG261" s="9">
        <f t="shared" ref="AG261:AG319" si="436">IF(AND(AA261&lt;&gt;0,$J261="H",$L261=0),AA261,IF(AND(YEAR(AE$4)&gt;=YEAR($F261),$J261="H",$F261&gt;0,$L261=0),$E261,0))</f>
        <v>0</v>
      </c>
      <c r="AH261" s="9">
        <f t="shared" ref="AH261:AH319" si="437">IF(AND(YEAR(AE$4)&gt;=YEAR($F261),$E261&gt;0,$F261&gt;0,AD261&gt;0,$J261="H"),ROUND(AD261/$L261*$E261,2),IF(AND(YEAR(AE$4)&gt;=YEAR($F261),$E261&lt;0,$F261&gt;0,AD261&lt;0,$J261="H"),ROUND(AD261/$L261*$E261,2),0))</f>
        <v>349</v>
      </c>
      <c r="AI261" s="4">
        <f t="shared" si="389"/>
        <v>0</v>
      </c>
      <c r="AJ261" s="9">
        <f t="shared" ref="AJ261:AJ318" si="438">IF(AI261&lt;&gt;0,ROUND(AI261*YEARFRAC($F261,AK$4,0),2),0)</f>
        <v>0</v>
      </c>
      <c r="AK261" s="9">
        <f t="shared" si="413"/>
        <v>349</v>
      </c>
      <c r="AL261" s="9">
        <f t="shared" si="371"/>
        <v>0</v>
      </c>
      <c r="AM261" s="9">
        <f t="shared" ref="AM261:AM319" si="439">IF(AND(YEAR($F261)=YEAR(AN$4),$E261&lt;1000,$E261&gt;-1000,$F261&gt;0,$K261=1),$E261-$I261,IF(AND(YEAR($F261)=YEAR(AN$4),$F261&gt;0,$K261&gt;0),ROUND(($L261/12)*(13-MONTH($F261)),2),IF(AND(YEAR($F261)&lt;YEAR(AN$4),$E261&gt;0,$F261&gt;0,$K261&gt;0,AE261&gt;$L261+$I261),$L261,IF(AND(YEAR($F261)&lt;YEAR(AN$4),$E261&gt;0,$F261&gt;0,$K261&gt;0,AE261&gt;0,AE261&lt;=$L261+$I261),AE261-$I261,IF(AND(YEAR($F261)&lt;YEAR(AN$4),$E261&lt;0,$F261&gt;0,$K261&gt;0,AE261&lt;0,AE261&lt;=$L261),$L261,IF(AND(YEAR($F261)&lt;YEAR(AN$4),$E261&lt;0,$F261&gt;0,$K261&gt;0,AE261&lt;0,AE261&gt;$L261),AE261,0))))))</f>
        <v>0</v>
      </c>
      <c r="AN261" s="9">
        <f t="shared" ref="AN261:AN319" si="440">IF(AND(YEAR(AN$4)=YEAR($F261),$E261&gt;0,$F261&gt;0,$E261-AM261&gt;=0),$E261-AM261,IF(AND(YEAR(AN$4)&gt;YEAR($F261),$E261&gt;0,$F261&gt;0,AE261-AM261&gt;=0),AE261-AM261,IF(AND(YEAR(AN$4)=YEAR($F261),$E261&lt;0,$F261&gt;0,$E261-AM261&lt;0),$E261-AM261,IF(AND(YEAR(AN$4)&gt;YEAR($F261),$E261&lt;0,$F261&gt;0,AE261-AM261&lt;=0),AE261-AM261,0))))</f>
        <v>0</v>
      </c>
      <c r="AO261" s="9">
        <f t="shared" ref="AO261:AO319" si="441">AF261+AM261</f>
        <v>349</v>
      </c>
      <c r="AP261" s="9">
        <f t="shared" ref="AP261:AP319" si="442">IF(AND(AJ261&lt;&gt;0,$J261="H",$L261=0),AJ261,IF(AND(YEAR(AN$4)&gt;=YEAR($F261),$J261="H",$F261&gt;0,$L261=0),$E261,0))</f>
        <v>0</v>
      </c>
      <c r="AQ261" s="9">
        <f t="shared" ref="AQ261:AQ319" si="443">IF(AND(YEAR(AN$4)&gt;=YEAR($F261),$E261&gt;0,$F261&gt;0,AM261&gt;0,$J261="H"),ROUND(AM261/$L261*$E261,2),IF(AND(YEAR(AN$4)&gt;=YEAR($F261),$E261&lt;0,$F261&gt;0,AM261&lt;0,$J261="H"),ROUND(AM261/$L261*$E261,2),0))</f>
        <v>0</v>
      </c>
      <c r="AR261" s="4">
        <f t="shared" si="390"/>
        <v>0</v>
      </c>
      <c r="AS261" s="9">
        <f t="shared" ref="AS261:AS318" si="444">IF(AR261&lt;&gt;0,ROUND(AR261*YEARFRAC($F261,AT$4,0),2),0)</f>
        <v>0</v>
      </c>
      <c r="AT261" s="9">
        <f t="shared" si="414"/>
        <v>349</v>
      </c>
      <c r="AU261" s="9">
        <f t="shared" si="372"/>
        <v>0</v>
      </c>
      <c r="AV261" s="9">
        <f t="shared" ref="AV261:AV319" si="445">IF(AND(YEAR($F261)=YEAR(AW$4),$E261&lt;1000,$E261&gt;-1000,$F261&gt;0,$K261=1),$E261-$I261,IF(AND(YEAR($F261)=YEAR(AW$4),$F261&gt;0,$K261&gt;0),ROUND(($L261/12)*(13-MONTH($F261)),2),IF(AND(YEAR($F261)&lt;YEAR(AW$4),$E261&gt;0,$F261&gt;0,$K261&gt;0,AN261&gt;$L261+$I261),$L261,IF(AND(YEAR($F261)&lt;YEAR(AW$4),$E261&gt;0,$F261&gt;0,$K261&gt;0,AN261&gt;0,AN261&lt;=$L261+$I261),AN261-$I261,IF(AND(YEAR($F261)&lt;YEAR(AW$4),$E261&lt;0,$F261&gt;0,$K261&gt;0,AN261&lt;0,AN261&lt;=$L261),$L261,IF(AND(YEAR($F261)&lt;YEAR(AW$4),$E261&lt;0,$F261&gt;0,$K261&gt;0,AN261&lt;0,AN261&gt;$L261),AN261,0))))))</f>
        <v>0</v>
      </c>
      <c r="AW261" s="9">
        <f t="shared" ref="AW261:AW319" si="446">IF(AND(YEAR(AW$4)=YEAR($F261),$E261&gt;0,$F261&gt;0,$E261-AV261&gt;=0),$E261-AV261,IF(AND(YEAR(AW$4)&gt;YEAR($F261),$E261&gt;0,$F261&gt;0,AN261-AV261&gt;=0),AN261-AV261,IF(AND(YEAR(AW$4)=YEAR($F261),$E261&lt;0,$F261&gt;0,$E261-AV261&lt;0),$E261-AV261,IF(AND(YEAR(AW$4)&gt;YEAR($F261),$E261&lt;0,$F261&gt;0,AN261-AV261&lt;=0),AN261-AV261,0))))</f>
        <v>0</v>
      </c>
      <c r="AX261" s="9">
        <f t="shared" ref="AX261:AX319" si="447">AO261+AV261</f>
        <v>349</v>
      </c>
      <c r="AY261" s="9">
        <f t="shared" ref="AY261:AY319" si="448">IF(AND(AS261&lt;&gt;0,$J261="H",$L261=0),AS261,IF(AND(YEAR(AW$4)&gt;=YEAR($F261),$J261="H",$F261&gt;0,$L261=0),$E261,0))</f>
        <v>0</v>
      </c>
      <c r="AZ261" s="9">
        <f t="shared" ref="AZ261:AZ319" si="449">IF(AND(YEAR(AW$4)&gt;=YEAR($F261),$E261&gt;0,$F261&gt;0,AV261&gt;0,$J261="H"),ROUND(AV261/$L261*$E261,2),IF(AND(YEAR(AW$4)&gt;=YEAR($F261),$E261&lt;0,$F261&gt;0,AV261&lt;0,$J261="H"),ROUND(AV261/$L261*$E261,2),0))</f>
        <v>0</v>
      </c>
      <c r="BA261" s="4">
        <f t="shared" si="391"/>
        <v>0</v>
      </c>
      <c r="BB261" s="9">
        <f t="shared" ref="BB261:BB318" si="450">IF(BA261&lt;&gt;0,ROUND(BA261*YEARFRAC($F261,BC$4,0),2),0)</f>
        <v>0</v>
      </c>
      <c r="BC261" s="9">
        <f t="shared" si="415"/>
        <v>349</v>
      </c>
      <c r="BD261" s="9">
        <f t="shared" si="373"/>
        <v>0</v>
      </c>
      <c r="BE261" s="9">
        <f t="shared" ref="BE261:BE319" si="451">IF(AND(YEAR($F261)=YEAR(BF$4),$E261&lt;1000,$E261&gt;-1000,$F261&gt;0,$K261=1),$E261-$I261,IF(AND(YEAR($F261)=YEAR(BF$4),$F261&gt;0,$K261&gt;0),ROUND(($L261/12)*(13-MONTH($F261)),2),IF(AND(YEAR($F261)&lt;YEAR(BF$4),$E261&gt;0,$F261&gt;0,$K261&gt;0,AW261&gt;$L261+$I261),$L261,IF(AND(YEAR($F261)&lt;YEAR(BF$4),$E261&gt;0,$F261&gt;0,$K261&gt;0,AW261&gt;0,AW261&lt;=$L261+$I261),AW261-$I261,IF(AND(YEAR($F261)&lt;YEAR(BF$4),$E261&lt;0,$F261&gt;0,$K261&gt;0,AW261&lt;0,AW261&lt;=$L261),$L261,IF(AND(YEAR($F261)&lt;YEAR(BF$4),$E261&lt;0,$F261&gt;0,$K261&gt;0,AW261&lt;0,AW261&gt;$L261),AW261,0))))))</f>
        <v>0</v>
      </c>
      <c r="BF261" s="9">
        <f t="shared" ref="BF261:BF319" si="452">IF(AND(YEAR(BF$4)=YEAR($F261),$E261&gt;0,$F261&gt;0,$E261-BE261&gt;=0),$E261-BE261,IF(AND(YEAR(BF$4)&gt;YEAR($F261),$E261&gt;0,$F261&gt;0,AW261-BE261&gt;=0),AW261-BE261,IF(AND(YEAR(BF$4)=YEAR($F261),$E261&lt;0,$F261&gt;0,$E261-BE261&lt;0),$E261-BE261,IF(AND(YEAR(BF$4)&gt;YEAR($F261),$E261&lt;0,$F261&gt;0,AW261-BE261&lt;=0),AW261-BE261,0))))</f>
        <v>0</v>
      </c>
      <c r="BG261" s="9">
        <f t="shared" ref="BG261:BG319" si="453">AX261+BE261</f>
        <v>349</v>
      </c>
      <c r="BH261" s="9">
        <f t="shared" ref="BH261:BH319" si="454">IF(AND(BB261&lt;&gt;0,$J261="H",$L261=0),BB261,IF(AND(YEAR(BF$4)&gt;=YEAR($F261),$J261="H",$F261&gt;0,$L261=0),$E261,0))</f>
        <v>0</v>
      </c>
      <c r="BI261" s="9">
        <f t="shared" ref="BI261:BI319" si="455">IF(AND(YEAR(BF$4)&gt;=YEAR($F261),$E261&gt;0,$F261&gt;0,BE261&gt;0,$J261="H"),ROUND(BE261/$L261*$E261,2),IF(AND(YEAR(BF$4)&gt;=YEAR($F261),$E261&lt;0,$F261&gt;0,BE261&lt;0,$J261="H"),ROUND(BE261/$L261*$E261,2),0))</f>
        <v>0</v>
      </c>
      <c r="BJ261" s="4">
        <f t="shared" si="392"/>
        <v>0</v>
      </c>
      <c r="BK261" s="9">
        <f t="shared" ref="BK261:BK318" si="456">IF(BJ261&lt;&gt;0,ROUND(BJ261*YEARFRAC($F261,BL$4,0),2),0)</f>
        <v>0</v>
      </c>
      <c r="BL261" s="9">
        <f t="shared" si="416"/>
        <v>349</v>
      </c>
      <c r="BM261" s="9">
        <f t="shared" si="374"/>
        <v>0</v>
      </c>
      <c r="BN261" s="9">
        <f t="shared" ref="BN261:BN319" si="457">IF(AND(YEAR($F261)=YEAR(BO$4),$E261&lt;1000,$E261&gt;-1000,$F261&gt;0,$K261=1),$E261-$I261,IF(AND(YEAR($F261)=YEAR(BO$4),$F261&gt;0,$K261&gt;0),ROUND(($L261/12)*(13-MONTH($F261)),2),IF(AND(YEAR($F261)&lt;YEAR(BO$4),$E261&gt;0,$F261&gt;0,$K261&gt;0,BF261&gt;$L261+$I261),$L261,IF(AND(YEAR($F261)&lt;YEAR(BO$4),$E261&gt;0,$F261&gt;0,$K261&gt;0,BF261&gt;0,BF261&lt;=$L261+$I261),BF261-$I261,IF(AND(YEAR($F261)&lt;YEAR(BO$4),$E261&lt;0,$F261&gt;0,$K261&gt;0,BF261&lt;0,BF261&lt;=$L261),$L261,IF(AND(YEAR($F261)&lt;YEAR(BO$4),$E261&lt;0,$F261&gt;0,$K261&gt;0,BF261&lt;0,BF261&gt;$L261),BF261,0))))))</f>
        <v>0</v>
      </c>
      <c r="BO261" s="9">
        <f t="shared" ref="BO261:BO319" si="458">IF(AND(YEAR(BO$4)=YEAR($F261),$E261&gt;0,$F261&gt;0,$E261-BN261&gt;=0),$E261-BN261,IF(AND(YEAR(BO$4)&gt;YEAR($F261),$E261&gt;0,$F261&gt;0,BF261-BN261&gt;=0),BF261-BN261,IF(AND(YEAR(BO$4)=YEAR($F261),$E261&lt;0,$F261&gt;0,$E261-BN261&lt;0),$E261-BN261,IF(AND(YEAR(BO$4)&gt;YEAR($F261),$E261&lt;0,$F261&gt;0,BF261-BN261&lt;=0),BF261-BN261,0))))</f>
        <v>0</v>
      </c>
      <c r="BP261" s="9">
        <f t="shared" ref="BP261:BP319" si="459">BG261+BN261</f>
        <v>349</v>
      </c>
      <c r="BQ261" s="9">
        <f t="shared" ref="BQ261:BQ319" si="460">IF(AND(BK261&lt;&gt;0,$J261="H",$L261=0),BK261,IF(AND(YEAR(BO$4)&gt;=YEAR($F261),$J261="H",$F261&gt;0,$L261=0),$E261,0))</f>
        <v>0</v>
      </c>
      <c r="BR261" s="9">
        <f t="shared" ref="BR261:BR319" si="461">IF(AND(YEAR(BO$4)&gt;=YEAR($F261),$E261&gt;0,$F261&gt;0,BN261&gt;0,$J261="H"),ROUND(BN261/$L261*$E261,2),IF(AND(YEAR(BO$4)&gt;=YEAR($F261),$E261&lt;0,$F261&gt;0,BN261&lt;0,$J261="H"),ROUND(BN261/$L261*$E261,2),0))</f>
        <v>0</v>
      </c>
      <c r="BS261" s="4">
        <f t="shared" si="393"/>
        <v>0</v>
      </c>
      <c r="BT261" s="9">
        <f t="shared" ref="BT261:BT318" si="462">IF(BS261&lt;&gt;0,ROUND(BS261*YEARFRAC($F261,BU$4,0),2),0)</f>
        <v>0</v>
      </c>
      <c r="BU261" s="9">
        <f t="shared" si="417"/>
        <v>349</v>
      </c>
      <c r="BV261" s="9">
        <f t="shared" si="375"/>
        <v>0</v>
      </c>
      <c r="BW261" s="9">
        <f t="shared" ref="BW261:BW319" si="463">IF(AND(YEAR($F261)=YEAR(BX$4),$E261&lt;1000,$E261&gt;-1000,$F261&gt;0,$K261=1),$E261-$I261,IF(AND(YEAR($F261)=YEAR(BX$4),$F261&gt;0,$K261&gt;0),ROUND(($L261/12)*(13-MONTH($F261)),2),IF(AND(YEAR($F261)&lt;YEAR(BX$4),$E261&gt;0,$F261&gt;0,$K261&gt;0,BO261&gt;$L261+$I261),$L261,IF(AND(YEAR($F261)&lt;YEAR(BX$4),$E261&gt;0,$F261&gt;0,$K261&gt;0,BO261&gt;0,BO261&lt;=$L261+$I261),BO261-$I261,IF(AND(YEAR($F261)&lt;YEAR(BX$4),$E261&lt;0,$F261&gt;0,$K261&gt;0,BO261&lt;0,BO261&lt;=$L261),$L261,IF(AND(YEAR($F261)&lt;YEAR(BX$4),$E261&lt;0,$F261&gt;0,$K261&gt;0,BO261&lt;0,BO261&gt;$L261),BO261,0))))))</f>
        <v>0</v>
      </c>
      <c r="BX261" s="9">
        <f t="shared" ref="BX261:BX319" si="464">IF(AND(YEAR(BX$4)=YEAR($F261),$E261&gt;0,$F261&gt;0,$E261-BW261&gt;=0),$E261-BW261,IF(AND(YEAR(BX$4)&gt;YEAR($F261),$E261&gt;0,$F261&gt;0,BO261-BW261&gt;=0),BO261-BW261,IF(AND(YEAR(BX$4)=YEAR($F261),$E261&lt;0,$F261&gt;0,$E261-BW261&lt;0),$E261-BW261,IF(AND(YEAR(BX$4)&gt;YEAR($F261),$E261&lt;0,$F261&gt;0,BO261-BW261&lt;=0),BO261-BW261,0))))</f>
        <v>0</v>
      </c>
      <c r="BY261" s="9">
        <f t="shared" ref="BY261:BY319" si="465">BP261+BW261</f>
        <v>349</v>
      </c>
      <c r="BZ261" s="9">
        <f t="shared" ref="BZ261:BZ319" si="466">IF(AND(BT261&lt;&gt;0,$J261="H",$L261=0),BT261,IF(AND(YEAR(BX$4)&gt;=YEAR($F261),$J261="H",$F261&gt;0,$L261=0),$E261,0))</f>
        <v>0</v>
      </c>
      <c r="CA261" s="9">
        <f t="shared" ref="CA261:CA319" si="467">IF(AND(YEAR(BX$4)&gt;=YEAR($F261),$E261&gt;0,$F261&gt;0,BW261&gt;0,$J261="H"),ROUND(BW261/$L261*$E261,2),IF(AND(YEAR(BX$4)&gt;=YEAR($F261),$E261&lt;0,$F261&gt;0,BW261&lt;0,$J261="H"),ROUND(BW261/$L261*$E261,2),0))</f>
        <v>0</v>
      </c>
      <c r="CB261" s="4">
        <f t="shared" si="394"/>
        <v>0</v>
      </c>
      <c r="CC261" s="9">
        <f t="shared" ref="CC261:CC318" si="468">IF(CB261&lt;&gt;0,ROUND(CB261*YEARFRAC($F261,CD$4,0),2),0)</f>
        <v>0</v>
      </c>
      <c r="CD261" s="9">
        <f t="shared" si="418"/>
        <v>349</v>
      </c>
      <c r="CE261" s="9">
        <f t="shared" si="376"/>
        <v>0</v>
      </c>
      <c r="CF261" s="9">
        <f t="shared" ref="CF261:CF319" si="469">IF(AND(YEAR($F261)=YEAR(CG$4),$E261&lt;1000,$E261&gt;-1000,$F261&gt;0,$K261=1),$E261-$I261,IF(AND(YEAR($F261)=YEAR(CG$4),$F261&gt;0,$K261&gt;0),ROUND(($L261/12)*(13-MONTH($F261)),2),IF(AND(YEAR($F261)&lt;YEAR(CG$4),$E261&gt;0,$F261&gt;0,$K261&gt;0,BX261&gt;$L261+$I261),$L261,IF(AND(YEAR($F261)&lt;YEAR(CG$4),$E261&gt;0,$F261&gt;0,$K261&gt;0,BX261&gt;0,BX261&lt;=$L261+$I261),BX261-$I261,IF(AND(YEAR($F261)&lt;YEAR(CG$4),$E261&lt;0,$F261&gt;0,$K261&gt;0,BX261&lt;0,BX261&lt;=$L261),$L261,IF(AND(YEAR($F261)&lt;YEAR(CG$4),$E261&lt;0,$F261&gt;0,$K261&gt;0,BX261&lt;0,BX261&gt;$L261),BX261,0))))))</f>
        <v>0</v>
      </c>
      <c r="CG261" s="9">
        <f t="shared" ref="CG261:CG319" si="470">IF(AND(YEAR(CG$4)=YEAR($F261),$E261&gt;0,$F261&gt;0,$E261-CF261&gt;=0),$E261-CF261,IF(AND(YEAR(CG$4)&gt;YEAR($F261),$E261&gt;0,$F261&gt;0,BX261-CF261&gt;=0),BX261-CF261,IF(AND(YEAR(CG$4)=YEAR($F261),$E261&lt;0,$F261&gt;0,$E261-CF261&lt;0),$E261-CF261,IF(AND(YEAR(CG$4)&gt;YEAR($F261),$E261&lt;0,$F261&gt;0,BX261-CF261&lt;=0),BX261-CF261,0))))</f>
        <v>0</v>
      </c>
      <c r="CH261" s="9">
        <f t="shared" ref="CH261:CH319" si="471">BY261+CF261</f>
        <v>349</v>
      </c>
      <c r="CI261" s="9">
        <f t="shared" ref="CI261:CI319" si="472">IF(AND(CC261&lt;&gt;0,$J261="H",$L261=0),CC261,IF(AND(YEAR(CG$4)&gt;=YEAR($F261),$J261="H",$F261&gt;0,$L261=0),$E261,0))</f>
        <v>0</v>
      </c>
      <c r="CJ261" s="9">
        <f t="shared" ref="CJ261:CJ319" si="473">IF(AND(YEAR(CG$4)&gt;=YEAR($F261),$E261&gt;0,$F261&gt;0,CF261&gt;0,$J261="H"),ROUND(CF261/$L261*$E261,2),IF(AND(YEAR(CG$4)&gt;=YEAR($F261),$E261&lt;0,$F261&gt;0,CF261&lt;0,$J261="H"),ROUND(CF261/$L261*$E261,2),0))</f>
        <v>0</v>
      </c>
      <c r="CK261" s="4">
        <f t="shared" si="395"/>
        <v>0</v>
      </c>
      <c r="CL261" s="9">
        <f t="shared" ref="CL261:CL318" si="474">IF(CK261&lt;&gt;0,ROUND(CK261*YEARFRAC($F261,CM$4,0),2),0)</f>
        <v>0</v>
      </c>
      <c r="CM261" s="9">
        <f t="shared" si="419"/>
        <v>349</v>
      </c>
      <c r="CN261" s="9">
        <f t="shared" si="377"/>
        <v>0</v>
      </c>
      <c r="CO261" s="9">
        <f t="shared" ref="CO261:CO319" si="475">IF(AND(YEAR($F261)=YEAR(CP$4),$E261&lt;1000,$E261&gt;-1000,$F261&gt;0,$K261=1),$E261-$I261,IF(AND(YEAR($F261)=YEAR(CP$4),$F261&gt;0,$K261&gt;0),ROUND(($L261/12)*(13-MONTH($F261)),2),IF(AND(YEAR($F261)&lt;YEAR(CP$4),$E261&gt;0,$F261&gt;0,$K261&gt;0,CG261&gt;$L261+$I261),$L261,IF(AND(YEAR($F261)&lt;YEAR(CP$4),$E261&gt;0,$F261&gt;0,$K261&gt;0,CG261&gt;0,CG261&lt;=$L261+$I261),CG261-$I261,IF(AND(YEAR($F261)&lt;YEAR(CP$4),$E261&lt;0,$F261&gt;0,$K261&gt;0,CG261&lt;0,CG261&lt;=$L261),$L261,IF(AND(YEAR($F261)&lt;YEAR(CP$4),$E261&lt;0,$F261&gt;0,$K261&gt;0,CG261&lt;0,CG261&gt;$L261),CG261,0))))))</f>
        <v>0</v>
      </c>
      <c r="CP261" s="9">
        <f t="shared" ref="CP261:CP319" si="476">IF(AND(YEAR(CP$4)=YEAR($F261),$E261&gt;0,$F261&gt;0,$E261-CO261&gt;=0),$E261-CO261,IF(AND(YEAR(CP$4)&gt;YEAR($F261),$E261&gt;0,$F261&gt;0,CG261-CO261&gt;=0),CG261-CO261,IF(AND(YEAR(CP$4)=YEAR($F261),$E261&lt;0,$F261&gt;0,$E261-CO261&lt;0),$E261-CO261,IF(AND(YEAR(CP$4)&gt;YEAR($F261),$E261&lt;0,$F261&gt;0,CG261-CO261&lt;=0),CG261-CO261,0))))</f>
        <v>0</v>
      </c>
      <c r="CQ261" s="9">
        <f t="shared" ref="CQ261:CQ319" si="477">CH261+CO261</f>
        <v>349</v>
      </c>
      <c r="CR261" s="9">
        <f t="shared" ref="CR261:CR319" si="478">IF(AND(CL261&lt;&gt;0,$J261="H",$L261=0),CL261,IF(AND(YEAR(CP$4)&gt;=YEAR($F261),$J261="H",$F261&gt;0,$L261=0),$E261,0))</f>
        <v>0</v>
      </c>
      <c r="CS261" s="9">
        <f t="shared" ref="CS261:CS319" si="479">IF(AND(YEAR(CP$4)&gt;=YEAR($F261),$E261&gt;0,$F261&gt;0,CO261&gt;0,$J261="H"),ROUND(CO261/$L261*$E261,2),IF(AND(YEAR(CP$4)&gt;=YEAR($F261),$E261&lt;0,$F261&gt;0,CO261&lt;0,$J261="H"),ROUND(CO261/$L261*$E261,2),0))</f>
        <v>0</v>
      </c>
    </row>
    <row r="262" spans="1:97" ht="12.9" customHeight="1" x14ac:dyDescent="0.25">
      <c r="A262" s="193">
        <v>2745</v>
      </c>
      <c r="B262" s="186" t="s">
        <v>296</v>
      </c>
      <c r="C262" s="179"/>
      <c r="D262" s="194"/>
      <c r="E262" s="183">
        <v>961.72</v>
      </c>
      <c r="F262" s="276">
        <v>40154</v>
      </c>
      <c r="G262" s="189">
        <v>10</v>
      </c>
      <c r="H262" s="177"/>
      <c r="I262" s="190"/>
      <c r="J262" s="200" t="s">
        <v>463</v>
      </c>
      <c r="K262" s="93">
        <f t="shared" si="422"/>
        <v>0.1</v>
      </c>
      <c r="L262" s="94">
        <f t="shared" si="423"/>
        <v>96.17</v>
      </c>
      <c r="M262" s="91">
        <f t="shared" si="424"/>
        <v>761.37</v>
      </c>
      <c r="N262" s="9">
        <f t="shared" si="425"/>
        <v>200.35</v>
      </c>
      <c r="O262" s="548">
        <f t="shared" si="426"/>
        <v>961.72</v>
      </c>
      <c r="P262" s="543"/>
      <c r="Q262" s="4">
        <f t="shared" si="387"/>
        <v>0</v>
      </c>
      <c r="R262" s="9">
        <f t="shared" si="420"/>
        <v>0</v>
      </c>
      <c r="S262" s="9">
        <f t="shared" si="386"/>
        <v>961.72</v>
      </c>
      <c r="T262" s="9">
        <f t="shared" si="421"/>
        <v>961.72</v>
      </c>
      <c r="U262" s="9">
        <f t="shared" si="427"/>
        <v>96.17</v>
      </c>
      <c r="V262" s="9">
        <f t="shared" si="428"/>
        <v>665.2</v>
      </c>
      <c r="W262" s="9">
        <f t="shared" si="429"/>
        <v>296.52</v>
      </c>
      <c r="X262" s="9">
        <f t="shared" si="430"/>
        <v>0</v>
      </c>
      <c r="Y262" s="9">
        <f t="shared" si="431"/>
        <v>961.72</v>
      </c>
      <c r="Z262" s="4">
        <f t="shared" si="388"/>
        <v>0</v>
      </c>
      <c r="AA262" s="9">
        <f t="shared" si="432"/>
        <v>0</v>
      </c>
      <c r="AB262" s="9">
        <f t="shared" si="412"/>
        <v>961.72</v>
      </c>
      <c r="AC262" s="9">
        <f t="shared" ref="AC262:AC319" si="480">IF(AD262&lt;&gt;0,ROUND(AD262/$L262*AB262,2),0)</f>
        <v>961.72</v>
      </c>
      <c r="AD262" s="9">
        <f t="shared" si="433"/>
        <v>96.17</v>
      </c>
      <c r="AE262" s="9">
        <f t="shared" si="434"/>
        <v>569.03000000000009</v>
      </c>
      <c r="AF262" s="9">
        <f t="shared" si="435"/>
        <v>392.69</v>
      </c>
      <c r="AG262" s="9">
        <f t="shared" si="436"/>
        <v>0</v>
      </c>
      <c r="AH262" s="9">
        <f t="shared" si="437"/>
        <v>961.72</v>
      </c>
      <c r="AI262" s="4">
        <f t="shared" si="389"/>
        <v>0</v>
      </c>
      <c r="AJ262" s="9">
        <f t="shared" si="438"/>
        <v>0</v>
      </c>
      <c r="AK262" s="9">
        <f t="shared" si="413"/>
        <v>961.72</v>
      </c>
      <c r="AL262" s="9">
        <f t="shared" ref="AL262:AL319" si="481">IF(AM262&lt;&gt;0,ROUND(AM262/$L262*AK262,2),0)</f>
        <v>961.72</v>
      </c>
      <c r="AM262" s="9">
        <f t="shared" si="439"/>
        <v>96.17</v>
      </c>
      <c r="AN262" s="9">
        <f t="shared" si="440"/>
        <v>472.86000000000007</v>
      </c>
      <c r="AO262" s="9">
        <f t="shared" si="441"/>
        <v>488.86</v>
      </c>
      <c r="AP262" s="9">
        <f t="shared" si="442"/>
        <v>0</v>
      </c>
      <c r="AQ262" s="9">
        <f t="shared" si="443"/>
        <v>961.72</v>
      </c>
      <c r="AR262" s="4">
        <f t="shared" si="390"/>
        <v>0</v>
      </c>
      <c r="AS262" s="9">
        <f t="shared" si="444"/>
        <v>0</v>
      </c>
      <c r="AT262" s="9">
        <f t="shared" si="414"/>
        <v>961.72</v>
      </c>
      <c r="AU262" s="9">
        <f t="shared" ref="AU262:AU319" si="482">IF(AV262&lt;&gt;0,ROUND(AV262/$L262*AT262,2),0)</f>
        <v>961.72</v>
      </c>
      <c r="AV262" s="9">
        <f t="shared" si="445"/>
        <v>96.17</v>
      </c>
      <c r="AW262" s="9">
        <f t="shared" si="446"/>
        <v>376.69000000000005</v>
      </c>
      <c r="AX262" s="9">
        <f t="shared" si="447"/>
        <v>585.03</v>
      </c>
      <c r="AY262" s="9">
        <f t="shared" si="448"/>
        <v>0</v>
      </c>
      <c r="AZ262" s="9">
        <f t="shared" si="449"/>
        <v>961.72</v>
      </c>
      <c r="BA262" s="4">
        <f t="shared" si="391"/>
        <v>0</v>
      </c>
      <c r="BB262" s="9">
        <f t="shared" si="450"/>
        <v>0</v>
      </c>
      <c r="BC262" s="9">
        <f t="shared" si="415"/>
        <v>961.72</v>
      </c>
      <c r="BD262" s="9">
        <f t="shared" ref="BD262:BD319" si="483">IF(BE262&lt;&gt;0,ROUND(BE262/$L262*BC262,2),0)</f>
        <v>961.72</v>
      </c>
      <c r="BE262" s="9">
        <f t="shared" si="451"/>
        <v>96.17</v>
      </c>
      <c r="BF262" s="9">
        <f t="shared" si="452"/>
        <v>280.52000000000004</v>
      </c>
      <c r="BG262" s="9">
        <f t="shared" si="453"/>
        <v>681.19999999999993</v>
      </c>
      <c r="BH262" s="9">
        <f t="shared" si="454"/>
        <v>0</v>
      </c>
      <c r="BI262" s="9">
        <f t="shared" si="455"/>
        <v>961.72</v>
      </c>
      <c r="BJ262" s="4">
        <f t="shared" si="392"/>
        <v>0</v>
      </c>
      <c r="BK262" s="9">
        <f t="shared" si="456"/>
        <v>0</v>
      </c>
      <c r="BL262" s="9">
        <f t="shared" si="416"/>
        <v>961.72</v>
      </c>
      <c r="BM262" s="9">
        <f t="shared" ref="BM262:BM319" si="484">IF(BN262&lt;&gt;0,ROUND(BN262/$L262*BL262,2),0)</f>
        <v>961.72</v>
      </c>
      <c r="BN262" s="9">
        <f t="shared" si="457"/>
        <v>96.17</v>
      </c>
      <c r="BO262" s="9">
        <f t="shared" si="458"/>
        <v>184.35000000000002</v>
      </c>
      <c r="BP262" s="9">
        <f t="shared" si="459"/>
        <v>777.36999999999989</v>
      </c>
      <c r="BQ262" s="9">
        <f t="shared" si="460"/>
        <v>0</v>
      </c>
      <c r="BR262" s="9">
        <f t="shared" si="461"/>
        <v>961.72</v>
      </c>
      <c r="BS262" s="4">
        <f t="shared" si="393"/>
        <v>0</v>
      </c>
      <c r="BT262" s="9">
        <f t="shared" si="462"/>
        <v>0</v>
      </c>
      <c r="BU262" s="9">
        <f t="shared" si="417"/>
        <v>961.72</v>
      </c>
      <c r="BV262" s="9">
        <f t="shared" ref="BV262:BV319" si="485">IF(BW262&lt;&gt;0,ROUND(BW262/$L262*BU262,2),0)</f>
        <v>961.72</v>
      </c>
      <c r="BW262" s="9">
        <f t="shared" si="463"/>
        <v>96.17</v>
      </c>
      <c r="BX262" s="9">
        <f t="shared" si="464"/>
        <v>88.180000000000021</v>
      </c>
      <c r="BY262" s="9">
        <f t="shared" si="465"/>
        <v>873.53999999999985</v>
      </c>
      <c r="BZ262" s="9">
        <f t="shared" si="466"/>
        <v>0</v>
      </c>
      <c r="CA262" s="9">
        <f t="shared" si="467"/>
        <v>961.72</v>
      </c>
      <c r="CB262" s="4">
        <f t="shared" si="394"/>
        <v>0</v>
      </c>
      <c r="CC262" s="9">
        <f t="shared" si="468"/>
        <v>0</v>
      </c>
      <c r="CD262" s="9">
        <f t="shared" si="418"/>
        <v>961.72</v>
      </c>
      <c r="CE262" s="9">
        <f t="shared" ref="CE262:CE319" si="486">IF(CF262&lt;&gt;0,ROUND(CF262/$L262*CD262,2),0)</f>
        <v>881.82</v>
      </c>
      <c r="CF262" s="9">
        <f t="shared" si="469"/>
        <v>88.180000000000021</v>
      </c>
      <c r="CG262" s="9">
        <f t="shared" si="470"/>
        <v>0</v>
      </c>
      <c r="CH262" s="9">
        <f t="shared" si="471"/>
        <v>961.71999999999991</v>
      </c>
      <c r="CI262" s="9">
        <f t="shared" si="472"/>
        <v>0</v>
      </c>
      <c r="CJ262" s="9">
        <f t="shared" si="473"/>
        <v>881.82</v>
      </c>
      <c r="CK262" s="4">
        <f t="shared" si="395"/>
        <v>0</v>
      </c>
      <c r="CL262" s="9">
        <f t="shared" si="474"/>
        <v>0</v>
      </c>
      <c r="CM262" s="9">
        <f t="shared" si="419"/>
        <v>961.72</v>
      </c>
      <c r="CN262" s="9">
        <f t="shared" ref="CN262:CN319" si="487">IF(CO262&lt;&gt;0,ROUND(CO262/$L262*CM262,2),0)</f>
        <v>0</v>
      </c>
      <c r="CO262" s="9">
        <f t="shared" si="475"/>
        <v>0</v>
      </c>
      <c r="CP262" s="9">
        <f t="shared" si="476"/>
        <v>0</v>
      </c>
      <c r="CQ262" s="9">
        <f t="shared" si="477"/>
        <v>961.71999999999991</v>
      </c>
      <c r="CR262" s="9">
        <f t="shared" si="478"/>
        <v>0</v>
      </c>
      <c r="CS262" s="9">
        <f t="shared" si="479"/>
        <v>0</v>
      </c>
    </row>
    <row r="263" spans="1:97" ht="12.9" customHeight="1" x14ac:dyDescent="0.25">
      <c r="A263" s="193">
        <v>2746</v>
      </c>
      <c r="B263" s="186" t="s">
        <v>297</v>
      </c>
      <c r="C263" s="179"/>
      <c r="D263" s="194"/>
      <c r="E263" s="183">
        <v>5250</v>
      </c>
      <c r="F263" s="276">
        <v>40256</v>
      </c>
      <c r="G263" s="189">
        <v>10</v>
      </c>
      <c r="H263" s="177"/>
      <c r="I263" s="190"/>
      <c r="J263" s="200" t="s">
        <v>463</v>
      </c>
      <c r="K263" s="93">
        <f t="shared" si="422"/>
        <v>0.1</v>
      </c>
      <c r="L263" s="94">
        <f t="shared" si="423"/>
        <v>525</v>
      </c>
      <c r="M263" s="91">
        <f t="shared" si="424"/>
        <v>4287.5</v>
      </c>
      <c r="N263" s="9">
        <f t="shared" si="425"/>
        <v>962.5</v>
      </c>
      <c r="O263" s="548">
        <f t="shared" si="426"/>
        <v>5250</v>
      </c>
      <c r="P263" s="543"/>
      <c r="Q263" s="4">
        <f t="shared" si="387"/>
        <v>0</v>
      </c>
      <c r="R263" s="9">
        <f t="shared" si="420"/>
        <v>0</v>
      </c>
      <c r="S263" s="9">
        <f t="shared" si="386"/>
        <v>5250</v>
      </c>
      <c r="T263" s="9">
        <f t="shared" si="421"/>
        <v>5250</v>
      </c>
      <c r="U263" s="9">
        <f t="shared" si="427"/>
        <v>525</v>
      </c>
      <c r="V263" s="9">
        <f t="shared" si="428"/>
        <v>3762.5</v>
      </c>
      <c r="W263" s="9">
        <f t="shared" si="429"/>
        <v>1487.5</v>
      </c>
      <c r="X263" s="9">
        <f t="shared" si="430"/>
        <v>0</v>
      </c>
      <c r="Y263" s="9">
        <f t="shared" si="431"/>
        <v>5250</v>
      </c>
      <c r="Z263" s="4">
        <f t="shared" si="388"/>
        <v>0</v>
      </c>
      <c r="AA263" s="9">
        <f t="shared" si="432"/>
        <v>0</v>
      </c>
      <c r="AB263" s="9">
        <f t="shared" si="412"/>
        <v>5250</v>
      </c>
      <c r="AC263" s="9">
        <f t="shared" si="480"/>
        <v>5250</v>
      </c>
      <c r="AD263" s="9">
        <f t="shared" si="433"/>
        <v>525</v>
      </c>
      <c r="AE263" s="9">
        <f t="shared" si="434"/>
        <v>3237.5</v>
      </c>
      <c r="AF263" s="9">
        <f t="shared" si="435"/>
        <v>2012.5</v>
      </c>
      <c r="AG263" s="9">
        <f t="shared" si="436"/>
        <v>0</v>
      </c>
      <c r="AH263" s="9">
        <f t="shared" si="437"/>
        <v>5250</v>
      </c>
      <c r="AI263" s="4">
        <f t="shared" si="389"/>
        <v>0</v>
      </c>
      <c r="AJ263" s="9">
        <f t="shared" si="438"/>
        <v>0</v>
      </c>
      <c r="AK263" s="9">
        <f t="shared" si="413"/>
        <v>5250</v>
      </c>
      <c r="AL263" s="9">
        <f t="shared" si="481"/>
        <v>5250</v>
      </c>
      <c r="AM263" s="9">
        <f t="shared" si="439"/>
        <v>525</v>
      </c>
      <c r="AN263" s="9">
        <f t="shared" si="440"/>
        <v>2712.5</v>
      </c>
      <c r="AO263" s="9">
        <f t="shared" si="441"/>
        <v>2537.5</v>
      </c>
      <c r="AP263" s="9">
        <f t="shared" si="442"/>
        <v>0</v>
      </c>
      <c r="AQ263" s="9">
        <f t="shared" si="443"/>
        <v>5250</v>
      </c>
      <c r="AR263" s="4">
        <f t="shared" si="390"/>
        <v>0</v>
      </c>
      <c r="AS263" s="9">
        <f t="shared" si="444"/>
        <v>0</v>
      </c>
      <c r="AT263" s="9">
        <f t="shared" si="414"/>
        <v>5250</v>
      </c>
      <c r="AU263" s="9">
        <f t="shared" si="482"/>
        <v>5250</v>
      </c>
      <c r="AV263" s="9">
        <f t="shared" si="445"/>
        <v>525</v>
      </c>
      <c r="AW263" s="9">
        <f t="shared" si="446"/>
        <v>2187.5</v>
      </c>
      <c r="AX263" s="9">
        <f t="shared" si="447"/>
        <v>3062.5</v>
      </c>
      <c r="AY263" s="9">
        <f t="shared" si="448"/>
        <v>0</v>
      </c>
      <c r="AZ263" s="9">
        <f t="shared" si="449"/>
        <v>5250</v>
      </c>
      <c r="BA263" s="4">
        <f t="shared" si="391"/>
        <v>0</v>
      </c>
      <c r="BB263" s="9">
        <f t="shared" si="450"/>
        <v>0</v>
      </c>
      <c r="BC263" s="9">
        <f t="shared" si="415"/>
        <v>5250</v>
      </c>
      <c r="BD263" s="9">
        <f t="shared" si="483"/>
        <v>5250</v>
      </c>
      <c r="BE263" s="9">
        <f t="shared" si="451"/>
        <v>525</v>
      </c>
      <c r="BF263" s="9">
        <f t="shared" si="452"/>
        <v>1662.5</v>
      </c>
      <c r="BG263" s="9">
        <f t="shared" si="453"/>
        <v>3587.5</v>
      </c>
      <c r="BH263" s="9">
        <f t="shared" si="454"/>
        <v>0</v>
      </c>
      <c r="BI263" s="9">
        <f t="shared" si="455"/>
        <v>5250</v>
      </c>
      <c r="BJ263" s="4">
        <f t="shared" si="392"/>
        <v>0</v>
      </c>
      <c r="BK263" s="9">
        <f t="shared" si="456"/>
        <v>0</v>
      </c>
      <c r="BL263" s="9">
        <f t="shared" si="416"/>
        <v>5250</v>
      </c>
      <c r="BM263" s="9">
        <f t="shared" si="484"/>
        <v>5250</v>
      </c>
      <c r="BN263" s="9">
        <f t="shared" si="457"/>
        <v>525</v>
      </c>
      <c r="BO263" s="9">
        <f t="shared" si="458"/>
        <v>1137.5</v>
      </c>
      <c r="BP263" s="9">
        <f t="shared" si="459"/>
        <v>4112.5</v>
      </c>
      <c r="BQ263" s="9">
        <f t="shared" si="460"/>
        <v>0</v>
      </c>
      <c r="BR263" s="9">
        <f t="shared" si="461"/>
        <v>5250</v>
      </c>
      <c r="BS263" s="4">
        <f t="shared" si="393"/>
        <v>0</v>
      </c>
      <c r="BT263" s="9">
        <f t="shared" si="462"/>
        <v>0</v>
      </c>
      <c r="BU263" s="9">
        <f t="shared" si="417"/>
        <v>5250</v>
      </c>
      <c r="BV263" s="9">
        <f t="shared" si="485"/>
        <v>5250</v>
      </c>
      <c r="BW263" s="9">
        <f t="shared" si="463"/>
        <v>525</v>
      </c>
      <c r="BX263" s="9">
        <f t="shared" si="464"/>
        <v>612.5</v>
      </c>
      <c r="BY263" s="9">
        <f t="shared" si="465"/>
        <v>4637.5</v>
      </c>
      <c r="BZ263" s="9">
        <f t="shared" si="466"/>
        <v>0</v>
      </c>
      <c r="CA263" s="9">
        <f t="shared" si="467"/>
        <v>5250</v>
      </c>
      <c r="CB263" s="4">
        <f t="shared" si="394"/>
        <v>0</v>
      </c>
      <c r="CC263" s="9">
        <f t="shared" si="468"/>
        <v>0</v>
      </c>
      <c r="CD263" s="9">
        <f t="shared" si="418"/>
        <v>5250</v>
      </c>
      <c r="CE263" s="9">
        <f t="shared" si="486"/>
        <v>5250</v>
      </c>
      <c r="CF263" s="9">
        <f t="shared" si="469"/>
        <v>525</v>
      </c>
      <c r="CG263" s="9">
        <f t="shared" si="470"/>
        <v>87.5</v>
      </c>
      <c r="CH263" s="9">
        <f t="shared" si="471"/>
        <v>5162.5</v>
      </c>
      <c r="CI263" s="9">
        <f t="shared" si="472"/>
        <v>0</v>
      </c>
      <c r="CJ263" s="9">
        <f t="shared" si="473"/>
        <v>5250</v>
      </c>
      <c r="CK263" s="4">
        <f t="shared" si="395"/>
        <v>0</v>
      </c>
      <c r="CL263" s="9">
        <f t="shared" si="474"/>
        <v>0</v>
      </c>
      <c r="CM263" s="9">
        <f t="shared" si="419"/>
        <v>5250</v>
      </c>
      <c r="CN263" s="9">
        <f t="shared" si="487"/>
        <v>875</v>
      </c>
      <c r="CO263" s="9">
        <f t="shared" si="475"/>
        <v>87.5</v>
      </c>
      <c r="CP263" s="9">
        <f t="shared" si="476"/>
        <v>0</v>
      </c>
      <c r="CQ263" s="9">
        <f t="shared" si="477"/>
        <v>5250</v>
      </c>
      <c r="CR263" s="9">
        <f t="shared" si="478"/>
        <v>0</v>
      </c>
      <c r="CS263" s="9">
        <f t="shared" si="479"/>
        <v>875</v>
      </c>
    </row>
    <row r="264" spans="1:97" ht="12.9" customHeight="1" x14ac:dyDescent="0.25">
      <c r="A264" s="193">
        <v>2747</v>
      </c>
      <c r="B264" s="186" t="s">
        <v>298</v>
      </c>
      <c r="C264" s="179"/>
      <c r="D264" s="194"/>
      <c r="E264" s="183">
        <v>302.64999999999998</v>
      </c>
      <c r="F264" s="276">
        <v>40282</v>
      </c>
      <c r="G264" s="189">
        <v>5</v>
      </c>
      <c r="H264" s="177"/>
      <c r="I264" s="190"/>
      <c r="J264" s="200" t="s">
        <v>463</v>
      </c>
      <c r="K264" s="93">
        <f t="shared" si="422"/>
        <v>0.2</v>
      </c>
      <c r="L264" s="94">
        <f t="shared" si="423"/>
        <v>60.53</v>
      </c>
      <c r="M264" s="91">
        <f t="shared" si="424"/>
        <v>196.71999999999997</v>
      </c>
      <c r="N264" s="9">
        <f t="shared" si="425"/>
        <v>105.93</v>
      </c>
      <c r="O264" s="548">
        <f t="shared" si="426"/>
        <v>302.64999999999998</v>
      </c>
      <c r="P264" s="543"/>
      <c r="Q264" s="4">
        <f t="shared" si="387"/>
        <v>0</v>
      </c>
      <c r="R264" s="9">
        <f t="shared" si="420"/>
        <v>0</v>
      </c>
      <c r="S264" s="9">
        <f t="shared" ref="S264:S284" si="488">IF(AND($F264&gt;0,$F264&lt;=V$4),$E264,0)</f>
        <v>302.64999999999998</v>
      </c>
      <c r="T264" s="9">
        <f t="shared" si="421"/>
        <v>302.64999999999998</v>
      </c>
      <c r="U264" s="9">
        <f t="shared" si="427"/>
        <v>60.53</v>
      </c>
      <c r="V264" s="9">
        <f t="shared" si="428"/>
        <v>136.18999999999997</v>
      </c>
      <c r="W264" s="9">
        <f t="shared" si="429"/>
        <v>166.46</v>
      </c>
      <c r="X264" s="9">
        <f t="shared" si="430"/>
        <v>0</v>
      </c>
      <c r="Y264" s="9">
        <f t="shared" si="431"/>
        <v>302.64999999999998</v>
      </c>
      <c r="Z264" s="4">
        <f t="shared" si="388"/>
        <v>0</v>
      </c>
      <c r="AA264" s="9">
        <f t="shared" si="432"/>
        <v>0</v>
      </c>
      <c r="AB264" s="9">
        <f t="shared" si="412"/>
        <v>302.64999999999998</v>
      </c>
      <c r="AC264" s="9">
        <f t="shared" si="480"/>
        <v>302.64999999999998</v>
      </c>
      <c r="AD264" s="9">
        <f t="shared" si="433"/>
        <v>60.53</v>
      </c>
      <c r="AE264" s="9">
        <f t="shared" si="434"/>
        <v>75.659999999999968</v>
      </c>
      <c r="AF264" s="9">
        <f t="shared" si="435"/>
        <v>226.99</v>
      </c>
      <c r="AG264" s="9">
        <f t="shared" si="436"/>
        <v>0</v>
      </c>
      <c r="AH264" s="9">
        <f t="shared" si="437"/>
        <v>302.64999999999998</v>
      </c>
      <c r="AI264" s="4">
        <f t="shared" si="389"/>
        <v>0</v>
      </c>
      <c r="AJ264" s="9">
        <f t="shared" si="438"/>
        <v>0</v>
      </c>
      <c r="AK264" s="9">
        <f t="shared" si="413"/>
        <v>302.64999999999998</v>
      </c>
      <c r="AL264" s="9">
        <f t="shared" si="481"/>
        <v>302.64999999999998</v>
      </c>
      <c r="AM264" s="9">
        <f t="shared" si="439"/>
        <v>60.53</v>
      </c>
      <c r="AN264" s="9">
        <f t="shared" si="440"/>
        <v>15.129999999999967</v>
      </c>
      <c r="AO264" s="9">
        <f t="shared" si="441"/>
        <v>287.52</v>
      </c>
      <c r="AP264" s="9">
        <f t="shared" si="442"/>
        <v>0</v>
      </c>
      <c r="AQ264" s="9">
        <f t="shared" si="443"/>
        <v>302.64999999999998</v>
      </c>
      <c r="AR264" s="4">
        <f t="shared" si="390"/>
        <v>0</v>
      </c>
      <c r="AS264" s="9">
        <f t="shared" si="444"/>
        <v>0</v>
      </c>
      <c r="AT264" s="9">
        <f t="shared" si="414"/>
        <v>302.64999999999998</v>
      </c>
      <c r="AU264" s="9">
        <f t="shared" si="482"/>
        <v>75.650000000000006</v>
      </c>
      <c r="AV264" s="9">
        <f t="shared" si="445"/>
        <v>15.129999999999967</v>
      </c>
      <c r="AW264" s="9">
        <f t="shared" si="446"/>
        <v>0</v>
      </c>
      <c r="AX264" s="9">
        <f t="shared" si="447"/>
        <v>302.64999999999998</v>
      </c>
      <c r="AY264" s="9">
        <f t="shared" si="448"/>
        <v>0</v>
      </c>
      <c r="AZ264" s="9">
        <f t="shared" si="449"/>
        <v>75.650000000000006</v>
      </c>
      <c r="BA264" s="4">
        <f t="shared" si="391"/>
        <v>0</v>
      </c>
      <c r="BB264" s="9">
        <f t="shared" si="450"/>
        <v>0</v>
      </c>
      <c r="BC264" s="9">
        <f t="shared" si="415"/>
        <v>302.64999999999998</v>
      </c>
      <c r="BD264" s="9">
        <f t="shared" si="483"/>
        <v>0</v>
      </c>
      <c r="BE264" s="9">
        <f t="shared" si="451"/>
        <v>0</v>
      </c>
      <c r="BF264" s="9">
        <f t="shared" si="452"/>
        <v>0</v>
      </c>
      <c r="BG264" s="9">
        <f t="shared" si="453"/>
        <v>302.64999999999998</v>
      </c>
      <c r="BH264" s="9">
        <f t="shared" si="454"/>
        <v>0</v>
      </c>
      <c r="BI264" s="9">
        <f t="shared" si="455"/>
        <v>0</v>
      </c>
      <c r="BJ264" s="4">
        <f t="shared" si="392"/>
        <v>0</v>
      </c>
      <c r="BK264" s="9">
        <f t="shared" si="456"/>
        <v>0</v>
      </c>
      <c r="BL264" s="9">
        <f t="shared" si="416"/>
        <v>302.64999999999998</v>
      </c>
      <c r="BM264" s="9">
        <f t="shared" si="484"/>
        <v>0</v>
      </c>
      <c r="BN264" s="9">
        <f t="shared" si="457"/>
        <v>0</v>
      </c>
      <c r="BO264" s="9">
        <f t="shared" si="458"/>
        <v>0</v>
      </c>
      <c r="BP264" s="9">
        <f t="shared" si="459"/>
        <v>302.64999999999998</v>
      </c>
      <c r="BQ264" s="9">
        <f t="shared" si="460"/>
        <v>0</v>
      </c>
      <c r="BR264" s="9">
        <f t="shared" si="461"/>
        <v>0</v>
      </c>
      <c r="BS264" s="4">
        <f t="shared" si="393"/>
        <v>0</v>
      </c>
      <c r="BT264" s="9">
        <f t="shared" si="462"/>
        <v>0</v>
      </c>
      <c r="BU264" s="9">
        <f t="shared" si="417"/>
        <v>302.64999999999998</v>
      </c>
      <c r="BV264" s="9">
        <f t="shared" si="485"/>
        <v>0</v>
      </c>
      <c r="BW264" s="9">
        <f t="shared" si="463"/>
        <v>0</v>
      </c>
      <c r="BX264" s="9">
        <f t="shared" si="464"/>
        <v>0</v>
      </c>
      <c r="BY264" s="9">
        <f t="shared" si="465"/>
        <v>302.64999999999998</v>
      </c>
      <c r="BZ264" s="9">
        <f t="shared" si="466"/>
        <v>0</v>
      </c>
      <c r="CA264" s="9">
        <f t="shared" si="467"/>
        <v>0</v>
      </c>
      <c r="CB264" s="4">
        <f t="shared" si="394"/>
        <v>0</v>
      </c>
      <c r="CC264" s="9">
        <f t="shared" si="468"/>
        <v>0</v>
      </c>
      <c r="CD264" s="9">
        <f t="shared" si="418"/>
        <v>302.64999999999998</v>
      </c>
      <c r="CE264" s="9">
        <f t="shared" si="486"/>
        <v>0</v>
      </c>
      <c r="CF264" s="9">
        <f t="shared" si="469"/>
        <v>0</v>
      </c>
      <c r="CG264" s="9">
        <f t="shared" si="470"/>
        <v>0</v>
      </c>
      <c r="CH264" s="9">
        <f t="shared" si="471"/>
        <v>302.64999999999998</v>
      </c>
      <c r="CI264" s="9">
        <f t="shared" si="472"/>
        <v>0</v>
      </c>
      <c r="CJ264" s="9">
        <f t="shared" si="473"/>
        <v>0</v>
      </c>
      <c r="CK264" s="4">
        <f t="shared" si="395"/>
        <v>0</v>
      </c>
      <c r="CL264" s="9">
        <f t="shared" si="474"/>
        <v>0</v>
      </c>
      <c r="CM264" s="9">
        <f t="shared" si="419"/>
        <v>302.64999999999998</v>
      </c>
      <c r="CN264" s="9">
        <f t="shared" si="487"/>
        <v>0</v>
      </c>
      <c r="CO264" s="9">
        <f t="shared" si="475"/>
        <v>0</v>
      </c>
      <c r="CP264" s="9">
        <f t="shared" si="476"/>
        <v>0</v>
      </c>
      <c r="CQ264" s="9">
        <f t="shared" si="477"/>
        <v>302.64999999999998</v>
      </c>
      <c r="CR264" s="9">
        <f t="shared" si="478"/>
        <v>0</v>
      </c>
      <c r="CS264" s="9">
        <f t="shared" si="479"/>
        <v>0</v>
      </c>
    </row>
    <row r="265" spans="1:97" ht="12.9" customHeight="1" x14ac:dyDescent="0.25">
      <c r="A265" s="193">
        <v>2748</v>
      </c>
      <c r="B265" s="186" t="s">
        <v>266</v>
      </c>
      <c r="C265" s="179"/>
      <c r="D265" s="194"/>
      <c r="E265" s="183">
        <v>666.4</v>
      </c>
      <c r="F265" s="276">
        <v>40403</v>
      </c>
      <c r="G265" s="189">
        <v>5</v>
      </c>
      <c r="H265" s="177"/>
      <c r="I265" s="190"/>
      <c r="J265" s="200" t="s">
        <v>463</v>
      </c>
      <c r="K265" s="93">
        <f t="shared" si="422"/>
        <v>0.2</v>
      </c>
      <c r="L265" s="94">
        <f t="shared" si="423"/>
        <v>133.28</v>
      </c>
      <c r="M265" s="91">
        <f t="shared" si="424"/>
        <v>477.59</v>
      </c>
      <c r="N265" s="9">
        <f t="shared" si="425"/>
        <v>188.81</v>
      </c>
      <c r="O265" s="548">
        <f t="shared" si="426"/>
        <v>666.4</v>
      </c>
      <c r="P265" s="543"/>
      <c r="Q265" s="4">
        <f t="shared" si="387"/>
        <v>0</v>
      </c>
      <c r="R265" s="9">
        <f t="shared" si="420"/>
        <v>0</v>
      </c>
      <c r="S265" s="9">
        <f t="shared" si="488"/>
        <v>666.4</v>
      </c>
      <c r="T265" s="9">
        <f t="shared" si="421"/>
        <v>666.4</v>
      </c>
      <c r="U265" s="9">
        <f t="shared" si="427"/>
        <v>133.28</v>
      </c>
      <c r="V265" s="9">
        <f t="shared" si="428"/>
        <v>344.30999999999995</v>
      </c>
      <c r="W265" s="9">
        <f t="shared" si="429"/>
        <v>322.09000000000003</v>
      </c>
      <c r="X265" s="9">
        <f t="shared" si="430"/>
        <v>0</v>
      </c>
      <c r="Y265" s="9">
        <f t="shared" si="431"/>
        <v>666.4</v>
      </c>
      <c r="Z265" s="4">
        <f t="shared" si="388"/>
        <v>0</v>
      </c>
      <c r="AA265" s="9">
        <f t="shared" si="432"/>
        <v>0</v>
      </c>
      <c r="AB265" s="9">
        <f t="shared" si="412"/>
        <v>666.4</v>
      </c>
      <c r="AC265" s="9">
        <f t="shared" si="480"/>
        <v>666.4</v>
      </c>
      <c r="AD265" s="9">
        <f t="shared" si="433"/>
        <v>133.28</v>
      </c>
      <c r="AE265" s="9">
        <f t="shared" si="434"/>
        <v>211.02999999999994</v>
      </c>
      <c r="AF265" s="9">
        <f t="shared" si="435"/>
        <v>455.37</v>
      </c>
      <c r="AG265" s="9">
        <f t="shared" si="436"/>
        <v>0</v>
      </c>
      <c r="AH265" s="9">
        <f t="shared" si="437"/>
        <v>666.4</v>
      </c>
      <c r="AI265" s="4">
        <f t="shared" si="389"/>
        <v>0</v>
      </c>
      <c r="AJ265" s="9">
        <f t="shared" si="438"/>
        <v>0</v>
      </c>
      <c r="AK265" s="9">
        <f t="shared" si="413"/>
        <v>666.4</v>
      </c>
      <c r="AL265" s="9">
        <f t="shared" si="481"/>
        <v>666.4</v>
      </c>
      <c r="AM265" s="9">
        <f t="shared" si="439"/>
        <v>133.28</v>
      </c>
      <c r="AN265" s="9">
        <f t="shared" si="440"/>
        <v>77.749999999999943</v>
      </c>
      <c r="AO265" s="9">
        <f t="shared" si="441"/>
        <v>588.65</v>
      </c>
      <c r="AP265" s="9">
        <f t="shared" si="442"/>
        <v>0</v>
      </c>
      <c r="AQ265" s="9">
        <f t="shared" si="443"/>
        <v>666.4</v>
      </c>
      <c r="AR265" s="4">
        <f t="shared" si="390"/>
        <v>0</v>
      </c>
      <c r="AS265" s="9">
        <f t="shared" si="444"/>
        <v>0</v>
      </c>
      <c r="AT265" s="9">
        <f t="shared" si="414"/>
        <v>666.4</v>
      </c>
      <c r="AU265" s="9">
        <f t="shared" si="482"/>
        <v>388.75</v>
      </c>
      <c r="AV265" s="9">
        <f t="shared" si="445"/>
        <v>77.749999999999943</v>
      </c>
      <c r="AW265" s="9">
        <f t="shared" si="446"/>
        <v>0</v>
      </c>
      <c r="AX265" s="9">
        <f t="shared" si="447"/>
        <v>666.39999999999986</v>
      </c>
      <c r="AY265" s="9">
        <f t="shared" si="448"/>
        <v>0</v>
      </c>
      <c r="AZ265" s="9">
        <f t="shared" si="449"/>
        <v>388.75</v>
      </c>
      <c r="BA265" s="4">
        <f t="shared" si="391"/>
        <v>0</v>
      </c>
      <c r="BB265" s="9">
        <f t="shared" si="450"/>
        <v>0</v>
      </c>
      <c r="BC265" s="9">
        <f t="shared" si="415"/>
        <v>666.4</v>
      </c>
      <c r="BD265" s="9">
        <f t="shared" si="483"/>
        <v>0</v>
      </c>
      <c r="BE265" s="9">
        <f t="shared" si="451"/>
        <v>0</v>
      </c>
      <c r="BF265" s="9">
        <f t="shared" si="452"/>
        <v>0</v>
      </c>
      <c r="BG265" s="9">
        <f t="shared" si="453"/>
        <v>666.39999999999986</v>
      </c>
      <c r="BH265" s="9">
        <f t="shared" si="454"/>
        <v>0</v>
      </c>
      <c r="BI265" s="9">
        <f t="shared" si="455"/>
        <v>0</v>
      </c>
      <c r="BJ265" s="4">
        <f t="shared" si="392"/>
        <v>0</v>
      </c>
      <c r="BK265" s="9">
        <f t="shared" si="456"/>
        <v>0</v>
      </c>
      <c r="BL265" s="9">
        <f t="shared" si="416"/>
        <v>666.4</v>
      </c>
      <c r="BM265" s="9">
        <f t="shared" si="484"/>
        <v>0</v>
      </c>
      <c r="BN265" s="9">
        <f t="shared" si="457"/>
        <v>0</v>
      </c>
      <c r="BO265" s="9">
        <f t="shared" si="458"/>
        <v>0</v>
      </c>
      <c r="BP265" s="9">
        <f t="shared" si="459"/>
        <v>666.39999999999986</v>
      </c>
      <c r="BQ265" s="9">
        <f t="shared" si="460"/>
        <v>0</v>
      </c>
      <c r="BR265" s="9">
        <f t="shared" si="461"/>
        <v>0</v>
      </c>
      <c r="BS265" s="4">
        <f t="shared" si="393"/>
        <v>0</v>
      </c>
      <c r="BT265" s="9">
        <f t="shared" si="462"/>
        <v>0</v>
      </c>
      <c r="BU265" s="9">
        <f t="shared" si="417"/>
        <v>666.4</v>
      </c>
      <c r="BV265" s="9">
        <f t="shared" si="485"/>
        <v>0</v>
      </c>
      <c r="BW265" s="9">
        <f t="shared" si="463"/>
        <v>0</v>
      </c>
      <c r="BX265" s="9">
        <f t="shared" si="464"/>
        <v>0</v>
      </c>
      <c r="BY265" s="9">
        <f t="shared" si="465"/>
        <v>666.39999999999986</v>
      </c>
      <c r="BZ265" s="9">
        <f t="shared" si="466"/>
        <v>0</v>
      </c>
      <c r="CA265" s="9">
        <f t="shared" si="467"/>
        <v>0</v>
      </c>
      <c r="CB265" s="4">
        <f t="shared" si="394"/>
        <v>0</v>
      </c>
      <c r="CC265" s="9">
        <f t="shared" si="468"/>
        <v>0</v>
      </c>
      <c r="CD265" s="9">
        <f t="shared" si="418"/>
        <v>666.4</v>
      </c>
      <c r="CE265" s="9">
        <f t="shared" si="486"/>
        <v>0</v>
      </c>
      <c r="CF265" s="9">
        <f t="shared" si="469"/>
        <v>0</v>
      </c>
      <c r="CG265" s="9">
        <f t="shared" si="470"/>
        <v>0</v>
      </c>
      <c r="CH265" s="9">
        <f t="shared" si="471"/>
        <v>666.39999999999986</v>
      </c>
      <c r="CI265" s="9">
        <f t="shared" si="472"/>
        <v>0</v>
      </c>
      <c r="CJ265" s="9">
        <f t="shared" si="473"/>
        <v>0</v>
      </c>
      <c r="CK265" s="4">
        <f t="shared" si="395"/>
        <v>0</v>
      </c>
      <c r="CL265" s="9">
        <f t="shared" si="474"/>
        <v>0</v>
      </c>
      <c r="CM265" s="9">
        <f t="shared" si="419"/>
        <v>666.4</v>
      </c>
      <c r="CN265" s="9">
        <f t="shared" si="487"/>
        <v>0</v>
      </c>
      <c r="CO265" s="9">
        <f t="shared" si="475"/>
        <v>0</v>
      </c>
      <c r="CP265" s="9">
        <f t="shared" si="476"/>
        <v>0</v>
      </c>
      <c r="CQ265" s="9">
        <f t="shared" si="477"/>
        <v>666.39999999999986</v>
      </c>
      <c r="CR265" s="9">
        <f t="shared" si="478"/>
        <v>0</v>
      </c>
      <c r="CS265" s="9">
        <f t="shared" si="479"/>
        <v>0</v>
      </c>
    </row>
    <row r="266" spans="1:97" ht="12.9" customHeight="1" x14ac:dyDescent="0.25">
      <c r="A266" s="193">
        <v>2749</v>
      </c>
      <c r="B266" s="186" t="s">
        <v>299</v>
      </c>
      <c r="C266" s="179"/>
      <c r="D266" s="194"/>
      <c r="E266" s="183">
        <v>920.22</v>
      </c>
      <c r="F266" s="276">
        <v>40464</v>
      </c>
      <c r="G266" s="189">
        <v>10</v>
      </c>
      <c r="H266" s="177"/>
      <c r="I266" s="190"/>
      <c r="J266" s="200" t="s">
        <v>463</v>
      </c>
      <c r="K266" s="93">
        <f t="shared" si="422"/>
        <v>0.1</v>
      </c>
      <c r="L266" s="94">
        <f t="shared" si="423"/>
        <v>92.02</v>
      </c>
      <c r="M266" s="91">
        <f t="shared" si="424"/>
        <v>805.19</v>
      </c>
      <c r="N266" s="9">
        <f t="shared" si="425"/>
        <v>115.03</v>
      </c>
      <c r="O266" s="548">
        <f t="shared" si="426"/>
        <v>920.22</v>
      </c>
      <c r="P266" s="543"/>
      <c r="Q266" s="4">
        <f t="shared" si="387"/>
        <v>0</v>
      </c>
      <c r="R266" s="9">
        <f t="shared" si="420"/>
        <v>0</v>
      </c>
      <c r="S266" s="9">
        <f t="shared" si="488"/>
        <v>920.22</v>
      </c>
      <c r="T266" s="9">
        <f t="shared" si="421"/>
        <v>920.22</v>
      </c>
      <c r="U266" s="9">
        <f t="shared" si="427"/>
        <v>92.02</v>
      </c>
      <c r="V266" s="9">
        <f t="shared" si="428"/>
        <v>713.17000000000007</v>
      </c>
      <c r="W266" s="9">
        <f t="shared" si="429"/>
        <v>207.05</v>
      </c>
      <c r="X266" s="9">
        <f t="shared" si="430"/>
        <v>0</v>
      </c>
      <c r="Y266" s="9">
        <f t="shared" si="431"/>
        <v>920.22</v>
      </c>
      <c r="Z266" s="4">
        <f t="shared" si="388"/>
        <v>0</v>
      </c>
      <c r="AA266" s="9">
        <f t="shared" si="432"/>
        <v>0</v>
      </c>
      <c r="AB266" s="9">
        <f t="shared" si="412"/>
        <v>920.22</v>
      </c>
      <c r="AC266" s="9">
        <f t="shared" si="480"/>
        <v>920.22</v>
      </c>
      <c r="AD266" s="9">
        <f t="shared" si="433"/>
        <v>92.02</v>
      </c>
      <c r="AE266" s="9">
        <f t="shared" si="434"/>
        <v>621.15000000000009</v>
      </c>
      <c r="AF266" s="9">
        <f t="shared" si="435"/>
        <v>299.07</v>
      </c>
      <c r="AG266" s="9">
        <f t="shared" si="436"/>
        <v>0</v>
      </c>
      <c r="AH266" s="9">
        <f t="shared" si="437"/>
        <v>920.22</v>
      </c>
      <c r="AI266" s="4">
        <f t="shared" si="389"/>
        <v>0</v>
      </c>
      <c r="AJ266" s="9">
        <f t="shared" si="438"/>
        <v>0</v>
      </c>
      <c r="AK266" s="9">
        <f t="shared" si="413"/>
        <v>920.22</v>
      </c>
      <c r="AL266" s="9">
        <f t="shared" si="481"/>
        <v>920.22</v>
      </c>
      <c r="AM266" s="9">
        <f t="shared" si="439"/>
        <v>92.02</v>
      </c>
      <c r="AN266" s="9">
        <f t="shared" si="440"/>
        <v>529.13000000000011</v>
      </c>
      <c r="AO266" s="9">
        <f t="shared" si="441"/>
        <v>391.09</v>
      </c>
      <c r="AP266" s="9">
        <f t="shared" si="442"/>
        <v>0</v>
      </c>
      <c r="AQ266" s="9">
        <f t="shared" si="443"/>
        <v>920.22</v>
      </c>
      <c r="AR266" s="4">
        <f t="shared" si="390"/>
        <v>0</v>
      </c>
      <c r="AS266" s="9">
        <f t="shared" si="444"/>
        <v>0</v>
      </c>
      <c r="AT266" s="9">
        <f t="shared" si="414"/>
        <v>920.22</v>
      </c>
      <c r="AU266" s="9">
        <f t="shared" si="482"/>
        <v>920.22</v>
      </c>
      <c r="AV266" s="9">
        <f t="shared" si="445"/>
        <v>92.02</v>
      </c>
      <c r="AW266" s="9">
        <f t="shared" si="446"/>
        <v>437.11000000000013</v>
      </c>
      <c r="AX266" s="9">
        <f t="shared" si="447"/>
        <v>483.10999999999996</v>
      </c>
      <c r="AY266" s="9">
        <f t="shared" si="448"/>
        <v>0</v>
      </c>
      <c r="AZ266" s="9">
        <f t="shared" si="449"/>
        <v>920.22</v>
      </c>
      <c r="BA266" s="4">
        <f t="shared" si="391"/>
        <v>0</v>
      </c>
      <c r="BB266" s="9">
        <f t="shared" si="450"/>
        <v>0</v>
      </c>
      <c r="BC266" s="9">
        <f t="shared" si="415"/>
        <v>920.22</v>
      </c>
      <c r="BD266" s="9">
        <f t="shared" si="483"/>
        <v>920.22</v>
      </c>
      <c r="BE266" s="9">
        <f t="shared" si="451"/>
        <v>92.02</v>
      </c>
      <c r="BF266" s="9">
        <f t="shared" si="452"/>
        <v>345.09000000000015</v>
      </c>
      <c r="BG266" s="9">
        <f t="shared" si="453"/>
        <v>575.13</v>
      </c>
      <c r="BH266" s="9">
        <f t="shared" si="454"/>
        <v>0</v>
      </c>
      <c r="BI266" s="9">
        <f t="shared" si="455"/>
        <v>920.22</v>
      </c>
      <c r="BJ266" s="4">
        <f t="shared" si="392"/>
        <v>0</v>
      </c>
      <c r="BK266" s="9">
        <f t="shared" si="456"/>
        <v>0</v>
      </c>
      <c r="BL266" s="9">
        <f t="shared" si="416"/>
        <v>920.22</v>
      </c>
      <c r="BM266" s="9">
        <f t="shared" si="484"/>
        <v>920.22</v>
      </c>
      <c r="BN266" s="9">
        <f t="shared" si="457"/>
        <v>92.02</v>
      </c>
      <c r="BO266" s="9">
        <f t="shared" si="458"/>
        <v>253.07000000000016</v>
      </c>
      <c r="BP266" s="9">
        <f t="shared" si="459"/>
        <v>667.15</v>
      </c>
      <c r="BQ266" s="9">
        <f t="shared" si="460"/>
        <v>0</v>
      </c>
      <c r="BR266" s="9">
        <f t="shared" si="461"/>
        <v>920.22</v>
      </c>
      <c r="BS266" s="4">
        <f t="shared" si="393"/>
        <v>0</v>
      </c>
      <c r="BT266" s="9">
        <f t="shared" si="462"/>
        <v>0</v>
      </c>
      <c r="BU266" s="9">
        <f t="shared" si="417"/>
        <v>920.22</v>
      </c>
      <c r="BV266" s="9">
        <f t="shared" si="485"/>
        <v>920.22</v>
      </c>
      <c r="BW266" s="9">
        <f t="shared" si="463"/>
        <v>92.02</v>
      </c>
      <c r="BX266" s="9">
        <f t="shared" si="464"/>
        <v>161.05000000000018</v>
      </c>
      <c r="BY266" s="9">
        <f t="shared" si="465"/>
        <v>759.17</v>
      </c>
      <c r="BZ266" s="9">
        <f t="shared" si="466"/>
        <v>0</v>
      </c>
      <c r="CA266" s="9">
        <f t="shared" si="467"/>
        <v>920.22</v>
      </c>
      <c r="CB266" s="4">
        <f t="shared" si="394"/>
        <v>0</v>
      </c>
      <c r="CC266" s="9">
        <f t="shared" si="468"/>
        <v>0</v>
      </c>
      <c r="CD266" s="9">
        <f t="shared" si="418"/>
        <v>920.22</v>
      </c>
      <c r="CE266" s="9">
        <f t="shared" si="486"/>
        <v>920.22</v>
      </c>
      <c r="CF266" s="9">
        <f t="shared" si="469"/>
        <v>92.02</v>
      </c>
      <c r="CG266" s="9">
        <f t="shared" si="470"/>
        <v>69.030000000000186</v>
      </c>
      <c r="CH266" s="9">
        <f t="shared" si="471"/>
        <v>851.18999999999994</v>
      </c>
      <c r="CI266" s="9">
        <f t="shared" si="472"/>
        <v>0</v>
      </c>
      <c r="CJ266" s="9">
        <f t="shared" si="473"/>
        <v>920.22</v>
      </c>
      <c r="CK266" s="4">
        <f t="shared" si="395"/>
        <v>0</v>
      </c>
      <c r="CL266" s="9">
        <f t="shared" si="474"/>
        <v>0</v>
      </c>
      <c r="CM266" s="9">
        <f t="shared" si="419"/>
        <v>920.22</v>
      </c>
      <c r="CN266" s="9">
        <f t="shared" si="487"/>
        <v>690.32</v>
      </c>
      <c r="CO266" s="9">
        <f t="shared" si="475"/>
        <v>69.030000000000186</v>
      </c>
      <c r="CP266" s="9">
        <f t="shared" si="476"/>
        <v>0</v>
      </c>
      <c r="CQ266" s="9">
        <f t="shared" si="477"/>
        <v>920.22000000000014</v>
      </c>
      <c r="CR266" s="9">
        <f t="shared" si="478"/>
        <v>0</v>
      </c>
      <c r="CS266" s="9">
        <f t="shared" si="479"/>
        <v>690.32</v>
      </c>
    </row>
    <row r="267" spans="1:97" ht="12.9" customHeight="1" x14ac:dyDescent="0.25">
      <c r="A267" s="193">
        <v>2800</v>
      </c>
      <c r="B267" s="186" t="s">
        <v>300</v>
      </c>
      <c r="C267" s="179"/>
      <c r="D267" s="194"/>
      <c r="E267" s="183">
        <v>5848.39</v>
      </c>
      <c r="F267" s="276">
        <v>37279</v>
      </c>
      <c r="G267" s="189">
        <v>10</v>
      </c>
      <c r="H267" s="177"/>
      <c r="I267" s="190"/>
      <c r="J267" s="200" t="s">
        <v>463</v>
      </c>
      <c r="K267" s="93">
        <f t="shared" si="422"/>
        <v>0.1</v>
      </c>
      <c r="L267" s="94">
        <f t="shared" si="423"/>
        <v>584.84</v>
      </c>
      <c r="M267" s="91">
        <f t="shared" si="424"/>
        <v>0</v>
      </c>
      <c r="N267" s="9">
        <f t="shared" si="425"/>
        <v>5848.39</v>
      </c>
      <c r="O267" s="548">
        <f t="shared" si="426"/>
        <v>5848.39</v>
      </c>
      <c r="P267" s="543"/>
      <c r="Q267" s="4">
        <f t="shared" si="387"/>
        <v>0</v>
      </c>
      <c r="R267" s="9">
        <f t="shared" si="420"/>
        <v>0</v>
      </c>
      <c r="S267" s="9">
        <f t="shared" si="488"/>
        <v>5848.39</v>
      </c>
      <c r="T267" s="9">
        <f t="shared" si="421"/>
        <v>0</v>
      </c>
      <c r="U267" s="9">
        <f t="shared" si="427"/>
        <v>0</v>
      </c>
      <c r="V267" s="9">
        <f t="shared" si="428"/>
        <v>0</v>
      </c>
      <c r="W267" s="9">
        <f t="shared" si="429"/>
        <v>5848.39</v>
      </c>
      <c r="X267" s="9">
        <f t="shared" si="430"/>
        <v>0</v>
      </c>
      <c r="Y267" s="9">
        <f t="shared" si="431"/>
        <v>0</v>
      </c>
      <c r="Z267" s="4">
        <f t="shared" si="388"/>
        <v>0</v>
      </c>
      <c r="AA267" s="9">
        <f t="shared" si="432"/>
        <v>0</v>
      </c>
      <c r="AB267" s="9">
        <f t="shared" si="412"/>
        <v>5848.39</v>
      </c>
      <c r="AC267" s="9">
        <f t="shared" si="480"/>
        <v>0</v>
      </c>
      <c r="AD267" s="9">
        <f t="shared" si="433"/>
        <v>0</v>
      </c>
      <c r="AE267" s="9">
        <f t="shared" si="434"/>
        <v>0</v>
      </c>
      <c r="AF267" s="9">
        <f t="shared" si="435"/>
        <v>5848.39</v>
      </c>
      <c r="AG267" s="9">
        <f t="shared" si="436"/>
        <v>0</v>
      </c>
      <c r="AH267" s="9">
        <f t="shared" si="437"/>
        <v>0</v>
      </c>
      <c r="AI267" s="4">
        <f t="shared" si="389"/>
        <v>0</v>
      </c>
      <c r="AJ267" s="9">
        <f t="shared" si="438"/>
        <v>0</v>
      </c>
      <c r="AK267" s="9">
        <f t="shared" si="413"/>
        <v>5848.39</v>
      </c>
      <c r="AL267" s="9">
        <f t="shared" si="481"/>
        <v>0</v>
      </c>
      <c r="AM267" s="9">
        <f t="shared" si="439"/>
        <v>0</v>
      </c>
      <c r="AN267" s="9">
        <f t="shared" si="440"/>
        <v>0</v>
      </c>
      <c r="AO267" s="9">
        <f t="shared" si="441"/>
        <v>5848.39</v>
      </c>
      <c r="AP267" s="9">
        <f t="shared" si="442"/>
        <v>0</v>
      </c>
      <c r="AQ267" s="9">
        <f t="shared" si="443"/>
        <v>0</v>
      </c>
      <c r="AR267" s="4">
        <f t="shared" si="390"/>
        <v>0</v>
      </c>
      <c r="AS267" s="9">
        <f t="shared" si="444"/>
        <v>0</v>
      </c>
      <c r="AT267" s="9">
        <f t="shared" si="414"/>
        <v>5848.39</v>
      </c>
      <c r="AU267" s="9">
        <f t="shared" si="482"/>
        <v>0</v>
      </c>
      <c r="AV267" s="9">
        <f t="shared" si="445"/>
        <v>0</v>
      </c>
      <c r="AW267" s="9">
        <f t="shared" si="446"/>
        <v>0</v>
      </c>
      <c r="AX267" s="9">
        <f t="shared" si="447"/>
        <v>5848.39</v>
      </c>
      <c r="AY267" s="9">
        <f t="shared" si="448"/>
        <v>0</v>
      </c>
      <c r="AZ267" s="9">
        <f t="shared" si="449"/>
        <v>0</v>
      </c>
      <c r="BA267" s="4">
        <f t="shared" si="391"/>
        <v>0</v>
      </c>
      <c r="BB267" s="9">
        <f t="shared" si="450"/>
        <v>0</v>
      </c>
      <c r="BC267" s="9">
        <f t="shared" si="415"/>
        <v>5848.39</v>
      </c>
      <c r="BD267" s="9">
        <f t="shared" si="483"/>
        <v>0</v>
      </c>
      <c r="BE267" s="9">
        <f t="shared" si="451"/>
        <v>0</v>
      </c>
      <c r="BF267" s="9">
        <f t="shared" si="452"/>
        <v>0</v>
      </c>
      <c r="BG267" s="9">
        <f t="shared" si="453"/>
        <v>5848.39</v>
      </c>
      <c r="BH267" s="9">
        <f t="shared" si="454"/>
        <v>0</v>
      </c>
      <c r="BI267" s="9">
        <f t="shared" si="455"/>
        <v>0</v>
      </c>
      <c r="BJ267" s="4">
        <f t="shared" si="392"/>
        <v>0</v>
      </c>
      <c r="BK267" s="9">
        <f t="shared" si="456"/>
        <v>0</v>
      </c>
      <c r="BL267" s="9">
        <f t="shared" si="416"/>
        <v>5848.39</v>
      </c>
      <c r="BM267" s="9">
        <f t="shared" si="484"/>
        <v>0</v>
      </c>
      <c r="BN267" s="9">
        <f t="shared" si="457"/>
        <v>0</v>
      </c>
      <c r="BO267" s="9">
        <f t="shared" si="458"/>
        <v>0</v>
      </c>
      <c r="BP267" s="9">
        <f t="shared" si="459"/>
        <v>5848.39</v>
      </c>
      <c r="BQ267" s="9">
        <f t="shared" si="460"/>
        <v>0</v>
      </c>
      <c r="BR267" s="9">
        <f t="shared" si="461"/>
        <v>0</v>
      </c>
      <c r="BS267" s="4">
        <f t="shared" si="393"/>
        <v>0</v>
      </c>
      <c r="BT267" s="9">
        <f t="shared" si="462"/>
        <v>0</v>
      </c>
      <c r="BU267" s="9">
        <f t="shared" si="417"/>
        <v>5848.39</v>
      </c>
      <c r="BV267" s="9">
        <f t="shared" si="485"/>
        <v>0</v>
      </c>
      <c r="BW267" s="9">
        <f t="shared" si="463"/>
        <v>0</v>
      </c>
      <c r="BX267" s="9">
        <f t="shared" si="464"/>
        <v>0</v>
      </c>
      <c r="BY267" s="9">
        <f t="shared" si="465"/>
        <v>5848.39</v>
      </c>
      <c r="BZ267" s="9">
        <f t="shared" si="466"/>
        <v>0</v>
      </c>
      <c r="CA267" s="9">
        <f t="shared" si="467"/>
        <v>0</v>
      </c>
      <c r="CB267" s="4">
        <f t="shared" si="394"/>
        <v>0</v>
      </c>
      <c r="CC267" s="9">
        <f t="shared" si="468"/>
        <v>0</v>
      </c>
      <c r="CD267" s="9">
        <f t="shared" si="418"/>
        <v>5848.39</v>
      </c>
      <c r="CE267" s="9">
        <f t="shared" si="486"/>
        <v>0</v>
      </c>
      <c r="CF267" s="9">
        <f t="shared" si="469"/>
        <v>0</v>
      </c>
      <c r="CG267" s="9">
        <f t="shared" si="470"/>
        <v>0</v>
      </c>
      <c r="CH267" s="9">
        <f t="shared" si="471"/>
        <v>5848.39</v>
      </c>
      <c r="CI267" s="9">
        <f t="shared" si="472"/>
        <v>0</v>
      </c>
      <c r="CJ267" s="9">
        <f t="shared" si="473"/>
        <v>0</v>
      </c>
      <c r="CK267" s="4">
        <f t="shared" si="395"/>
        <v>0</v>
      </c>
      <c r="CL267" s="9">
        <f t="shared" si="474"/>
        <v>0</v>
      </c>
      <c r="CM267" s="9">
        <f t="shared" si="419"/>
        <v>5848.39</v>
      </c>
      <c r="CN267" s="9">
        <f t="shared" si="487"/>
        <v>0</v>
      </c>
      <c r="CO267" s="9">
        <f t="shared" si="475"/>
        <v>0</v>
      </c>
      <c r="CP267" s="9">
        <f t="shared" si="476"/>
        <v>0</v>
      </c>
      <c r="CQ267" s="9">
        <f t="shared" si="477"/>
        <v>5848.39</v>
      </c>
      <c r="CR267" s="9">
        <f t="shared" si="478"/>
        <v>0</v>
      </c>
      <c r="CS267" s="9">
        <f t="shared" si="479"/>
        <v>0</v>
      </c>
    </row>
    <row r="268" spans="1:97" ht="12.9" customHeight="1" x14ac:dyDescent="0.25">
      <c r="A268" s="193"/>
      <c r="B268" s="186"/>
      <c r="C268" s="179"/>
      <c r="D268" s="194"/>
      <c r="E268" s="183"/>
      <c r="F268" s="276"/>
      <c r="G268" s="189"/>
      <c r="H268" s="177"/>
      <c r="I268" s="190"/>
      <c r="J268" s="200"/>
      <c r="K268" s="93">
        <f t="shared" si="422"/>
        <v>0</v>
      </c>
      <c r="L268" s="94">
        <f t="shared" si="423"/>
        <v>0</v>
      </c>
      <c r="M268" s="91">
        <f t="shared" si="424"/>
        <v>0</v>
      </c>
      <c r="N268" s="9">
        <f t="shared" si="425"/>
        <v>0</v>
      </c>
      <c r="O268" s="548">
        <f t="shared" si="426"/>
        <v>0</v>
      </c>
      <c r="P268" s="543"/>
      <c r="Q268" s="4">
        <f t="shared" si="387"/>
        <v>0</v>
      </c>
      <c r="R268" s="9">
        <f t="shared" si="420"/>
        <v>0</v>
      </c>
      <c r="S268" s="9">
        <f t="shared" si="488"/>
        <v>0</v>
      </c>
      <c r="T268" s="9">
        <f t="shared" si="421"/>
        <v>0</v>
      </c>
      <c r="U268" s="9">
        <f t="shared" si="427"/>
        <v>0</v>
      </c>
      <c r="V268" s="9">
        <f t="shared" si="428"/>
        <v>0</v>
      </c>
      <c r="W268" s="9">
        <f t="shared" si="429"/>
        <v>0</v>
      </c>
      <c r="X268" s="9">
        <f t="shared" si="430"/>
        <v>0</v>
      </c>
      <c r="Y268" s="9">
        <f t="shared" si="431"/>
        <v>0</v>
      </c>
      <c r="Z268" s="4">
        <f t="shared" si="388"/>
        <v>0</v>
      </c>
      <c r="AA268" s="9">
        <f t="shared" si="432"/>
        <v>0</v>
      </c>
      <c r="AB268" s="9">
        <f t="shared" si="412"/>
        <v>0</v>
      </c>
      <c r="AC268" s="9">
        <f t="shared" si="480"/>
        <v>0</v>
      </c>
      <c r="AD268" s="9">
        <f t="shared" si="433"/>
        <v>0</v>
      </c>
      <c r="AE268" s="9">
        <f t="shared" si="434"/>
        <v>0</v>
      </c>
      <c r="AF268" s="9">
        <f t="shared" si="435"/>
        <v>0</v>
      </c>
      <c r="AG268" s="9">
        <f t="shared" si="436"/>
        <v>0</v>
      </c>
      <c r="AH268" s="9">
        <f t="shared" si="437"/>
        <v>0</v>
      </c>
      <c r="AI268" s="4">
        <f t="shared" si="389"/>
        <v>0</v>
      </c>
      <c r="AJ268" s="9">
        <f t="shared" si="438"/>
        <v>0</v>
      </c>
      <c r="AK268" s="9">
        <f t="shared" si="413"/>
        <v>0</v>
      </c>
      <c r="AL268" s="9">
        <f t="shared" si="481"/>
        <v>0</v>
      </c>
      <c r="AM268" s="9">
        <f t="shared" si="439"/>
        <v>0</v>
      </c>
      <c r="AN268" s="9">
        <f t="shared" si="440"/>
        <v>0</v>
      </c>
      <c r="AO268" s="9">
        <f t="shared" si="441"/>
        <v>0</v>
      </c>
      <c r="AP268" s="9">
        <f t="shared" si="442"/>
        <v>0</v>
      </c>
      <c r="AQ268" s="9">
        <f t="shared" si="443"/>
        <v>0</v>
      </c>
      <c r="AR268" s="4">
        <f t="shared" si="390"/>
        <v>0</v>
      </c>
      <c r="AS268" s="9">
        <f t="shared" si="444"/>
        <v>0</v>
      </c>
      <c r="AT268" s="9">
        <f t="shared" si="414"/>
        <v>0</v>
      </c>
      <c r="AU268" s="9">
        <f t="shared" si="482"/>
        <v>0</v>
      </c>
      <c r="AV268" s="9">
        <f t="shared" si="445"/>
        <v>0</v>
      </c>
      <c r="AW268" s="9">
        <f t="shared" si="446"/>
        <v>0</v>
      </c>
      <c r="AX268" s="9">
        <f t="shared" si="447"/>
        <v>0</v>
      </c>
      <c r="AY268" s="9">
        <f t="shared" si="448"/>
        <v>0</v>
      </c>
      <c r="AZ268" s="9">
        <f t="shared" si="449"/>
        <v>0</v>
      </c>
      <c r="BA268" s="4">
        <f t="shared" si="391"/>
        <v>0</v>
      </c>
      <c r="BB268" s="9">
        <f t="shared" si="450"/>
        <v>0</v>
      </c>
      <c r="BC268" s="9">
        <f t="shared" si="415"/>
        <v>0</v>
      </c>
      <c r="BD268" s="9">
        <f t="shared" si="483"/>
        <v>0</v>
      </c>
      <c r="BE268" s="9">
        <f t="shared" si="451"/>
        <v>0</v>
      </c>
      <c r="BF268" s="9">
        <f t="shared" si="452"/>
        <v>0</v>
      </c>
      <c r="BG268" s="9">
        <f t="shared" si="453"/>
        <v>0</v>
      </c>
      <c r="BH268" s="9">
        <f t="shared" si="454"/>
        <v>0</v>
      </c>
      <c r="BI268" s="9">
        <f t="shared" si="455"/>
        <v>0</v>
      </c>
      <c r="BJ268" s="4">
        <f t="shared" si="392"/>
        <v>0</v>
      </c>
      <c r="BK268" s="9">
        <f t="shared" si="456"/>
        <v>0</v>
      </c>
      <c r="BL268" s="9">
        <f t="shared" si="416"/>
        <v>0</v>
      </c>
      <c r="BM268" s="9">
        <f t="shared" si="484"/>
        <v>0</v>
      </c>
      <c r="BN268" s="9">
        <f t="shared" si="457"/>
        <v>0</v>
      </c>
      <c r="BO268" s="9">
        <f t="shared" si="458"/>
        <v>0</v>
      </c>
      <c r="BP268" s="9">
        <f t="shared" si="459"/>
        <v>0</v>
      </c>
      <c r="BQ268" s="9">
        <f t="shared" si="460"/>
        <v>0</v>
      </c>
      <c r="BR268" s="9">
        <f t="shared" si="461"/>
        <v>0</v>
      </c>
      <c r="BS268" s="4">
        <f t="shared" si="393"/>
        <v>0</v>
      </c>
      <c r="BT268" s="9">
        <f t="shared" si="462"/>
        <v>0</v>
      </c>
      <c r="BU268" s="9">
        <f t="shared" si="417"/>
        <v>0</v>
      </c>
      <c r="BV268" s="9">
        <f t="shared" si="485"/>
        <v>0</v>
      </c>
      <c r="BW268" s="9">
        <f t="shared" si="463"/>
        <v>0</v>
      </c>
      <c r="BX268" s="9">
        <f t="shared" si="464"/>
        <v>0</v>
      </c>
      <c r="BY268" s="9">
        <f t="shared" si="465"/>
        <v>0</v>
      </c>
      <c r="BZ268" s="9">
        <f t="shared" si="466"/>
        <v>0</v>
      </c>
      <c r="CA268" s="9">
        <f t="shared" si="467"/>
        <v>0</v>
      </c>
      <c r="CB268" s="4">
        <f t="shared" si="394"/>
        <v>0</v>
      </c>
      <c r="CC268" s="9">
        <f t="shared" si="468"/>
        <v>0</v>
      </c>
      <c r="CD268" s="9">
        <f t="shared" si="418"/>
        <v>0</v>
      </c>
      <c r="CE268" s="9">
        <f t="shared" si="486"/>
        <v>0</v>
      </c>
      <c r="CF268" s="9">
        <f t="shared" si="469"/>
        <v>0</v>
      </c>
      <c r="CG268" s="9">
        <f t="shared" si="470"/>
        <v>0</v>
      </c>
      <c r="CH268" s="9">
        <f t="shared" si="471"/>
        <v>0</v>
      </c>
      <c r="CI268" s="9">
        <f t="shared" si="472"/>
        <v>0</v>
      </c>
      <c r="CJ268" s="9">
        <f t="shared" si="473"/>
        <v>0</v>
      </c>
      <c r="CK268" s="4">
        <f t="shared" si="395"/>
        <v>0</v>
      </c>
      <c r="CL268" s="9">
        <f t="shared" si="474"/>
        <v>0</v>
      </c>
      <c r="CM268" s="9">
        <f t="shared" si="419"/>
        <v>0</v>
      </c>
      <c r="CN268" s="9">
        <f t="shared" si="487"/>
        <v>0</v>
      </c>
      <c r="CO268" s="9">
        <f t="shared" si="475"/>
        <v>0</v>
      </c>
      <c r="CP268" s="9">
        <f t="shared" si="476"/>
        <v>0</v>
      </c>
      <c r="CQ268" s="9">
        <f t="shared" si="477"/>
        <v>0</v>
      </c>
      <c r="CR268" s="9">
        <f t="shared" si="478"/>
        <v>0</v>
      </c>
      <c r="CS268" s="9">
        <f t="shared" si="479"/>
        <v>0</v>
      </c>
    </row>
    <row r="269" spans="1:97" ht="12.9" customHeight="1" x14ac:dyDescent="0.25">
      <c r="A269" s="193">
        <v>2804</v>
      </c>
      <c r="B269" s="186" t="s">
        <v>301</v>
      </c>
      <c r="C269" s="179"/>
      <c r="D269" s="194"/>
      <c r="E269" s="183">
        <v>206.75</v>
      </c>
      <c r="F269" s="276">
        <v>39995</v>
      </c>
      <c r="G269" s="189">
        <v>4</v>
      </c>
      <c r="H269" s="177"/>
      <c r="I269" s="190"/>
      <c r="J269" s="200" t="s">
        <v>463</v>
      </c>
      <c r="K269" s="93">
        <f t="shared" si="422"/>
        <v>0.25</v>
      </c>
      <c r="L269" s="94">
        <f t="shared" si="423"/>
        <v>51.69</v>
      </c>
      <c r="M269" s="91">
        <f t="shared" si="424"/>
        <v>77.52000000000001</v>
      </c>
      <c r="N269" s="9">
        <f t="shared" si="425"/>
        <v>129.22999999999999</v>
      </c>
      <c r="O269" s="548">
        <f t="shared" si="426"/>
        <v>206.75</v>
      </c>
      <c r="P269" s="543"/>
      <c r="Q269" s="4">
        <f t="shared" si="387"/>
        <v>0</v>
      </c>
      <c r="R269" s="9">
        <f t="shared" si="420"/>
        <v>0</v>
      </c>
      <c r="S269" s="9">
        <f t="shared" si="488"/>
        <v>206.75</v>
      </c>
      <c r="T269" s="9">
        <f t="shared" si="421"/>
        <v>206.75</v>
      </c>
      <c r="U269" s="9">
        <f t="shared" si="427"/>
        <v>51.69</v>
      </c>
      <c r="V269" s="9">
        <f t="shared" si="428"/>
        <v>25.830000000000013</v>
      </c>
      <c r="W269" s="9">
        <f t="shared" si="429"/>
        <v>180.92</v>
      </c>
      <c r="X269" s="9">
        <f t="shared" si="430"/>
        <v>0</v>
      </c>
      <c r="Y269" s="9">
        <f t="shared" si="431"/>
        <v>206.75</v>
      </c>
      <c r="Z269" s="4">
        <f t="shared" si="388"/>
        <v>0</v>
      </c>
      <c r="AA269" s="9">
        <f t="shared" si="432"/>
        <v>0</v>
      </c>
      <c r="AB269" s="9">
        <f t="shared" si="412"/>
        <v>206.75</v>
      </c>
      <c r="AC269" s="9">
        <f t="shared" si="480"/>
        <v>103.32</v>
      </c>
      <c r="AD269" s="9">
        <f t="shared" si="433"/>
        <v>25.830000000000013</v>
      </c>
      <c r="AE269" s="9">
        <f t="shared" si="434"/>
        <v>0</v>
      </c>
      <c r="AF269" s="9">
        <f t="shared" si="435"/>
        <v>206.75</v>
      </c>
      <c r="AG269" s="9">
        <f t="shared" si="436"/>
        <v>0</v>
      </c>
      <c r="AH269" s="9">
        <f t="shared" si="437"/>
        <v>103.32</v>
      </c>
      <c r="AI269" s="4">
        <f t="shared" si="389"/>
        <v>0</v>
      </c>
      <c r="AJ269" s="9">
        <f t="shared" si="438"/>
        <v>0</v>
      </c>
      <c r="AK269" s="9">
        <f t="shared" si="413"/>
        <v>206.75</v>
      </c>
      <c r="AL269" s="9">
        <f t="shared" si="481"/>
        <v>0</v>
      </c>
      <c r="AM269" s="9">
        <f t="shared" si="439"/>
        <v>0</v>
      </c>
      <c r="AN269" s="9">
        <f t="shared" si="440"/>
        <v>0</v>
      </c>
      <c r="AO269" s="9">
        <f t="shared" si="441"/>
        <v>206.75</v>
      </c>
      <c r="AP269" s="9">
        <f t="shared" si="442"/>
        <v>0</v>
      </c>
      <c r="AQ269" s="9">
        <f t="shared" si="443"/>
        <v>0</v>
      </c>
      <c r="AR269" s="4">
        <f t="shared" si="390"/>
        <v>0</v>
      </c>
      <c r="AS269" s="9">
        <f t="shared" si="444"/>
        <v>0</v>
      </c>
      <c r="AT269" s="9">
        <f t="shared" si="414"/>
        <v>206.75</v>
      </c>
      <c r="AU269" s="9">
        <f t="shared" si="482"/>
        <v>0</v>
      </c>
      <c r="AV269" s="9">
        <f t="shared" si="445"/>
        <v>0</v>
      </c>
      <c r="AW269" s="9">
        <f t="shared" si="446"/>
        <v>0</v>
      </c>
      <c r="AX269" s="9">
        <f t="shared" si="447"/>
        <v>206.75</v>
      </c>
      <c r="AY269" s="9">
        <f t="shared" si="448"/>
        <v>0</v>
      </c>
      <c r="AZ269" s="9">
        <f t="shared" si="449"/>
        <v>0</v>
      </c>
      <c r="BA269" s="4">
        <f t="shared" si="391"/>
        <v>0</v>
      </c>
      <c r="BB269" s="9">
        <f t="shared" si="450"/>
        <v>0</v>
      </c>
      <c r="BC269" s="9">
        <f t="shared" si="415"/>
        <v>206.75</v>
      </c>
      <c r="BD269" s="9">
        <f t="shared" si="483"/>
        <v>0</v>
      </c>
      <c r="BE269" s="9">
        <f t="shared" si="451"/>
        <v>0</v>
      </c>
      <c r="BF269" s="9">
        <f t="shared" si="452"/>
        <v>0</v>
      </c>
      <c r="BG269" s="9">
        <f t="shared" si="453"/>
        <v>206.75</v>
      </c>
      <c r="BH269" s="9">
        <f t="shared" si="454"/>
        <v>0</v>
      </c>
      <c r="BI269" s="9">
        <f t="shared" si="455"/>
        <v>0</v>
      </c>
      <c r="BJ269" s="4">
        <f t="shared" si="392"/>
        <v>0</v>
      </c>
      <c r="BK269" s="9">
        <f t="shared" si="456"/>
        <v>0</v>
      </c>
      <c r="BL269" s="9">
        <f t="shared" si="416"/>
        <v>206.75</v>
      </c>
      <c r="BM269" s="9">
        <f t="shared" si="484"/>
        <v>0</v>
      </c>
      <c r="BN269" s="9">
        <f t="shared" si="457"/>
        <v>0</v>
      </c>
      <c r="BO269" s="9">
        <f t="shared" si="458"/>
        <v>0</v>
      </c>
      <c r="BP269" s="9">
        <f t="shared" si="459"/>
        <v>206.75</v>
      </c>
      <c r="BQ269" s="9">
        <f t="shared" si="460"/>
        <v>0</v>
      </c>
      <c r="BR269" s="9">
        <f t="shared" si="461"/>
        <v>0</v>
      </c>
      <c r="BS269" s="4">
        <f t="shared" si="393"/>
        <v>0</v>
      </c>
      <c r="BT269" s="9">
        <f t="shared" si="462"/>
        <v>0</v>
      </c>
      <c r="BU269" s="9">
        <f t="shared" si="417"/>
        <v>206.75</v>
      </c>
      <c r="BV269" s="9">
        <f t="shared" si="485"/>
        <v>0</v>
      </c>
      <c r="BW269" s="9">
        <f t="shared" si="463"/>
        <v>0</v>
      </c>
      <c r="BX269" s="9">
        <f t="shared" si="464"/>
        <v>0</v>
      </c>
      <c r="BY269" s="9">
        <f t="shared" si="465"/>
        <v>206.75</v>
      </c>
      <c r="BZ269" s="9">
        <f t="shared" si="466"/>
        <v>0</v>
      </c>
      <c r="CA269" s="9">
        <f t="shared" si="467"/>
        <v>0</v>
      </c>
      <c r="CB269" s="4">
        <f t="shared" si="394"/>
        <v>0</v>
      </c>
      <c r="CC269" s="9">
        <f t="shared" si="468"/>
        <v>0</v>
      </c>
      <c r="CD269" s="9">
        <f t="shared" si="418"/>
        <v>206.75</v>
      </c>
      <c r="CE269" s="9">
        <f t="shared" si="486"/>
        <v>0</v>
      </c>
      <c r="CF269" s="9">
        <f t="shared" si="469"/>
        <v>0</v>
      </c>
      <c r="CG269" s="9">
        <f t="shared" si="470"/>
        <v>0</v>
      </c>
      <c r="CH269" s="9">
        <f t="shared" si="471"/>
        <v>206.75</v>
      </c>
      <c r="CI269" s="9">
        <f t="shared" si="472"/>
        <v>0</v>
      </c>
      <c r="CJ269" s="9">
        <f t="shared" si="473"/>
        <v>0</v>
      </c>
      <c r="CK269" s="4">
        <f t="shared" si="395"/>
        <v>0</v>
      </c>
      <c r="CL269" s="9">
        <f t="shared" si="474"/>
        <v>0</v>
      </c>
      <c r="CM269" s="9">
        <f t="shared" si="419"/>
        <v>206.75</v>
      </c>
      <c r="CN269" s="9">
        <f t="shared" si="487"/>
        <v>0</v>
      </c>
      <c r="CO269" s="9">
        <f t="shared" si="475"/>
        <v>0</v>
      </c>
      <c r="CP269" s="9">
        <f t="shared" si="476"/>
        <v>0</v>
      </c>
      <c r="CQ269" s="9">
        <f t="shared" si="477"/>
        <v>206.75</v>
      </c>
      <c r="CR269" s="9">
        <f t="shared" si="478"/>
        <v>0</v>
      </c>
      <c r="CS269" s="9">
        <f t="shared" si="479"/>
        <v>0</v>
      </c>
    </row>
    <row r="270" spans="1:97" ht="12.9" customHeight="1" x14ac:dyDescent="0.25">
      <c r="A270" s="193">
        <v>2900</v>
      </c>
      <c r="B270" s="186" t="s">
        <v>515</v>
      </c>
      <c r="C270" s="179"/>
      <c r="D270" s="194"/>
      <c r="E270" s="183">
        <v>17405.7</v>
      </c>
      <c r="F270" s="276">
        <v>37438</v>
      </c>
      <c r="G270" s="189">
        <v>9</v>
      </c>
      <c r="H270" s="177"/>
      <c r="I270" s="190"/>
      <c r="J270" s="200" t="s">
        <v>463</v>
      </c>
      <c r="K270" s="93">
        <f t="shared" si="422"/>
        <v>0.1111</v>
      </c>
      <c r="L270" s="94">
        <f t="shared" si="423"/>
        <v>1933.77</v>
      </c>
      <c r="M270" s="91">
        <f t="shared" si="424"/>
        <v>0</v>
      </c>
      <c r="N270" s="9">
        <f t="shared" si="425"/>
        <v>17405.7</v>
      </c>
      <c r="O270" s="548">
        <f t="shared" si="426"/>
        <v>17405.7</v>
      </c>
      <c r="P270" s="543"/>
      <c r="Q270" s="4">
        <f t="shared" si="387"/>
        <v>0</v>
      </c>
      <c r="R270" s="9">
        <f t="shared" si="420"/>
        <v>0</v>
      </c>
      <c r="S270" s="9">
        <f t="shared" si="488"/>
        <v>17405.7</v>
      </c>
      <c r="T270" s="9">
        <f t="shared" si="421"/>
        <v>0</v>
      </c>
      <c r="U270" s="9">
        <f t="shared" si="427"/>
        <v>0</v>
      </c>
      <c r="V270" s="9">
        <f t="shared" si="428"/>
        <v>0</v>
      </c>
      <c r="W270" s="9">
        <f t="shared" si="429"/>
        <v>17405.7</v>
      </c>
      <c r="X270" s="9">
        <f t="shared" si="430"/>
        <v>0</v>
      </c>
      <c r="Y270" s="9">
        <f t="shared" si="431"/>
        <v>0</v>
      </c>
      <c r="Z270" s="4">
        <f t="shared" si="388"/>
        <v>0</v>
      </c>
      <c r="AA270" s="9">
        <f t="shared" si="432"/>
        <v>0</v>
      </c>
      <c r="AB270" s="9">
        <f t="shared" si="412"/>
        <v>17405.7</v>
      </c>
      <c r="AC270" s="9">
        <f t="shared" si="480"/>
        <v>0</v>
      </c>
      <c r="AD270" s="9">
        <f t="shared" si="433"/>
        <v>0</v>
      </c>
      <c r="AE270" s="9">
        <f t="shared" si="434"/>
        <v>0</v>
      </c>
      <c r="AF270" s="9">
        <f t="shared" si="435"/>
        <v>17405.7</v>
      </c>
      <c r="AG270" s="9">
        <f t="shared" si="436"/>
        <v>0</v>
      </c>
      <c r="AH270" s="9">
        <f t="shared" si="437"/>
        <v>0</v>
      </c>
      <c r="AI270" s="4">
        <f t="shared" si="389"/>
        <v>0</v>
      </c>
      <c r="AJ270" s="9">
        <f t="shared" si="438"/>
        <v>0</v>
      </c>
      <c r="AK270" s="9">
        <f t="shared" si="413"/>
        <v>17405.7</v>
      </c>
      <c r="AL270" s="9">
        <f t="shared" si="481"/>
        <v>0</v>
      </c>
      <c r="AM270" s="9">
        <f t="shared" si="439"/>
        <v>0</v>
      </c>
      <c r="AN270" s="9">
        <f t="shared" si="440"/>
        <v>0</v>
      </c>
      <c r="AO270" s="9">
        <f t="shared" si="441"/>
        <v>17405.7</v>
      </c>
      <c r="AP270" s="9">
        <f t="shared" si="442"/>
        <v>0</v>
      </c>
      <c r="AQ270" s="9">
        <f t="shared" si="443"/>
        <v>0</v>
      </c>
      <c r="AR270" s="4">
        <f t="shared" si="390"/>
        <v>0</v>
      </c>
      <c r="AS270" s="9">
        <f t="shared" si="444"/>
        <v>0</v>
      </c>
      <c r="AT270" s="9">
        <f t="shared" si="414"/>
        <v>17405.7</v>
      </c>
      <c r="AU270" s="9">
        <f t="shared" si="482"/>
        <v>0</v>
      </c>
      <c r="AV270" s="9">
        <f t="shared" si="445"/>
        <v>0</v>
      </c>
      <c r="AW270" s="9">
        <f t="shared" si="446"/>
        <v>0</v>
      </c>
      <c r="AX270" s="9">
        <f t="shared" si="447"/>
        <v>17405.7</v>
      </c>
      <c r="AY270" s="9">
        <f t="shared" si="448"/>
        <v>0</v>
      </c>
      <c r="AZ270" s="9">
        <f t="shared" si="449"/>
        <v>0</v>
      </c>
      <c r="BA270" s="4">
        <f t="shared" si="391"/>
        <v>0</v>
      </c>
      <c r="BB270" s="9">
        <f t="shared" si="450"/>
        <v>0</v>
      </c>
      <c r="BC270" s="9">
        <f t="shared" si="415"/>
        <v>17405.7</v>
      </c>
      <c r="BD270" s="9">
        <f t="shared" si="483"/>
        <v>0</v>
      </c>
      <c r="BE270" s="9">
        <f t="shared" si="451"/>
        <v>0</v>
      </c>
      <c r="BF270" s="9">
        <f t="shared" si="452"/>
        <v>0</v>
      </c>
      <c r="BG270" s="9">
        <f t="shared" si="453"/>
        <v>17405.7</v>
      </c>
      <c r="BH270" s="9">
        <f t="shared" si="454"/>
        <v>0</v>
      </c>
      <c r="BI270" s="9">
        <f t="shared" si="455"/>
        <v>0</v>
      </c>
      <c r="BJ270" s="4">
        <f t="shared" si="392"/>
        <v>0</v>
      </c>
      <c r="BK270" s="9">
        <f t="shared" si="456"/>
        <v>0</v>
      </c>
      <c r="BL270" s="9">
        <f t="shared" si="416"/>
        <v>17405.7</v>
      </c>
      <c r="BM270" s="9">
        <f t="shared" si="484"/>
        <v>0</v>
      </c>
      <c r="BN270" s="9">
        <f t="shared" si="457"/>
        <v>0</v>
      </c>
      <c r="BO270" s="9">
        <f t="shared" si="458"/>
        <v>0</v>
      </c>
      <c r="BP270" s="9">
        <f t="shared" si="459"/>
        <v>17405.7</v>
      </c>
      <c r="BQ270" s="9">
        <f t="shared" si="460"/>
        <v>0</v>
      </c>
      <c r="BR270" s="9">
        <f t="shared" si="461"/>
        <v>0</v>
      </c>
      <c r="BS270" s="4">
        <f t="shared" si="393"/>
        <v>0</v>
      </c>
      <c r="BT270" s="9">
        <f t="shared" si="462"/>
        <v>0</v>
      </c>
      <c r="BU270" s="9">
        <f t="shared" si="417"/>
        <v>17405.7</v>
      </c>
      <c r="BV270" s="9">
        <f t="shared" si="485"/>
        <v>0</v>
      </c>
      <c r="BW270" s="9">
        <f t="shared" si="463"/>
        <v>0</v>
      </c>
      <c r="BX270" s="9">
        <f t="shared" si="464"/>
        <v>0</v>
      </c>
      <c r="BY270" s="9">
        <f t="shared" si="465"/>
        <v>17405.7</v>
      </c>
      <c r="BZ270" s="9">
        <f t="shared" si="466"/>
        <v>0</v>
      </c>
      <c r="CA270" s="9">
        <f t="shared" si="467"/>
        <v>0</v>
      </c>
      <c r="CB270" s="4">
        <f t="shared" si="394"/>
        <v>0</v>
      </c>
      <c r="CC270" s="9">
        <f t="shared" si="468"/>
        <v>0</v>
      </c>
      <c r="CD270" s="9">
        <f t="shared" si="418"/>
        <v>17405.7</v>
      </c>
      <c r="CE270" s="9">
        <f t="shared" si="486"/>
        <v>0</v>
      </c>
      <c r="CF270" s="9">
        <f t="shared" si="469"/>
        <v>0</v>
      </c>
      <c r="CG270" s="9">
        <f t="shared" si="470"/>
        <v>0</v>
      </c>
      <c r="CH270" s="9">
        <f t="shared" si="471"/>
        <v>17405.7</v>
      </c>
      <c r="CI270" s="9">
        <f t="shared" si="472"/>
        <v>0</v>
      </c>
      <c r="CJ270" s="9">
        <f t="shared" si="473"/>
        <v>0</v>
      </c>
      <c r="CK270" s="4">
        <f t="shared" si="395"/>
        <v>0</v>
      </c>
      <c r="CL270" s="9">
        <f t="shared" si="474"/>
        <v>0</v>
      </c>
      <c r="CM270" s="9">
        <f t="shared" si="419"/>
        <v>17405.7</v>
      </c>
      <c r="CN270" s="9">
        <f t="shared" si="487"/>
        <v>0</v>
      </c>
      <c r="CO270" s="9">
        <f t="shared" si="475"/>
        <v>0</v>
      </c>
      <c r="CP270" s="9">
        <f t="shared" si="476"/>
        <v>0</v>
      </c>
      <c r="CQ270" s="9">
        <f t="shared" si="477"/>
        <v>17405.7</v>
      </c>
      <c r="CR270" s="9">
        <f t="shared" si="478"/>
        <v>0</v>
      </c>
      <c r="CS270" s="9">
        <f t="shared" si="479"/>
        <v>0</v>
      </c>
    </row>
    <row r="271" spans="1:97" ht="12.9" customHeight="1" x14ac:dyDescent="0.25">
      <c r="A271" s="193">
        <v>2901</v>
      </c>
      <c r="B271" s="186" t="s">
        <v>516</v>
      </c>
      <c r="C271" s="179"/>
      <c r="D271" s="194"/>
      <c r="E271" s="183">
        <v>1085.4100000000001</v>
      </c>
      <c r="F271" s="276">
        <v>38174</v>
      </c>
      <c r="G271" s="189">
        <v>11</v>
      </c>
      <c r="H271" s="177"/>
      <c r="I271" s="190"/>
      <c r="J271" s="200" t="s">
        <v>463</v>
      </c>
      <c r="K271" s="93">
        <f t="shared" si="422"/>
        <v>9.0899999999999995E-2</v>
      </c>
      <c r="L271" s="94">
        <f t="shared" si="423"/>
        <v>98.66</v>
      </c>
      <c r="M271" s="91">
        <f t="shared" si="424"/>
        <v>345.46000000000004</v>
      </c>
      <c r="N271" s="9">
        <f t="shared" si="425"/>
        <v>739.95</v>
      </c>
      <c r="O271" s="548">
        <f t="shared" si="426"/>
        <v>1085.4100000000001</v>
      </c>
      <c r="P271" s="543"/>
      <c r="Q271" s="4">
        <f t="shared" si="387"/>
        <v>0</v>
      </c>
      <c r="R271" s="9">
        <f t="shared" si="420"/>
        <v>0</v>
      </c>
      <c r="S271" s="9">
        <f t="shared" si="488"/>
        <v>1085.4100000000001</v>
      </c>
      <c r="T271" s="9">
        <f t="shared" si="421"/>
        <v>1085.4100000000001</v>
      </c>
      <c r="U271" s="9">
        <f t="shared" si="427"/>
        <v>98.66</v>
      </c>
      <c r="V271" s="9">
        <f t="shared" si="428"/>
        <v>246.80000000000004</v>
      </c>
      <c r="W271" s="9">
        <f t="shared" si="429"/>
        <v>838.61</v>
      </c>
      <c r="X271" s="9">
        <f t="shared" si="430"/>
        <v>0</v>
      </c>
      <c r="Y271" s="9">
        <f t="shared" si="431"/>
        <v>1085.4100000000001</v>
      </c>
      <c r="Z271" s="4">
        <f t="shared" si="388"/>
        <v>0</v>
      </c>
      <c r="AA271" s="9">
        <f t="shared" si="432"/>
        <v>0</v>
      </c>
      <c r="AB271" s="9">
        <f t="shared" si="412"/>
        <v>1085.4100000000001</v>
      </c>
      <c r="AC271" s="9">
        <f t="shared" si="480"/>
        <v>1085.4100000000001</v>
      </c>
      <c r="AD271" s="9">
        <f t="shared" si="433"/>
        <v>98.66</v>
      </c>
      <c r="AE271" s="9">
        <f t="shared" si="434"/>
        <v>148.14000000000004</v>
      </c>
      <c r="AF271" s="9">
        <f t="shared" si="435"/>
        <v>937.27</v>
      </c>
      <c r="AG271" s="9">
        <f t="shared" si="436"/>
        <v>0</v>
      </c>
      <c r="AH271" s="9">
        <f t="shared" si="437"/>
        <v>1085.4100000000001</v>
      </c>
      <c r="AI271" s="4">
        <f t="shared" si="389"/>
        <v>0</v>
      </c>
      <c r="AJ271" s="9">
        <f t="shared" si="438"/>
        <v>0</v>
      </c>
      <c r="AK271" s="9">
        <f t="shared" si="413"/>
        <v>1085.4100000000001</v>
      </c>
      <c r="AL271" s="9">
        <f t="shared" si="481"/>
        <v>1085.4100000000001</v>
      </c>
      <c r="AM271" s="9">
        <f t="shared" si="439"/>
        <v>98.66</v>
      </c>
      <c r="AN271" s="9">
        <f t="shared" si="440"/>
        <v>49.480000000000047</v>
      </c>
      <c r="AO271" s="9">
        <f t="shared" si="441"/>
        <v>1035.93</v>
      </c>
      <c r="AP271" s="9">
        <f t="shared" si="442"/>
        <v>0</v>
      </c>
      <c r="AQ271" s="9">
        <f t="shared" si="443"/>
        <v>1085.4100000000001</v>
      </c>
      <c r="AR271" s="4">
        <f t="shared" si="390"/>
        <v>0</v>
      </c>
      <c r="AS271" s="9">
        <f t="shared" si="444"/>
        <v>0</v>
      </c>
      <c r="AT271" s="9">
        <f t="shared" si="414"/>
        <v>1085.4100000000001</v>
      </c>
      <c r="AU271" s="9">
        <f t="shared" si="482"/>
        <v>544.36</v>
      </c>
      <c r="AV271" s="9">
        <f t="shared" si="445"/>
        <v>49.480000000000047</v>
      </c>
      <c r="AW271" s="9">
        <f t="shared" si="446"/>
        <v>0</v>
      </c>
      <c r="AX271" s="9">
        <f t="shared" si="447"/>
        <v>1085.4100000000001</v>
      </c>
      <c r="AY271" s="9">
        <f t="shared" si="448"/>
        <v>0</v>
      </c>
      <c r="AZ271" s="9">
        <f t="shared" si="449"/>
        <v>544.36</v>
      </c>
      <c r="BA271" s="4">
        <f t="shared" si="391"/>
        <v>0</v>
      </c>
      <c r="BB271" s="9">
        <f t="shared" si="450"/>
        <v>0</v>
      </c>
      <c r="BC271" s="9">
        <f t="shared" si="415"/>
        <v>1085.4100000000001</v>
      </c>
      <c r="BD271" s="9">
        <f t="shared" si="483"/>
        <v>0</v>
      </c>
      <c r="BE271" s="9">
        <f t="shared" si="451"/>
        <v>0</v>
      </c>
      <c r="BF271" s="9">
        <f t="shared" si="452"/>
        <v>0</v>
      </c>
      <c r="BG271" s="9">
        <f t="shared" si="453"/>
        <v>1085.4100000000001</v>
      </c>
      <c r="BH271" s="9">
        <f t="shared" si="454"/>
        <v>0</v>
      </c>
      <c r="BI271" s="9">
        <f t="shared" si="455"/>
        <v>0</v>
      </c>
      <c r="BJ271" s="4">
        <f t="shared" si="392"/>
        <v>0</v>
      </c>
      <c r="BK271" s="9">
        <f t="shared" si="456"/>
        <v>0</v>
      </c>
      <c r="BL271" s="9">
        <f t="shared" si="416"/>
        <v>1085.4100000000001</v>
      </c>
      <c r="BM271" s="9">
        <f t="shared" si="484"/>
        <v>0</v>
      </c>
      <c r="BN271" s="9">
        <f t="shared" si="457"/>
        <v>0</v>
      </c>
      <c r="BO271" s="9">
        <f t="shared" si="458"/>
        <v>0</v>
      </c>
      <c r="BP271" s="9">
        <f t="shared" si="459"/>
        <v>1085.4100000000001</v>
      </c>
      <c r="BQ271" s="9">
        <f t="shared" si="460"/>
        <v>0</v>
      </c>
      <c r="BR271" s="9">
        <f t="shared" si="461"/>
        <v>0</v>
      </c>
      <c r="BS271" s="4">
        <f t="shared" si="393"/>
        <v>0</v>
      </c>
      <c r="BT271" s="9">
        <f t="shared" si="462"/>
        <v>0</v>
      </c>
      <c r="BU271" s="9">
        <f t="shared" si="417"/>
        <v>1085.4100000000001</v>
      </c>
      <c r="BV271" s="9">
        <f t="shared" si="485"/>
        <v>0</v>
      </c>
      <c r="BW271" s="9">
        <f t="shared" si="463"/>
        <v>0</v>
      </c>
      <c r="BX271" s="9">
        <f t="shared" si="464"/>
        <v>0</v>
      </c>
      <c r="BY271" s="9">
        <f t="shared" si="465"/>
        <v>1085.4100000000001</v>
      </c>
      <c r="BZ271" s="9">
        <f t="shared" si="466"/>
        <v>0</v>
      </c>
      <c r="CA271" s="9">
        <f t="shared" si="467"/>
        <v>0</v>
      </c>
      <c r="CB271" s="4">
        <f t="shared" si="394"/>
        <v>0</v>
      </c>
      <c r="CC271" s="9">
        <f t="shared" si="468"/>
        <v>0</v>
      </c>
      <c r="CD271" s="9">
        <f t="shared" si="418"/>
        <v>1085.4100000000001</v>
      </c>
      <c r="CE271" s="9">
        <f t="shared" si="486"/>
        <v>0</v>
      </c>
      <c r="CF271" s="9">
        <f t="shared" si="469"/>
        <v>0</v>
      </c>
      <c r="CG271" s="9">
        <f t="shared" si="470"/>
        <v>0</v>
      </c>
      <c r="CH271" s="9">
        <f t="shared" si="471"/>
        <v>1085.4100000000001</v>
      </c>
      <c r="CI271" s="9">
        <f t="shared" si="472"/>
        <v>0</v>
      </c>
      <c r="CJ271" s="9">
        <f t="shared" si="473"/>
        <v>0</v>
      </c>
      <c r="CK271" s="4">
        <f t="shared" si="395"/>
        <v>0</v>
      </c>
      <c r="CL271" s="9">
        <f t="shared" si="474"/>
        <v>0</v>
      </c>
      <c r="CM271" s="9">
        <f t="shared" si="419"/>
        <v>1085.4100000000001</v>
      </c>
      <c r="CN271" s="9">
        <f t="shared" si="487"/>
        <v>0</v>
      </c>
      <c r="CO271" s="9">
        <f t="shared" si="475"/>
        <v>0</v>
      </c>
      <c r="CP271" s="9">
        <f t="shared" si="476"/>
        <v>0</v>
      </c>
      <c r="CQ271" s="9">
        <f t="shared" si="477"/>
        <v>1085.4100000000001</v>
      </c>
      <c r="CR271" s="9">
        <f t="shared" si="478"/>
        <v>0</v>
      </c>
      <c r="CS271" s="9">
        <f t="shared" si="479"/>
        <v>0</v>
      </c>
    </row>
    <row r="272" spans="1:97" ht="12.9" customHeight="1" x14ac:dyDescent="0.25">
      <c r="A272" s="193">
        <v>2902</v>
      </c>
      <c r="B272" s="186" t="s">
        <v>302</v>
      </c>
      <c r="C272" s="179"/>
      <c r="D272" s="194"/>
      <c r="E272" s="183">
        <v>29906.15</v>
      </c>
      <c r="F272" s="276">
        <v>40086</v>
      </c>
      <c r="G272" s="189">
        <v>6</v>
      </c>
      <c r="H272" s="177"/>
      <c r="I272" s="190"/>
      <c r="J272" s="200" t="s">
        <v>463</v>
      </c>
      <c r="K272" s="93">
        <f t="shared" si="422"/>
        <v>0.16669999999999999</v>
      </c>
      <c r="L272" s="94">
        <f t="shared" si="423"/>
        <v>4985.3599999999997</v>
      </c>
      <c r="M272" s="91">
        <f t="shared" si="424"/>
        <v>18273.640000000003</v>
      </c>
      <c r="N272" s="9">
        <f t="shared" si="425"/>
        <v>11632.509999999998</v>
      </c>
      <c r="O272" s="548">
        <f t="shared" si="426"/>
        <v>29906.15</v>
      </c>
      <c r="P272" s="543"/>
      <c r="Q272" s="4">
        <f t="shared" si="387"/>
        <v>0</v>
      </c>
      <c r="R272" s="9">
        <f t="shared" si="420"/>
        <v>0</v>
      </c>
      <c r="S272" s="9">
        <f t="shared" si="488"/>
        <v>29906.15</v>
      </c>
      <c r="T272" s="9">
        <f t="shared" si="421"/>
        <v>29906.15</v>
      </c>
      <c r="U272" s="9">
        <f t="shared" si="427"/>
        <v>4985.3599999999997</v>
      </c>
      <c r="V272" s="9">
        <f t="shared" si="428"/>
        <v>13288.280000000002</v>
      </c>
      <c r="W272" s="9">
        <f t="shared" si="429"/>
        <v>16617.87</v>
      </c>
      <c r="X272" s="9">
        <f t="shared" si="430"/>
        <v>0</v>
      </c>
      <c r="Y272" s="9">
        <f t="shared" si="431"/>
        <v>29906.15</v>
      </c>
      <c r="Z272" s="4">
        <f t="shared" si="388"/>
        <v>0</v>
      </c>
      <c r="AA272" s="9">
        <f t="shared" si="432"/>
        <v>0</v>
      </c>
      <c r="AB272" s="9">
        <f t="shared" si="412"/>
        <v>29906.15</v>
      </c>
      <c r="AC272" s="9">
        <f t="shared" si="480"/>
        <v>29906.15</v>
      </c>
      <c r="AD272" s="9">
        <f t="shared" si="433"/>
        <v>4985.3599999999997</v>
      </c>
      <c r="AE272" s="9">
        <f t="shared" si="434"/>
        <v>8302.9200000000019</v>
      </c>
      <c r="AF272" s="9">
        <f t="shared" si="435"/>
        <v>21603.23</v>
      </c>
      <c r="AG272" s="9">
        <f t="shared" si="436"/>
        <v>0</v>
      </c>
      <c r="AH272" s="9">
        <f t="shared" si="437"/>
        <v>29906.15</v>
      </c>
      <c r="AI272" s="4">
        <f t="shared" si="389"/>
        <v>0</v>
      </c>
      <c r="AJ272" s="9">
        <f t="shared" si="438"/>
        <v>0</v>
      </c>
      <c r="AK272" s="9">
        <f t="shared" si="413"/>
        <v>29906.15</v>
      </c>
      <c r="AL272" s="9">
        <f t="shared" si="481"/>
        <v>29906.15</v>
      </c>
      <c r="AM272" s="9">
        <f t="shared" si="439"/>
        <v>4985.3599999999997</v>
      </c>
      <c r="AN272" s="9">
        <f t="shared" si="440"/>
        <v>3317.5600000000022</v>
      </c>
      <c r="AO272" s="9">
        <f t="shared" si="441"/>
        <v>26588.59</v>
      </c>
      <c r="AP272" s="9">
        <f t="shared" si="442"/>
        <v>0</v>
      </c>
      <c r="AQ272" s="9">
        <f t="shared" si="443"/>
        <v>29906.15</v>
      </c>
      <c r="AR272" s="4">
        <f t="shared" si="390"/>
        <v>0</v>
      </c>
      <c r="AS272" s="9">
        <f t="shared" si="444"/>
        <v>0</v>
      </c>
      <c r="AT272" s="9">
        <f t="shared" si="414"/>
        <v>29906.15</v>
      </c>
      <c r="AU272" s="9">
        <f t="shared" si="482"/>
        <v>19901.36</v>
      </c>
      <c r="AV272" s="9">
        <f t="shared" si="445"/>
        <v>3317.5600000000022</v>
      </c>
      <c r="AW272" s="9">
        <f t="shared" si="446"/>
        <v>0</v>
      </c>
      <c r="AX272" s="9">
        <f t="shared" si="447"/>
        <v>29906.15</v>
      </c>
      <c r="AY272" s="9">
        <f t="shared" si="448"/>
        <v>0</v>
      </c>
      <c r="AZ272" s="9">
        <f t="shared" si="449"/>
        <v>19901.36</v>
      </c>
      <c r="BA272" s="4">
        <f t="shared" si="391"/>
        <v>0</v>
      </c>
      <c r="BB272" s="9">
        <f t="shared" si="450"/>
        <v>0</v>
      </c>
      <c r="BC272" s="9">
        <f t="shared" si="415"/>
        <v>29906.15</v>
      </c>
      <c r="BD272" s="9">
        <f t="shared" si="483"/>
        <v>0</v>
      </c>
      <c r="BE272" s="9">
        <f t="shared" si="451"/>
        <v>0</v>
      </c>
      <c r="BF272" s="9">
        <f t="shared" si="452"/>
        <v>0</v>
      </c>
      <c r="BG272" s="9">
        <f t="shared" si="453"/>
        <v>29906.15</v>
      </c>
      <c r="BH272" s="9">
        <f t="shared" si="454"/>
        <v>0</v>
      </c>
      <c r="BI272" s="9">
        <f t="shared" si="455"/>
        <v>0</v>
      </c>
      <c r="BJ272" s="4">
        <f t="shared" si="392"/>
        <v>0</v>
      </c>
      <c r="BK272" s="9">
        <f t="shared" si="456"/>
        <v>0</v>
      </c>
      <c r="BL272" s="9">
        <f t="shared" si="416"/>
        <v>29906.15</v>
      </c>
      <c r="BM272" s="9">
        <f t="shared" si="484"/>
        <v>0</v>
      </c>
      <c r="BN272" s="9">
        <f t="shared" si="457"/>
        <v>0</v>
      </c>
      <c r="BO272" s="9">
        <f t="shared" si="458"/>
        <v>0</v>
      </c>
      <c r="BP272" s="9">
        <f t="shared" si="459"/>
        <v>29906.15</v>
      </c>
      <c r="BQ272" s="9">
        <f t="shared" si="460"/>
        <v>0</v>
      </c>
      <c r="BR272" s="9">
        <f t="shared" si="461"/>
        <v>0</v>
      </c>
      <c r="BS272" s="4">
        <f t="shared" si="393"/>
        <v>0</v>
      </c>
      <c r="BT272" s="9">
        <f t="shared" si="462"/>
        <v>0</v>
      </c>
      <c r="BU272" s="9">
        <f t="shared" si="417"/>
        <v>29906.15</v>
      </c>
      <c r="BV272" s="9">
        <f t="shared" si="485"/>
        <v>0</v>
      </c>
      <c r="BW272" s="9">
        <f t="shared" si="463"/>
        <v>0</v>
      </c>
      <c r="BX272" s="9">
        <f t="shared" si="464"/>
        <v>0</v>
      </c>
      <c r="BY272" s="9">
        <f t="shared" si="465"/>
        <v>29906.15</v>
      </c>
      <c r="BZ272" s="9">
        <f t="shared" si="466"/>
        <v>0</v>
      </c>
      <c r="CA272" s="9">
        <f t="shared" si="467"/>
        <v>0</v>
      </c>
      <c r="CB272" s="4">
        <f t="shared" si="394"/>
        <v>0</v>
      </c>
      <c r="CC272" s="9">
        <f t="shared" si="468"/>
        <v>0</v>
      </c>
      <c r="CD272" s="9">
        <f t="shared" si="418"/>
        <v>29906.15</v>
      </c>
      <c r="CE272" s="9">
        <f t="shared" si="486"/>
        <v>0</v>
      </c>
      <c r="CF272" s="9">
        <f t="shared" si="469"/>
        <v>0</v>
      </c>
      <c r="CG272" s="9">
        <f t="shared" si="470"/>
        <v>0</v>
      </c>
      <c r="CH272" s="9">
        <f t="shared" si="471"/>
        <v>29906.15</v>
      </c>
      <c r="CI272" s="9">
        <f t="shared" si="472"/>
        <v>0</v>
      </c>
      <c r="CJ272" s="9">
        <f t="shared" si="473"/>
        <v>0</v>
      </c>
      <c r="CK272" s="4">
        <f t="shared" si="395"/>
        <v>0</v>
      </c>
      <c r="CL272" s="9">
        <f t="shared" si="474"/>
        <v>0</v>
      </c>
      <c r="CM272" s="9">
        <f t="shared" si="419"/>
        <v>29906.15</v>
      </c>
      <c r="CN272" s="9">
        <f t="shared" si="487"/>
        <v>0</v>
      </c>
      <c r="CO272" s="9">
        <f t="shared" si="475"/>
        <v>0</v>
      </c>
      <c r="CP272" s="9">
        <f t="shared" si="476"/>
        <v>0</v>
      </c>
      <c r="CQ272" s="9">
        <f t="shared" si="477"/>
        <v>29906.15</v>
      </c>
      <c r="CR272" s="9">
        <f t="shared" si="478"/>
        <v>0</v>
      </c>
      <c r="CS272" s="9">
        <f t="shared" si="479"/>
        <v>0</v>
      </c>
    </row>
    <row r="273" spans="1:97" ht="12.9" customHeight="1" x14ac:dyDescent="0.25">
      <c r="A273" s="193">
        <v>5815</v>
      </c>
      <c r="B273" s="186" t="s">
        <v>303</v>
      </c>
      <c r="C273" s="179"/>
      <c r="D273" s="194"/>
      <c r="E273" s="183">
        <v>435.42</v>
      </c>
      <c r="F273" s="276">
        <v>39100</v>
      </c>
      <c r="G273" s="189">
        <v>15</v>
      </c>
      <c r="H273" s="177"/>
      <c r="I273" s="190"/>
      <c r="J273" s="200" t="s">
        <v>463</v>
      </c>
      <c r="K273" s="93">
        <f t="shared" si="422"/>
        <v>6.6699999999999995E-2</v>
      </c>
      <c r="L273" s="94">
        <f t="shared" si="423"/>
        <v>29.04</v>
      </c>
      <c r="M273" s="91">
        <f t="shared" si="424"/>
        <v>290.22000000000003</v>
      </c>
      <c r="N273" s="9">
        <f t="shared" si="425"/>
        <v>145.19999999999999</v>
      </c>
      <c r="O273" s="548">
        <f t="shared" si="426"/>
        <v>435.42</v>
      </c>
      <c r="P273" s="543"/>
      <c r="Q273" s="4">
        <f t="shared" si="387"/>
        <v>0</v>
      </c>
      <c r="R273" s="9">
        <f t="shared" si="420"/>
        <v>0</v>
      </c>
      <c r="S273" s="9">
        <f t="shared" si="488"/>
        <v>435.42</v>
      </c>
      <c r="T273" s="9">
        <f t="shared" si="421"/>
        <v>435.42</v>
      </c>
      <c r="U273" s="9">
        <f t="shared" si="427"/>
        <v>29.04</v>
      </c>
      <c r="V273" s="9">
        <f t="shared" si="428"/>
        <v>261.18</v>
      </c>
      <c r="W273" s="9">
        <f t="shared" si="429"/>
        <v>174.23999999999998</v>
      </c>
      <c r="X273" s="9">
        <f t="shared" si="430"/>
        <v>0</v>
      </c>
      <c r="Y273" s="9">
        <f t="shared" si="431"/>
        <v>435.42</v>
      </c>
      <c r="Z273" s="4">
        <f t="shared" si="388"/>
        <v>0</v>
      </c>
      <c r="AA273" s="9">
        <f t="shared" si="432"/>
        <v>0</v>
      </c>
      <c r="AB273" s="9">
        <f t="shared" si="412"/>
        <v>435.42</v>
      </c>
      <c r="AC273" s="9">
        <f t="shared" si="480"/>
        <v>435.42</v>
      </c>
      <c r="AD273" s="9">
        <f t="shared" si="433"/>
        <v>29.04</v>
      </c>
      <c r="AE273" s="9">
        <f t="shared" si="434"/>
        <v>232.14000000000001</v>
      </c>
      <c r="AF273" s="9">
        <f t="shared" si="435"/>
        <v>203.27999999999997</v>
      </c>
      <c r="AG273" s="9">
        <f t="shared" si="436"/>
        <v>0</v>
      </c>
      <c r="AH273" s="9">
        <f t="shared" si="437"/>
        <v>435.42</v>
      </c>
      <c r="AI273" s="4">
        <f t="shared" si="389"/>
        <v>0</v>
      </c>
      <c r="AJ273" s="9">
        <f t="shared" si="438"/>
        <v>0</v>
      </c>
      <c r="AK273" s="9">
        <f t="shared" si="413"/>
        <v>435.42</v>
      </c>
      <c r="AL273" s="9">
        <f t="shared" si="481"/>
        <v>435.42</v>
      </c>
      <c r="AM273" s="9">
        <f t="shared" si="439"/>
        <v>29.04</v>
      </c>
      <c r="AN273" s="9">
        <f t="shared" si="440"/>
        <v>203.10000000000002</v>
      </c>
      <c r="AO273" s="9">
        <f t="shared" si="441"/>
        <v>232.31999999999996</v>
      </c>
      <c r="AP273" s="9">
        <f t="shared" si="442"/>
        <v>0</v>
      </c>
      <c r="AQ273" s="9">
        <f t="shared" si="443"/>
        <v>435.42</v>
      </c>
      <c r="AR273" s="4">
        <f t="shared" si="390"/>
        <v>0</v>
      </c>
      <c r="AS273" s="9">
        <f t="shared" si="444"/>
        <v>0</v>
      </c>
      <c r="AT273" s="9">
        <f t="shared" si="414"/>
        <v>435.42</v>
      </c>
      <c r="AU273" s="9">
        <f t="shared" si="482"/>
        <v>435.42</v>
      </c>
      <c r="AV273" s="9">
        <f t="shared" si="445"/>
        <v>29.04</v>
      </c>
      <c r="AW273" s="9">
        <f t="shared" si="446"/>
        <v>174.06000000000003</v>
      </c>
      <c r="AX273" s="9">
        <f t="shared" si="447"/>
        <v>261.35999999999996</v>
      </c>
      <c r="AY273" s="9">
        <f t="shared" si="448"/>
        <v>0</v>
      </c>
      <c r="AZ273" s="9">
        <f t="shared" si="449"/>
        <v>435.42</v>
      </c>
      <c r="BA273" s="4">
        <f t="shared" si="391"/>
        <v>0</v>
      </c>
      <c r="BB273" s="9">
        <f t="shared" si="450"/>
        <v>0</v>
      </c>
      <c r="BC273" s="9">
        <f t="shared" si="415"/>
        <v>435.42</v>
      </c>
      <c r="BD273" s="9">
        <f t="shared" si="483"/>
        <v>435.42</v>
      </c>
      <c r="BE273" s="9">
        <f t="shared" si="451"/>
        <v>29.04</v>
      </c>
      <c r="BF273" s="9">
        <f t="shared" si="452"/>
        <v>145.02000000000004</v>
      </c>
      <c r="BG273" s="9">
        <f t="shared" si="453"/>
        <v>290.39999999999998</v>
      </c>
      <c r="BH273" s="9">
        <f t="shared" si="454"/>
        <v>0</v>
      </c>
      <c r="BI273" s="9">
        <f t="shared" si="455"/>
        <v>435.42</v>
      </c>
      <c r="BJ273" s="4">
        <f t="shared" si="392"/>
        <v>0</v>
      </c>
      <c r="BK273" s="9">
        <f t="shared" si="456"/>
        <v>0</v>
      </c>
      <c r="BL273" s="9">
        <f t="shared" si="416"/>
        <v>435.42</v>
      </c>
      <c r="BM273" s="9">
        <f t="shared" si="484"/>
        <v>435.42</v>
      </c>
      <c r="BN273" s="9">
        <f t="shared" si="457"/>
        <v>29.04</v>
      </c>
      <c r="BO273" s="9">
        <f t="shared" si="458"/>
        <v>115.98000000000005</v>
      </c>
      <c r="BP273" s="9">
        <f t="shared" si="459"/>
        <v>319.44</v>
      </c>
      <c r="BQ273" s="9">
        <f t="shared" si="460"/>
        <v>0</v>
      </c>
      <c r="BR273" s="9">
        <f t="shared" si="461"/>
        <v>435.42</v>
      </c>
      <c r="BS273" s="4">
        <f t="shared" si="393"/>
        <v>0</v>
      </c>
      <c r="BT273" s="9">
        <f t="shared" si="462"/>
        <v>0</v>
      </c>
      <c r="BU273" s="9">
        <f t="shared" si="417"/>
        <v>435.42</v>
      </c>
      <c r="BV273" s="9">
        <f t="shared" si="485"/>
        <v>435.42</v>
      </c>
      <c r="BW273" s="9">
        <f t="shared" si="463"/>
        <v>29.04</v>
      </c>
      <c r="BX273" s="9">
        <f t="shared" si="464"/>
        <v>86.940000000000055</v>
      </c>
      <c r="BY273" s="9">
        <f t="shared" si="465"/>
        <v>348.48</v>
      </c>
      <c r="BZ273" s="9">
        <f t="shared" si="466"/>
        <v>0</v>
      </c>
      <c r="CA273" s="9">
        <f t="shared" si="467"/>
        <v>435.42</v>
      </c>
      <c r="CB273" s="4">
        <f t="shared" si="394"/>
        <v>0</v>
      </c>
      <c r="CC273" s="9">
        <f t="shared" si="468"/>
        <v>0</v>
      </c>
      <c r="CD273" s="9">
        <f t="shared" si="418"/>
        <v>435.42</v>
      </c>
      <c r="CE273" s="9">
        <f t="shared" si="486"/>
        <v>435.42</v>
      </c>
      <c r="CF273" s="9">
        <f t="shared" si="469"/>
        <v>29.04</v>
      </c>
      <c r="CG273" s="9">
        <f t="shared" si="470"/>
        <v>57.900000000000055</v>
      </c>
      <c r="CH273" s="9">
        <f t="shared" si="471"/>
        <v>377.52000000000004</v>
      </c>
      <c r="CI273" s="9">
        <f t="shared" si="472"/>
        <v>0</v>
      </c>
      <c r="CJ273" s="9">
        <f t="shared" si="473"/>
        <v>435.42</v>
      </c>
      <c r="CK273" s="4">
        <f t="shared" si="395"/>
        <v>0</v>
      </c>
      <c r="CL273" s="9">
        <f t="shared" si="474"/>
        <v>0</v>
      </c>
      <c r="CM273" s="9">
        <f t="shared" si="419"/>
        <v>435.42</v>
      </c>
      <c r="CN273" s="9">
        <f t="shared" si="487"/>
        <v>435.42</v>
      </c>
      <c r="CO273" s="9">
        <f t="shared" si="475"/>
        <v>29.04</v>
      </c>
      <c r="CP273" s="9">
        <f t="shared" si="476"/>
        <v>28.860000000000056</v>
      </c>
      <c r="CQ273" s="9">
        <f t="shared" si="477"/>
        <v>406.56000000000006</v>
      </c>
      <c r="CR273" s="9">
        <f t="shared" si="478"/>
        <v>0</v>
      </c>
      <c r="CS273" s="9">
        <f t="shared" si="479"/>
        <v>435.42</v>
      </c>
    </row>
    <row r="274" spans="1:97" ht="12.9" customHeight="1" x14ac:dyDescent="0.25">
      <c r="A274" s="193">
        <v>5817</v>
      </c>
      <c r="B274" s="186" t="s">
        <v>304</v>
      </c>
      <c r="C274" s="179"/>
      <c r="D274" s="194"/>
      <c r="E274" s="183">
        <v>237.87</v>
      </c>
      <c r="F274" s="276">
        <v>39094</v>
      </c>
      <c r="G274" s="189">
        <v>10</v>
      </c>
      <c r="H274" s="177"/>
      <c r="I274" s="190"/>
      <c r="J274" s="200" t="s">
        <v>463</v>
      </c>
      <c r="K274" s="93">
        <f t="shared" si="422"/>
        <v>0.1</v>
      </c>
      <c r="L274" s="94">
        <f t="shared" si="423"/>
        <v>23.79</v>
      </c>
      <c r="M274" s="91">
        <f t="shared" si="424"/>
        <v>118.92000000000002</v>
      </c>
      <c r="N274" s="9">
        <f t="shared" si="425"/>
        <v>118.94999999999999</v>
      </c>
      <c r="O274" s="548">
        <f t="shared" si="426"/>
        <v>237.87</v>
      </c>
      <c r="P274" s="543"/>
      <c r="Q274" s="4">
        <f t="shared" si="387"/>
        <v>0</v>
      </c>
      <c r="R274" s="9">
        <f t="shared" si="420"/>
        <v>0</v>
      </c>
      <c r="S274" s="9">
        <f t="shared" si="488"/>
        <v>237.87</v>
      </c>
      <c r="T274" s="9">
        <f t="shared" si="421"/>
        <v>237.87</v>
      </c>
      <c r="U274" s="9">
        <f t="shared" si="427"/>
        <v>23.79</v>
      </c>
      <c r="V274" s="9">
        <f t="shared" si="428"/>
        <v>95.130000000000024</v>
      </c>
      <c r="W274" s="9">
        <f t="shared" si="429"/>
        <v>142.73999999999998</v>
      </c>
      <c r="X274" s="9">
        <f t="shared" si="430"/>
        <v>0</v>
      </c>
      <c r="Y274" s="9">
        <f t="shared" si="431"/>
        <v>237.87</v>
      </c>
      <c r="Z274" s="4">
        <f t="shared" si="388"/>
        <v>0</v>
      </c>
      <c r="AA274" s="9">
        <f t="shared" si="432"/>
        <v>0</v>
      </c>
      <c r="AB274" s="9">
        <f t="shared" si="412"/>
        <v>237.87</v>
      </c>
      <c r="AC274" s="9">
        <f t="shared" si="480"/>
        <v>237.87</v>
      </c>
      <c r="AD274" s="9">
        <f t="shared" si="433"/>
        <v>23.79</v>
      </c>
      <c r="AE274" s="9">
        <f t="shared" si="434"/>
        <v>71.340000000000032</v>
      </c>
      <c r="AF274" s="9">
        <f t="shared" si="435"/>
        <v>166.52999999999997</v>
      </c>
      <c r="AG274" s="9">
        <f t="shared" si="436"/>
        <v>0</v>
      </c>
      <c r="AH274" s="9">
        <f t="shared" si="437"/>
        <v>237.87</v>
      </c>
      <c r="AI274" s="4">
        <f t="shared" si="389"/>
        <v>0</v>
      </c>
      <c r="AJ274" s="9">
        <f t="shared" si="438"/>
        <v>0</v>
      </c>
      <c r="AK274" s="9">
        <f t="shared" si="413"/>
        <v>237.87</v>
      </c>
      <c r="AL274" s="9">
        <f t="shared" si="481"/>
        <v>237.87</v>
      </c>
      <c r="AM274" s="9">
        <f t="shared" si="439"/>
        <v>23.79</v>
      </c>
      <c r="AN274" s="9">
        <f t="shared" si="440"/>
        <v>47.550000000000033</v>
      </c>
      <c r="AO274" s="9">
        <f t="shared" si="441"/>
        <v>190.31999999999996</v>
      </c>
      <c r="AP274" s="9">
        <f t="shared" si="442"/>
        <v>0</v>
      </c>
      <c r="AQ274" s="9">
        <f t="shared" si="443"/>
        <v>237.87</v>
      </c>
      <c r="AR274" s="4">
        <f t="shared" si="390"/>
        <v>0</v>
      </c>
      <c r="AS274" s="9">
        <f t="shared" si="444"/>
        <v>0</v>
      </c>
      <c r="AT274" s="9">
        <f t="shared" si="414"/>
        <v>237.87</v>
      </c>
      <c r="AU274" s="9">
        <f t="shared" si="482"/>
        <v>237.87</v>
      </c>
      <c r="AV274" s="9">
        <f t="shared" si="445"/>
        <v>23.79</v>
      </c>
      <c r="AW274" s="9">
        <f t="shared" si="446"/>
        <v>23.760000000000034</v>
      </c>
      <c r="AX274" s="9">
        <f t="shared" si="447"/>
        <v>214.10999999999996</v>
      </c>
      <c r="AY274" s="9">
        <f t="shared" si="448"/>
        <v>0</v>
      </c>
      <c r="AZ274" s="9">
        <f t="shared" si="449"/>
        <v>237.87</v>
      </c>
      <c r="BA274" s="4">
        <f t="shared" si="391"/>
        <v>0</v>
      </c>
      <c r="BB274" s="9">
        <f t="shared" si="450"/>
        <v>0</v>
      </c>
      <c r="BC274" s="9">
        <f t="shared" si="415"/>
        <v>237.87</v>
      </c>
      <c r="BD274" s="9">
        <f t="shared" si="483"/>
        <v>237.57</v>
      </c>
      <c r="BE274" s="9">
        <f t="shared" si="451"/>
        <v>23.760000000000034</v>
      </c>
      <c r="BF274" s="9">
        <f t="shared" si="452"/>
        <v>0</v>
      </c>
      <c r="BG274" s="9">
        <f t="shared" si="453"/>
        <v>237.87</v>
      </c>
      <c r="BH274" s="9">
        <f t="shared" si="454"/>
        <v>0</v>
      </c>
      <c r="BI274" s="9">
        <f t="shared" si="455"/>
        <v>237.57</v>
      </c>
      <c r="BJ274" s="4">
        <f t="shared" si="392"/>
        <v>0</v>
      </c>
      <c r="BK274" s="9">
        <f t="shared" si="456"/>
        <v>0</v>
      </c>
      <c r="BL274" s="9">
        <f t="shared" si="416"/>
        <v>237.87</v>
      </c>
      <c r="BM274" s="9">
        <f t="shared" si="484"/>
        <v>0</v>
      </c>
      <c r="BN274" s="9">
        <f t="shared" si="457"/>
        <v>0</v>
      </c>
      <c r="BO274" s="9">
        <f t="shared" si="458"/>
        <v>0</v>
      </c>
      <c r="BP274" s="9">
        <f t="shared" si="459"/>
        <v>237.87</v>
      </c>
      <c r="BQ274" s="9">
        <f t="shared" si="460"/>
        <v>0</v>
      </c>
      <c r="BR274" s="9">
        <f t="shared" si="461"/>
        <v>0</v>
      </c>
      <c r="BS274" s="4">
        <f t="shared" si="393"/>
        <v>0</v>
      </c>
      <c r="BT274" s="9">
        <f t="shared" si="462"/>
        <v>0</v>
      </c>
      <c r="BU274" s="9">
        <f t="shared" si="417"/>
        <v>237.87</v>
      </c>
      <c r="BV274" s="9">
        <f t="shared" si="485"/>
        <v>0</v>
      </c>
      <c r="BW274" s="9">
        <f t="shared" si="463"/>
        <v>0</v>
      </c>
      <c r="BX274" s="9">
        <f t="shared" si="464"/>
        <v>0</v>
      </c>
      <c r="BY274" s="9">
        <f t="shared" si="465"/>
        <v>237.87</v>
      </c>
      <c r="BZ274" s="9">
        <f t="shared" si="466"/>
        <v>0</v>
      </c>
      <c r="CA274" s="9">
        <f t="shared" si="467"/>
        <v>0</v>
      </c>
      <c r="CB274" s="4">
        <f t="shared" si="394"/>
        <v>0</v>
      </c>
      <c r="CC274" s="9">
        <f t="shared" si="468"/>
        <v>0</v>
      </c>
      <c r="CD274" s="9">
        <f t="shared" si="418"/>
        <v>237.87</v>
      </c>
      <c r="CE274" s="9">
        <f t="shared" si="486"/>
        <v>0</v>
      </c>
      <c r="CF274" s="9">
        <f t="shared" si="469"/>
        <v>0</v>
      </c>
      <c r="CG274" s="9">
        <f t="shared" si="470"/>
        <v>0</v>
      </c>
      <c r="CH274" s="9">
        <f t="shared" si="471"/>
        <v>237.87</v>
      </c>
      <c r="CI274" s="9">
        <f t="shared" si="472"/>
        <v>0</v>
      </c>
      <c r="CJ274" s="9">
        <f t="shared" si="473"/>
        <v>0</v>
      </c>
      <c r="CK274" s="4">
        <f t="shared" si="395"/>
        <v>0</v>
      </c>
      <c r="CL274" s="9">
        <f t="shared" si="474"/>
        <v>0</v>
      </c>
      <c r="CM274" s="9">
        <f t="shared" si="419"/>
        <v>237.87</v>
      </c>
      <c r="CN274" s="9">
        <f t="shared" si="487"/>
        <v>0</v>
      </c>
      <c r="CO274" s="9">
        <f t="shared" si="475"/>
        <v>0</v>
      </c>
      <c r="CP274" s="9">
        <f t="shared" si="476"/>
        <v>0</v>
      </c>
      <c r="CQ274" s="9">
        <f t="shared" si="477"/>
        <v>237.87</v>
      </c>
      <c r="CR274" s="9">
        <f t="shared" si="478"/>
        <v>0</v>
      </c>
      <c r="CS274" s="9">
        <f t="shared" si="479"/>
        <v>0</v>
      </c>
    </row>
    <row r="275" spans="1:97" ht="12.9" customHeight="1" x14ac:dyDescent="0.25">
      <c r="A275" s="193">
        <v>5823</v>
      </c>
      <c r="B275" s="186" t="s">
        <v>305</v>
      </c>
      <c r="C275" s="179"/>
      <c r="D275" s="194"/>
      <c r="E275" s="217">
        <v>1200</v>
      </c>
      <c r="F275" s="276">
        <v>39171</v>
      </c>
      <c r="G275" s="189">
        <v>20</v>
      </c>
      <c r="H275" s="177"/>
      <c r="I275" s="190"/>
      <c r="J275" s="200" t="s">
        <v>463</v>
      </c>
      <c r="K275" s="93">
        <f t="shared" si="422"/>
        <v>0.05</v>
      </c>
      <c r="L275" s="94">
        <f t="shared" si="423"/>
        <v>60</v>
      </c>
      <c r="M275" s="91">
        <f t="shared" si="424"/>
        <v>910</v>
      </c>
      <c r="N275" s="9">
        <f t="shared" si="425"/>
        <v>290</v>
      </c>
      <c r="O275" s="548">
        <f t="shared" si="426"/>
        <v>1200</v>
      </c>
      <c r="P275" s="543"/>
      <c r="Q275" s="4">
        <f t="shared" si="387"/>
        <v>0</v>
      </c>
      <c r="R275" s="9">
        <f t="shared" si="420"/>
        <v>0</v>
      </c>
      <c r="S275" s="9">
        <f t="shared" si="488"/>
        <v>1200</v>
      </c>
      <c r="T275" s="9">
        <f t="shared" si="421"/>
        <v>1200</v>
      </c>
      <c r="U275" s="9">
        <f t="shared" si="427"/>
        <v>60</v>
      </c>
      <c r="V275" s="9">
        <f t="shared" si="428"/>
        <v>850</v>
      </c>
      <c r="W275" s="9">
        <f t="shared" si="429"/>
        <v>350</v>
      </c>
      <c r="X275" s="9">
        <f t="shared" si="430"/>
        <v>0</v>
      </c>
      <c r="Y275" s="9">
        <f t="shared" si="431"/>
        <v>1200</v>
      </c>
      <c r="Z275" s="4">
        <f t="shared" si="388"/>
        <v>0</v>
      </c>
      <c r="AA275" s="9">
        <f t="shared" si="432"/>
        <v>0</v>
      </c>
      <c r="AB275" s="9">
        <f t="shared" si="412"/>
        <v>1200</v>
      </c>
      <c r="AC275" s="9">
        <f t="shared" si="480"/>
        <v>1200</v>
      </c>
      <c r="AD275" s="9">
        <f t="shared" si="433"/>
        <v>60</v>
      </c>
      <c r="AE275" s="9">
        <f t="shared" si="434"/>
        <v>790</v>
      </c>
      <c r="AF275" s="9">
        <f t="shared" si="435"/>
        <v>410</v>
      </c>
      <c r="AG275" s="9">
        <f t="shared" si="436"/>
        <v>0</v>
      </c>
      <c r="AH275" s="9">
        <f t="shared" si="437"/>
        <v>1200</v>
      </c>
      <c r="AI275" s="4">
        <f t="shared" si="389"/>
        <v>0</v>
      </c>
      <c r="AJ275" s="9">
        <f t="shared" si="438"/>
        <v>0</v>
      </c>
      <c r="AK275" s="9">
        <f t="shared" si="413"/>
        <v>1200</v>
      </c>
      <c r="AL275" s="9">
        <f t="shared" si="481"/>
        <v>1200</v>
      </c>
      <c r="AM275" s="9">
        <f t="shared" si="439"/>
        <v>60</v>
      </c>
      <c r="AN275" s="9">
        <f t="shared" si="440"/>
        <v>730</v>
      </c>
      <c r="AO275" s="9">
        <f t="shared" si="441"/>
        <v>470</v>
      </c>
      <c r="AP275" s="9">
        <f t="shared" si="442"/>
        <v>0</v>
      </c>
      <c r="AQ275" s="9">
        <f t="shared" si="443"/>
        <v>1200</v>
      </c>
      <c r="AR275" s="4">
        <f t="shared" si="390"/>
        <v>0</v>
      </c>
      <c r="AS275" s="9">
        <f t="shared" si="444"/>
        <v>0</v>
      </c>
      <c r="AT275" s="9">
        <f t="shared" si="414"/>
        <v>1200</v>
      </c>
      <c r="AU275" s="9">
        <f t="shared" si="482"/>
        <v>1200</v>
      </c>
      <c r="AV275" s="9">
        <f t="shared" si="445"/>
        <v>60</v>
      </c>
      <c r="AW275" s="9">
        <f t="shared" si="446"/>
        <v>670</v>
      </c>
      <c r="AX275" s="9">
        <f t="shared" si="447"/>
        <v>530</v>
      </c>
      <c r="AY275" s="9">
        <f t="shared" si="448"/>
        <v>0</v>
      </c>
      <c r="AZ275" s="9">
        <f t="shared" si="449"/>
        <v>1200</v>
      </c>
      <c r="BA275" s="4">
        <f t="shared" si="391"/>
        <v>0</v>
      </c>
      <c r="BB275" s="9">
        <f t="shared" si="450"/>
        <v>0</v>
      </c>
      <c r="BC275" s="9">
        <f t="shared" si="415"/>
        <v>1200</v>
      </c>
      <c r="BD275" s="9">
        <f t="shared" si="483"/>
        <v>1200</v>
      </c>
      <c r="BE275" s="9">
        <f t="shared" si="451"/>
        <v>60</v>
      </c>
      <c r="BF275" s="9">
        <f t="shared" si="452"/>
        <v>610</v>
      </c>
      <c r="BG275" s="9">
        <f t="shared" si="453"/>
        <v>590</v>
      </c>
      <c r="BH275" s="9">
        <f t="shared" si="454"/>
        <v>0</v>
      </c>
      <c r="BI275" s="9">
        <f t="shared" si="455"/>
        <v>1200</v>
      </c>
      <c r="BJ275" s="4">
        <f t="shared" si="392"/>
        <v>0</v>
      </c>
      <c r="BK275" s="9">
        <f t="shared" si="456"/>
        <v>0</v>
      </c>
      <c r="BL275" s="9">
        <f t="shared" si="416"/>
        <v>1200</v>
      </c>
      <c r="BM275" s="9">
        <f t="shared" si="484"/>
        <v>1200</v>
      </c>
      <c r="BN275" s="9">
        <f t="shared" si="457"/>
        <v>60</v>
      </c>
      <c r="BO275" s="9">
        <f t="shared" si="458"/>
        <v>550</v>
      </c>
      <c r="BP275" s="9">
        <f t="shared" si="459"/>
        <v>650</v>
      </c>
      <c r="BQ275" s="9">
        <f t="shared" si="460"/>
        <v>0</v>
      </c>
      <c r="BR275" s="9">
        <f t="shared" si="461"/>
        <v>1200</v>
      </c>
      <c r="BS275" s="4">
        <f t="shared" si="393"/>
        <v>0</v>
      </c>
      <c r="BT275" s="9">
        <f t="shared" si="462"/>
        <v>0</v>
      </c>
      <c r="BU275" s="9">
        <f t="shared" si="417"/>
        <v>1200</v>
      </c>
      <c r="BV275" s="9">
        <f t="shared" si="485"/>
        <v>1200</v>
      </c>
      <c r="BW275" s="9">
        <f t="shared" si="463"/>
        <v>60</v>
      </c>
      <c r="BX275" s="9">
        <f t="shared" si="464"/>
        <v>490</v>
      </c>
      <c r="BY275" s="9">
        <f t="shared" si="465"/>
        <v>710</v>
      </c>
      <c r="BZ275" s="9">
        <f t="shared" si="466"/>
        <v>0</v>
      </c>
      <c r="CA275" s="9">
        <f t="shared" si="467"/>
        <v>1200</v>
      </c>
      <c r="CB275" s="4">
        <f t="shared" si="394"/>
        <v>0</v>
      </c>
      <c r="CC275" s="9">
        <f t="shared" si="468"/>
        <v>0</v>
      </c>
      <c r="CD275" s="9">
        <f t="shared" si="418"/>
        <v>1200</v>
      </c>
      <c r="CE275" s="9">
        <f t="shared" si="486"/>
        <v>1200</v>
      </c>
      <c r="CF275" s="9">
        <f t="shared" si="469"/>
        <v>60</v>
      </c>
      <c r="CG275" s="9">
        <f t="shared" si="470"/>
        <v>430</v>
      </c>
      <c r="CH275" s="9">
        <f t="shared" si="471"/>
        <v>770</v>
      </c>
      <c r="CI275" s="9">
        <f t="shared" si="472"/>
        <v>0</v>
      </c>
      <c r="CJ275" s="9">
        <f t="shared" si="473"/>
        <v>1200</v>
      </c>
      <c r="CK275" s="4">
        <f t="shared" si="395"/>
        <v>0</v>
      </c>
      <c r="CL275" s="9">
        <f t="shared" si="474"/>
        <v>0</v>
      </c>
      <c r="CM275" s="9">
        <f t="shared" si="419"/>
        <v>1200</v>
      </c>
      <c r="CN275" s="9">
        <f t="shared" si="487"/>
        <v>1200</v>
      </c>
      <c r="CO275" s="9">
        <f t="shared" si="475"/>
        <v>60</v>
      </c>
      <c r="CP275" s="9">
        <f t="shared" si="476"/>
        <v>370</v>
      </c>
      <c r="CQ275" s="9">
        <f t="shared" si="477"/>
        <v>830</v>
      </c>
      <c r="CR275" s="9">
        <f t="shared" si="478"/>
        <v>0</v>
      </c>
      <c r="CS275" s="9">
        <f t="shared" si="479"/>
        <v>1200</v>
      </c>
    </row>
    <row r="276" spans="1:97" ht="12.9" customHeight="1" x14ac:dyDescent="0.25">
      <c r="A276" s="193">
        <v>5827</v>
      </c>
      <c r="B276" s="186" t="s">
        <v>295</v>
      </c>
      <c r="C276" s="179"/>
      <c r="D276" s="194"/>
      <c r="E276" s="183">
        <v>349</v>
      </c>
      <c r="F276" s="276">
        <v>39262</v>
      </c>
      <c r="G276" s="189">
        <v>5</v>
      </c>
      <c r="H276" s="177"/>
      <c r="I276" s="190"/>
      <c r="J276" s="200" t="s">
        <v>463</v>
      </c>
      <c r="K276" s="93">
        <f t="shared" si="422"/>
        <v>0.2</v>
      </c>
      <c r="L276" s="94">
        <f t="shared" si="423"/>
        <v>69.8</v>
      </c>
      <c r="M276" s="91">
        <f t="shared" si="424"/>
        <v>29.080000000000041</v>
      </c>
      <c r="N276" s="9">
        <f t="shared" si="425"/>
        <v>319.91999999999996</v>
      </c>
      <c r="O276" s="548">
        <f t="shared" si="426"/>
        <v>349</v>
      </c>
      <c r="P276" s="543"/>
      <c r="Q276" s="4">
        <f t="shared" si="387"/>
        <v>0</v>
      </c>
      <c r="R276" s="9">
        <f t="shared" si="420"/>
        <v>0</v>
      </c>
      <c r="S276" s="9">
        <f t="shared" si="488"/>
        <v>349</v>
      </c>
      <c r="T276" s="9">
        <f t="shared" si="421"/>
        <v>145.4</v>
      </c>
      <c r="U276" s="9">
        <f t="shared" si="427"/>
        <v>29.080000000000041</v>
      </c>
      <c r="V276" s="9">
        <f t="shared" si="428"/>
        <v>0</v>
      </c>
      <c r="W276" s="9">
        <f t="shared" si="429"/>
        <v>349</v>
      </c>
      <c r="X276" s="9">
        <f t="shared" si="430"/>
        <v>0</v>
      </c>
      <c r="Y276" s="9">
        <f t="shared" si="431"/>
        <v>145.4</v>
      </c>
      <c r="Z276" s="4">
        <f t="shared" si="388"/>
        <v>0</v>
      </c>
      <c r="AA276" s="9">
        <f t="shared" si="432"/>
        <v>0</v>
      </c>
      <c r="AB276" s="9">
        <f t="shared" si="412"/>
        <v>349</v>
      </c>
      <c r="AC276" s="9">
        <f t="shared" si="480"/>
        <v>0</v>
      </c>
      <c r="AD276" s="9">
        <f t="shared" si="433"/>
        <v>0</v>
      </c>
      <c r="AE276" s="9">
        <f t="shared" si="434"/>
        <v>0</v>
      </c>
      <c r="AF276" s="9">
        <f t="shared" si="435"/>
        <v>349</v>
      </c>
      <c r="AG276" s="9">
        <f t="shared" si="436"/>
        <v>0</v>
      </c>
      <c r="AH276" s="9">
        <f t="shared" si="437"/>
        <v>0</v>
      </c>
      <c r="AI276" s="4">
        <f t="shared" si="389"/>
        <v>0</v>
      </c>
      <c r="AJ276" s="9">
        <f t="shared" si="438"/>
        <v>0</v>
      </c>
      <c r="AK276" s="9">
        <f t="shared" si="413"/>
        <v>349</v>
      </c>
      <c r="AL276" s="9">
        <f t="shared" si="481"/>
        <v>0</v>
      </c>
      <c r="AM276" s="9">
        <f t="shared" si="439"/>
        <v>0</v>
      </c>
      <c r="AN276" s="9">
        <f t="shared" si="440"/>
        <v>0</v>
      </c>
      <c r="AO276" s="9">
        <f t="shared" si="441"/>
        <v>349</v>
      </c>
      <c r="AP276" s="9">
        <f t="shared" si="442"/>
        <v>0</v>
      </c>
      <c r="AQ276" s="9">
        <f t="shared" si="443"/>
        <v>0</v>
      </c>
      <c r="AR276" s="4">
        <f t="shared" si="390"/>
        <v>0</v>
      </c>
      <c r="AS276" s="9">
        <f t="shared" si="444"/>
        <v>0</v>
      </c>
      <c r="AT276" s="9">
        <f t="shared" si="414"/>
        <v>349</v>
      </c>
      <c r="AU276" s="9">
        <f t="shared" si="482"/>
        <v>0</v>
      </c>
      <c r="AV276" s="9">
        <f t="shared" si="445"/>
        <v>0</v>
      </c>
      <c r="AW276" s="9">
        <f t="shared" si="446"/>
        <v>0</v>
      </c>
      <c r="AX276" s="9">
        <f t="shared" si="447"/>
        <v>349</v>
      </c>
      <c r="AY276" s="9">
        <f t="shared" si="448"/>
        <v>0</v>
      </c>
      <c r="AZ276" s="9">
        <f t="shared" si="449"/>
        <v>0</v>
      </c>
      <c r="BA276" s="4">
        <f t="shared" si="391"/>
        <v>0</v>
      </c>
      <c r="BB276" s="9">
        <f t="shared" si="450"/>
        <v>0</v>
      </c>
      <c r="BC276" s="9">
        <f t="shared" si="415"/>
        <v>349</v>
      </c>
      <c r="BD276" s="9">
        <f t="shared" si="483"/>
        <v>0</v>
      </c>
      <c r="BE276" s="9">
        <f t="shared" si="451"/>
        <v>0</v>
      </c>
      <c r="BF276" s="9">
        <f t="shared" si="452"/>
        <v>0</v>
      </c>
      <c r="BG276" s="9">
        <f t="shared" si="453"/>
        <v>349</v>
      </c>
      <c r="BH276" s="9">
        <f t="shared" si="454"/>
        <v>0</v>
      </c>
      <c r="BI276" s="9">
        <f t="shared" si="455"/>
        <v>0</v>
      </c>
      <c r="BJ276" s="4">
        <f t="shared" si="392"/>
        <v>0</v>
      </c>
      <c r="BK276" s="9">
        <f t="shared" si="456"/>
        <v>0</v>
      </c>
      <c r="BL276" s="9">
        <f t="shared" si="416"/>
        <v>349</v>
      </c>
      <c r="BM276" s="9">
        <f t="shared" si="484"/>
        <v>0</v>
      </c>
      <c r="BN276" s="9">
        <f t="shared" si="457"/>
        <v>0</v>
      </c>
      <c r="BO276" s="9">
        <f t="shared" si="458"/>
        <v>0</v>
      </c>
      <c r="BP276" s="9">
        <f t="shared" si="459"/>
        <v>349</v>
      </c>
      <c r="BQ276" s="9">
        <f t="shared" si="460"/>
        <v>0</v>
      </c>
      <c r="BR276" s="9">
        <f t="shared" si="461"/>
        <v>0</v>
      </c>
      <c r="BS276" s="4">
        <f t="shared" si="393"/>
        <v>0</v>
      </c>
      <c r="BT276" s="9">
        <f t="shared" si="462"/>
        <v>0</v>
      </c>
      <c r="BU276" s="9">
        <f t="shared" si="417"/>
        <v>349</v>
      </c>
      <c r="BV276" s="9">
        <f t="shared" si="485"/>
        <v>0</v>
      </c>
      <c r="BW276" s="9">
        <f t="shared" si="463"/>
        <v>0</v>
      </c>
      <c r="BX276" s="9">
        <f t="shared" si="464"/>
        <v>0</v>
      </c>
      <c r="BY276" s="9">
        <f t="shared" si="465"/>
        <v>349</v>
      </c>
      <c r="BZ276" s="9">
        <f t="shared" si="466"/>
        <v>0</v>
      </c>
      <c r="CA276" s="9">
        <f t="shared" si="467"/>
        <v>0</v>
      </c>
      <c r="CB276" s="4">
        <f t="shared" si="394"/>
        <v>0</v>
      </c>
      <c r="CC276" s="9">
        <f t="shared" si="468"/>
        <v>0</v>
      </c>
      <c r="CD276" s="9">
        <f t="shared" si="418"/>
        <v>349</v>
      </c>
      <c r="CE276" s="9">
        <f t="shared" si="486"/>
        <v>0</v>
      </c>
      <c r="CF276" s="9">
        <f t="shared" si="469"/>
        <v>0</v>
      </c>
      <c r="CG276" s="9">
        <f t="shared" si="470"/>
        <v>0</v>
      </c>
      <c r="CH276" s="9">
        <f t="shared" si="471"/>
        <v>349</v>
      </c>
      <c r="CI276" s="9">
        <f t="shared" si="472"/>
        <v>0</v>
      </c>
      <c r="CJ276" s="9">
        <f t="shared" si="473"/>
        <v>0</v>
      </c>
      <c r="CK276" s="4">
        <f t="shared" si="395"/>
        <v>0</v>
      </c>
      <c r="CL276" s="9">
        <f t="shared" si="474"/>
        <v>0</v>
      </c>
      <c r="CM276" s="9">
        <f t="shared" si="419"/>
        <v>349</v>
      </c>
      <c r="CN276" s="9">
        <f t="shared" si="487"/>
        <v>0</v>
      </c>
      <c r="CO276" s="9">
        <f t="shared" si="475"/>
        <v>0</v>
      </c>
      <c r="CP276" s="9">
        <f t="shared" si="476"/>
        <v>0</v>
      </c>
      <c r="CQ276" s="9">
        <f t="shared" si="477"/>
        <v>349</v>
      </c>
      <c r="CR276" s="9">
        <f t="shared" si="478"/>
        <v>0</v>
      </c>
      <c r="CS276" s="9">
        <f t="shared" si="479"/>
        <v>0</v>
      </c>
    </row>
    <row r="277" spans="1:97" ht="12.9" customHeight="1" x14ac:dyDescent="0.25">
      <c r="A277" s="193">
        <v>5870</v>
      </c>
      <c r="B277" s="186" t="s">
        <v>306</v>
      </c>
      <c r="C277" s="179"/>
      <c r="D277" s="194"/>
      <c r="E277" s="217">
        <v>3610</v>
      </c>
      <c r="F277" s="276">
        <v>40010</v>
      </c>
      <c r="G277" s="189">
        <v>10</v>
      </c>
      <c r="H277" s="177"/>
      <c r="I277" s="190"/>
      <c r="J277" s="200" t="s">
        <v>463</v>
      </c>
      <c r="K277" s="93">
        <f t="shared" si="422"/>
        <v>0.1</v>
      </c>
      <c r="L277" s="94">
        <f t="shared" si="423"/>
        <v>361</v>
      </c>
      <c r="M277" s="91">
        <f t="shared" si="424"/>
        <v>2707.5</v>
      </c>
      <c r="N277" s="9">
        <f t="shared" si="425"/>
        <v>902.5</v>
      </c>
      <c r="O277" s="548">
        <f t="shared" si="426"/>
        <v>3610</v>
      </c>
      <c r="P277" s="543"/>
      <c r="Q277" s="4">
        <f t="shared" si="387"/>
        <v>0</v>
      </c>
      <c r="R277" s="9">
        <f t="shared" si="420"/>
        <v>0</v>
      </c>
      <c r="S277" s="9">
        <f t="shared" si="488"/>
        <v>3610</v>
      </c>
      <c r="T277" s="9">
        <f t="shared" si="421"/>
        <v>3610</v>
      </c>
      <c r="U277" s="9">
        <f t="shared" si="427"/>
        <v>361</v>
      </c>
      <c r="V277" s="9">
        <f t="shared" si="428"/>
        <v>2346.5</v>
      </c>
      <c r="W277" s="9">
        <f t="shared" si="429"/>
        <v>1263.5</v>
      </c>
      <c r="X277" s="9">
        <f t="shared" si="430"/>
        <v>0</v>
      </c>
      <c r="Y277" s="9">
        <f t="shared" si="431"/>
        <v>3610</v>
      </c>
      <c r="Z277" s="4">
        <f t="shared" si="388"/>
        <v>0</v>
      </c>
      <c r="AA277" s="9">
        <f t="shared" si="432"/>
        <v>0</v>
      </c>
      <c r="AB277" s="9">
        <f t="shared" si="412"/>
        <v>3610</v>
      </c>
      <c r="AC277" s="9">
        <f t="shared" si="480"/>
        <v>3610</v>
      </c>
      <c r="AD277" s="9">
        <f t="shared" si="433"/>
        <v>361</v>
      </c>
      <c r="AE277" s="9">
        <f t="shared" si="434"/>
        <v>1985.5</v>
      </c>
      <c r="AF277" s="9">
        <f t="shared" si="435"/>
        <v>1624.5</v>
      </c>
      <c r="AG277" s="9">
        <f t="shared" si="436"/>
        <v>0</v>
      </c>
      <c r="AH277" s="9">
        <f t="shared" si="437"/>
        <v>3610</v>
      </c>
      <c r="AI277" s="4">
        <f t="shared" si="389"/>
        <v>0</v>
      </c>
      <c r="AJ277" s="9">
        <f t="shared" si="438"/>
        <v>0</v>
      </c>
      <c r="AK277" s="9">
        <f t="shared" si="413"/>
        <v>3610</v>
      </c>
      <c r="AL277" s="9">
        <f t="shared" si="481"/>
        <v>3610</v>
      </c>
      <c r="AM277" s="9">
        <f t="shared" si="439"/>
        <v>361</v>
      </c>
      <c r="AN277" s="9">
        <f t="shared" si="440"/>
        <v>1624.5</v>
      </c>
      <c r="AO277" s="9">
        <f t="shared" si="441"/>
        <v>1985.5</v>
      </c>
      <c r="AP277" s="9">
        <f t="shared" si="442"/>
        <v>0</v>
      </c>
      <c r="AQ277" s="9">
        <f t="shared" si="443"/>
        <v>3610</v>
      </c>
      <c r="AR277" s="4">
        <f t="shared" si="390"/>
        <v>0</v>
      </c>
      <c r="AS277" s="9">
        <f t="shared" si="444"/>
        <v>0</v>
      </c>
      <c r="AT277" s="9">
        <f t="shared" si="414"/>
        <v>3610</v>
      </c>
      <c r="AU277" s="9">
        <f t="shared" si="482"/>
        <v>3610</v>
      </c>
      <c r="AV277" s="9">
        <f t="shared" si="445"/>
        <v>361</v>
      </c>
      <c r="AW277" s="9">
        <f t="shared" si="446"/>
        <v>1263.5</v>
      </c>
      <c r="AX277" s="9">
        <f t="shared" si="447"/>
        <v>2346.5</v>
      </c>
      <c r="AY277" s="9">
        <f t="shared" si="448"/>
        <v>0</v>
      </c>
      <c r="AZ277" s="9">
        <f t="shared" si="449"/>
        <v>3610</v>
      </c>
      <c r="BA277" s="4">
        <f t="shared" si="391"/>
        <v>0</v>
      </c>
      <c r="BB277" s="9">
        <f t="shared" si="450"/>
        <v>0</v>
      </c>
      <c r="BC277" s="9">
        <f t="shared" si="415"/>
        <v>3610</v>
      </c>
      <c r="BD277" s="9">
        <f t="shared" si="483"/>
        <v>3610</v>
      </c>
      <c r="BE277" s="9">
        <f t="shared" si="451"/>
        <v>361</v>
      </c>
      <c r="BF277" s="9">
        <f t="shared" si="452"/>
        <v>902.5</v>
      </c>
      <c r="BG277" s="9">
        <f t="shared" si="453"/>
        <v>2707.5</v>
      </c>
      <c r="BH277" s="9">
        <f t="shared" si="454"/>
        <v>0</v>
      </c>
      <c r="BI277" s="9">
        <f t="shared" si="455"/>
        <v>3610</v>
      </c>
      <c r="BJ277" s="4">
        <f t="shared" si="392"/>
        <v>0</v>
      </c>
      <c r="BK277" s="9">
        <f t="shared" si="456"/>
        <v>0</v>
      </c>
      <c r="BL277" s="9">
        <f t="shared" si="416"/>
        <v>3610</v>
      </c>
      <c r="BM277" s="9">
        <f t="shared" si="484"/>
        <v>3610</v>
      </c>
      <c r="BN277" s="9">
        <f t="shared" si="457"/>
        <v>361</v>
      </c>
      <c r="BO277" s="9">
        <f t="shared" si="458"/>
        <v>541.5</v>
      </c>
      <c r="BP277" s="9">
        <f t="shared" si="459"/>
        <v>3068.5</v>
      </c>
      <c r="BQ277" s="9">
        <f t="shared" si="460"/>
        <v>0</v>
      </c>
      <c r="BR277" s="9">
        <f t="shared" si="461"/>
        <v>3610</v>
      </c>
      <c r="BS277" s="4">
        <f t="shared" si="393"/>
        <v>0</v>
      </c>
      <c r="BT277" s="9">
        <f t="shared" si="462"/>
        <v>0</v>
      </c>
      <c r="BU277" s="9">
        <f t="shared" si="417"/>
        <v>3610</v>
      </c>
      <c r="BV277" s="9">
        <f t="shared" si="485"/>
        <v>3610</v>
      </c>
      <c r="BW277" s="9">
        <f t="shared" si="463"/>
        <v>361</v>
      </c>
      <c r="BX277" s="9">
        <f t="shared" si="464"/>
        <v>180.5</v>
      </c>
      <c r="BY277" s="9">
        <f t="shared" si="465"/>
        <v>3429.5</v>
      </c>
      <c r="BZ277" s="9">
        <f t="shared" si="466"/>
        <v>0</v>
      </c>
      <c r="CA277" s="9">
        <f t="shared" si="467"/>
        <v>3610</v>
      </c>
      <c r="CB277" s="4">
        <f t="shared" si="394"/>
        <v>0</v>
      </c>
      <c r="CC277" s="9">
        <f t="shared" si="468"/>
        <v>0</v>
      </c>
      <c r="CD277" s="9">
        <f t="shared" si="418"/>
        <v>3610</v>
      </c>
      <c r="CE277" s="9">
        <f t="shared" si="486"/>
        <v>1805</v>
      </c>
      <c r="CF277" s="9">
        <f t="shared" si="469"/>
        <v>180.5</v>
      </c>
      <c r="CG277" s="9">
        <f t="shared" si="470"/>
        <v>0</v>
      </c>
      <c r="CH277" s="9">
        <f t="shared" si="471"/>
        <v>3610</v>
      </c>
      <c r="CI277" s="9">
        <f t="shared" si="472"/>
        <v>0</v>
      </c>
      <c r="CJ277" s="9">
        <f t="shared" si="473"/>
        <v>1805</v>
      </c>
      <c r="CK277" s="4">
        <f t="shared" si="395"/>
        <v>0</v>
      </c>
      <c r="CL277" s="9">
        <f t="shared" si="474"/>
        <v>0</v>
      </c>
      <c r="CM277" s="9">
        <f t="shared" si="419"/>
        <v>3610</v>
      </c>
      <c r="CN277" s="9">
        <f t="shared" si="487"/>
        <v>0</v>
      </c>
      <c r="CO277" s="9">
        <f t="shared" si="475"/>
        <v>0</v>
      </c>
      <c r="CP277" s="9">
        <f t="shared" si="476"/>
        <v>0</v>
      </c>
      <c r="CQ277" s="9">
        <f t="shared" si="477"/>
        <v>3610</v>
      </c>
      <c r="CR277" s="9">
        <f t="shared" si="478"/>
        <v>0</v>
      </c>
      <c r="CS277" s="9">
        <f t="shared" si="479"/>
        <v>0</v>
      </c>
    </row>
    <row r="278" spans="1:97" ht="12.9" customHeight="1" x14ac:dyDescent="0.25">
      <c r="A278" s="193"/>
      <c r="B278" s="186" t="s">
        <v>307</v>
      </c>
      <c r="C278" s="179"/>
      <c r="D278" s="194"/>
      <c r="E278" s="217"/>
      <c r="F278" s="276"/>
      <c r="G278" s="189"/>
      <c r="H278" s="177"/>
      <c r="I278" s="190"/>
      <c r="J278" s="200"/>
      <c r="K278" s="93">
        <f t="shared" si="422"/>
        <v>0</v>
      </c>
      <c r="L278" s="94">
        <f t="shared" si="423"/>
        <v>0</v>
      </c>
      <c r="M278" s="91">
        <f t="shared" si="424"/>
        <v>0</v>
      </c>
      <c r="N278" s="9">
        <f t="shared" si="425"/>
        <v>0</v>
      </c>
      <c r="O278" s="548">
        <f t="shared" si="426"/>
        <v>0</v>
      </c>
      <c r="P278" s="543"/>
      <c r="Q278" s="4">
        <f t="shared" si="387"/>
        <v>0</v>
      </c>
      <c r="R278" s="9">
        <f t="shared" si="420"/>
        <v>0</v>
      </c>
      <c r="S278" s="9">
        <f t="shared" si="488"/>
        <v>0</v>
      </c>
      <c r="T278" s="9">
        <f t="shared" si="421"/>
        <v>0</v>
      </c>
      <c r="U278" s="9">
        <f t="shared" si="427"/>
        <v>0</v>
      </c>
      <c r="V278" s="9">
        <f t="shared" si="428"/>
        <v>0</v>
      </c>
      <c r="W278" s="9">
        <f t="shared" si="429"/>
        <v>0</v>
      </c>
      <c r="X278" s="9">
        <f t="shared" si="430"/>
        <v>0</v>
      </c>
      <c r="Y278" s="9">
        <f t="shared" si="431"/>
        <v>0</v>
      </c>
      <c r="Z278" s="4">
        <f t="shared" si="388"/>
        <v>0</v>
      </c>
      <c r="AA278" s="9">
        <f t="shared" si="432"/>
        <v>0</v>
      </c>
      <c r="AB278" s="9">
        <f t="shared" si="412"/>
        <v>0</v>
      </c>
      <c r="AC278" s="9">
        <f t="shared" si="480"/>
        <v>0</v>
      </c>
      <c r="AD278" s="9">
        <f t="shared" si="433"/>
        <v>0</v>
      </c>
      <c r="AE278" s="9">
        <f t="shared" si="434"/>
        <v>0</v>
      </c>
      <c r="AF278" s="9">
        <f t="shared" si="435"/>
        <v>0</v>
      </c>
      <c r="AG278" s="9">
        <f t="shared" si="436"/>
        <v>0</v>
      </c>
      <c r="AH278" s="9">
        <f t="shared" si="437"/>
        <v>0</v>
      </c>
      <c r="AI278" s="4">
        <f t="shared" si="389"/>
        <v>0</v>
      </c>
      <c r="AJ278" s="9">
        <f t="shared" si="438"/>
        <v>0</v>
      </c>
      <c r="AK278" s="9">
        <f t="shared" si="413"/>
        <v>0</v>
      </c>
      <c r="AL278" s="9">
        <f t="shared" si="481"/>
        <v>0</v>
      </c>
      <c r="AM278" s="9">
        <f t="shared" si="439"/>
        <v>0</v>
      </c>
      <c r="AN278" s="9">
        <f t="shared" si="440"/>
        <v>0</v>
      </c>
      <c r="AO278" s="9">
        <f t="shared" si="441"/>
        <v>0</v>
      </c>
      <c r="AP278" s="9">
        <f t="shared" si="442"/>
        <v>0</v>
      </c>
      <c r="AQ278" s="9">
        <f t="shared" si="443"/>
        <v>0</v>
      </c>
      <c r="AR278" s="4">
        <f t="shared" si="390"/>
        <v>0</v>
      </c>
      <c r="AS278" s="9">
        <f t="shared" si="444"/>
        <v>0</v>
      </c>
      <c r="AT278" s="9">
        <f t="shared" si="414"/>
        <v>0</v>
      </c>
      <c r="AU278" s="9">
        <f t="shared" si="482"/>
        <v>0</v>
      </c>
      <c r="AV278" s="9">
        <f t="shared" si="445"/>
        <v>0</v>
      </c>
      <c r="AW278" s="9">
        <f t="shared" si="446"/>
        <v>0</v>
      </c>
      <c r="AX278" s="9">
        <f t="shared" si="447"/>
        <v>0</v>
      </c>
      <c r="AY278" s="9">
        <f t="shared" si="448"/>
        <v>0</v>
      </c>
      <c r="AZ278" s="9">
        <f t="shared" si="449"/>
        <v>0</v>
      </c>
      <c r="BA278" s="4">
        <f t="shared" si="391"/>
        <v>0</v>
      </c>
      <c r="BB278" s="9">
        <f t="shared" si="450"/>
        <v>0</v>
      </c>
      <c r="BC278" s="9">
        <f t="shared" si="415"/>
        <v>0</v>
      </c>
      <c r="BD278" s="9">
        <f t="shared" si="483"/>
        <v>0</v>
      </c>
      <c r="BE278" s="9">
        <f t="shared" si="451"/>
        <v>0</v>
      </c>
      <c r="BF278" s="9">
        <f t="shared" si="452"/>
        <v>0</v>
      </c>
      <c r="BG278" s="9">
        <f t="shared" si="453"/>
        <v>0</v>
      </c>
      <c r="BH278" s="9">
        <f t="shared" si="454"/>
        <v>0</v>
      </c>
      <c r="BI278" s="9">
        <f t="shared" si="455"/>
        <v>0</v>
      </c>
      <c r="BJ278" s="4">
        <f t="shared" si="392"/>
        <v>0</v>
      </c>
      <c r="BK278" s="9">
        <f t="shared" si="456"/>
        <v>0</v>
      </c>
      <c r="BL278" s="9">
        <f t="shared" si="416"/>
        <v>0</v>
      </c>
      <c r="BM278" s="9">
        <f t="shared" si="484"/>
        <v>0</v>
      </c>
      <c r="BN278" s="9">
        <f t="shared" si="457"/>
        <v>0</v>
      </c>
      <c r="BO278" s="9">
        <f t="shared" si="458"/>
        <v>0</v>
      </c>
      <c r="BP278" s="9">
        <f t="shared" si="459"/>
        <v>0</v>
      </c>
      <c r="BQ278" s="9">
        <f t="shared" si="460"/>
        <v>0</v>
      </c>
      <c r="BR278" s="9">
        <f t="shared" si="461"/>
        <v>0</v>
      </c>
      <c r="BS278" s="4">
        <f t="shared" si="393"/>
        <v>0</v>
      </c>
      <c r="BT278" s="9">
        <f t="shared" si="462"/>
        <v>0</v>
      </c>
      <c r="BU278" s="9">
        <f t="shared" si="417"/>
        <v>0</v>
      </c>
      <c r="BV278" s="9">
        <f t="shared" si="485"/>
        <v>0</v>
      </c>
      <c r="BW278" s="9">
        <f t="shared" si="463"/>
        <v>0</v>
      </c>
      <c r="BX278" s="9">
        <f t="shared" si="464"/>
        <v>0</v>
      </c>
      <c r="BY278" s="9">
        <f t="shared" si="465"/>
        <v>0</v>
      </c>
      <c r="BZ278" s="9">
        <f t="shared" si="466"/>
        <v>0</v>
      </c>
      <c r="CA278" s="9">
        <f t="shared" si="467"/>
        <v>0</v>
      </c>
      <c r="CB278" s="4">
        <f t="shared" si="394"/>
        <v>0</v>
      </c>
      <c r="CC278" s="9">
        <f t="shared" si="468"/>
        <v>0</v>
      </c>
      <c r="CD278" s="9">
        <f t="shared" si="418"/>
        <v>0</v>
      </c>
      <c r="CE278" s="9">
        <f t="shared" si="486"/>
        <v>0</v>
      </c>
      <c r="CF278" s="9">
        <f t="shared" si="469"/>
        <v>0</v>
      </c>
      <c r="CG278" s="9">
        <f t="shared" si="470"/>
        <v>0</v>
      </c>
      <c r="CH278" s="9">
        <f t="shared" si="471"/>
        <v>0</v>
      </c>
      <c r="CI278" s="9">
        <f t="shared" si="472"/>
        <v>0</v>
      </c>
      <c r="CJ278" s="9">
        <f t="shared" si="473"/>
        <v>0</v>
      </c>
      <c r="CK278" s="4">
        <f t="shared" si="395"/>
        <v>0</v>
      </c>
      <c r="CL278" s="9">
        <f t="shared" si="474"/>
        <v>0</v>
      </c>
      <c r="CM278" s="9">
        <f t="shared" si="419"/>
        <v>0</v>
      </c>
      <c r="CN278" s="9">
        <f t="shared" si="487"/>
        <v>0</v>
      </c>
      <c r="CO278" s="9">
        <f t="shared" si="475"/>
        <v>0</v>
      </c>
      <c r="CP278" s="9">
        <f t="shared" si="476"/>
        <v>0</v>
      </c>
      <c r="CQ278" s="9">
        <f t="shared" si="477"/>
        <v>0</v>
      </c>
      <c r="CR278" s="9">
        <f t="shared" si="478"/>
        <v>0</v>
      </c>
      <c r="CS278" s="9">
        <f t="shared" si="479"/>
        <v>0</v>
      </c>
    </row>
    <row r="279" spans="1:97" ht="12.9" customHeight="1" x14ac:dyDescent="0.25">
      <c r="A279" s="193"/>
      <c r="B279" s="186"/>
      <c r="C279" s="179"/>
      <c r="D279" s="194"/>
      <c r="E279" s="217"/>
      <c r="F279" s="276"/>
      <c r="G279" s="189"/>
      <c r="H279" s="177"/>
      <c r="I279" s="190"/>
      <c r="J279" s="200"/>
      <c r="K279" s="93">
        <f t="shared" si="422"/>
        <v>0</v>
      </c>
      <c r="L279" s="94">
        <f t="shared" si="423"/>
        <v>0</v>
      </c>
      <c r="M279" s="91">
        <f t="shared" si="424"/>
        <v>0</v>
      </c>
      <c r="N279" s="9">
        <f t="shared" si="425"/>
        <v>0</v>
      </c>
      <c r="O279" s="548">
        <f t="shared" si="426"/>
        <v>0</v>
      </c>
      <c r="P279" s="543"/>
      <c r="Q279" s="4">
        <f t="shared" si="387"/>
        <v>0</v>
      </c>
      <c r="R279" s="9">
        <f t="shared" si="420"/>
        <v>0</v>
      </c>
      <c r="S279" s="9">
        <f t="shared" si="488"/>
        <v>0</v>
      </c>
      <c r="T279" s="9">
        <f t="shared" si="421"/>
        <v>0</v>
      </c>
      <c r="U279" s="9">
        <f t="shared" si="427"/>
        <v>0</v>
      </c>
      <c r="V279" s="9">
        <f t="shared" si="428"/>
        <v>0</v>
      </c>
      <c r="W279" s="9">
        <f t="shared" si="429"/>
        <v>0</v>
      </c>
      <c r="X279" s="9">
        <f t="shared" si="430"/>
        <v>0</v>
      </c>
      <c r="Y279" s="9">
        <f t="shared" si="431"/>
        <v>0</v>
      </c>
      <c r="Z279" s="4">
        <f t="shared" si="388"/>
        <v>0</v>
      </c>
      <c r="AA279" s="9">
        <f t="shared" si="432"/>
        <v>0</v>
      </c>
      <c r="AB279" s="9">
        <f t="shared" si="412"/>
        <v>0</v>
      </c>
      <c r="AC279" s="9">
        <f t="shared" si="480"/>
        <v>0</v>
      </c>
      <c r="AD279" s="9">
        <f t="shared" si="433"/>
        <v>0</v>
      </c>
      <c r="AE279" s="9">
        <f t="shared" si="434"/>
        <v>0</v>
      </c>
      <c r="AF279" s="9">
        <f t="shared" si="435"/>
        <v>0</v>
      </c>
      <c r="AG279" s="9">
        <f t="shared" si="436"/>
        <v>0</v>
      </c>
      <c r="AH279" s="9">
        <f t="shared" si="437"/>
        <v>0</v>
      </c>
      <c r="AI279" s="4">
        <f t="shared" si="389"/>
        <v>0</v>
      </c>
      <c r="AJ279" s="9">
        <f t="shared" si="438"/>
        <v>0</v>
      </c>
      <c r="AK279" s="9">
        <f t="shared" si="413"/>
        <v>0</v>
      </c>
      <c r="AL279" s="9">
        <f t="shared" si="481"/>
        <v>0</v>
      </c>
      <c r="AM279" s="9">
        <f t="shared" si="439"/>
        <v>0</v>
      </c>
      <c r="AN279" s="9">
        <f t="shared" si="440"/>
        <v>0</v>
      </c>
      <c r="AO279" s="9">
        <f t="shared" si="441"/>
        <v>0</v>
      </c>
      <c r="AP279" s="9">
        <f t="shared" si="442"/>
        <v>0</v>
      </c>
      <c r="AQ279" s="9">
        <f t="shared" si="443"/>
        <v>0</v>
      </c>
      <c r="AR279" s="4">
        <f t="shared" si="390"/>
        <v>0</v>
      </c>
      <c r="AS279" s="9">
        <f t="shared" si="444"/>
        <v>0</v>
      </c>
      <c r="AT279" s="9">
        <f t="shared" si="414"/>
        <v>0</v>
      </c>
      <c r="AU279" s="9">
        <f t="shared" si="482"/>
        <v>0</v>
      </c>
      <c r="AV279" s="9">
        <f t="shared" si="445"/>
        <v>0</v>
      </c>
      <c r="AW279" s="9">
        <f t="shared" si="446"/>
        <v>0</v>
      </c>
      <c r="AX279" s="9">
        <f t="shared" si="447"/>
        <v>0</v>
      </c>
      <c r="AY279" s="9">
        <f t="shared" si="448"/>
        <v>0</v>
      </c>
      <c r="AZ279" s="9">
        <f t="shared" si="449"/>
        <v>0</v>
      </c>
      <c r="BA279" s="4">
        <f t="shared" si="391"/>
        <v>0</v>
      </c>
      <c r="BB279" s="9">
        <f t="shared" si="450"/>
        <v>0</v>
      </c>
      <c r="BC279" s="9">
        <f t="shared" si="415"/>
        <v>0</v>
      </c>
      <c r="BD279" s="9">
        <f t="shared" si="483"/>
        <v>0</v>
      </c>
      <c r="BE279" s="9">
        <f t="shared" si="451"/>
        <v>0</v>
      </c>
      <c r="BF279" s="9">
        <f t="shared" si="452"/>
        <v>0</v>
      </c>
      <c r="BG279" s="9">
        <f t="shared" si="453"/>
        <v>0</v>
      </c>
      <c r="BH279" s="9">
        <f t="shared" si="454"/>
        <v>0</v>
      </c>
      <c r="BI279" s="9">
        <f t="shared" si="455"/>
        <v>0</v>
      </c>
      <c r="BJ279" s="4">
        <f t="shared" si="392"/>
        <v>0</v>
      </c>
      <c r="BK279" s="9">
        <f t="shared" si="456"/>
        <v>0</v>
      </c>
      <c r="BL279" s="9">
        <f t="shared" si="416"/>
        <v>0</v>
      </c>
      <c r="BM279" s="9">
        <f t="shared" si="484"/>
        <v>0</v>
      </c>
      <c r="BN279" s="9">
        <f t="shared" si="457"/>
        <v>0</v>
      </c>
      <c r="BO279" s="9">
        <f t="shared" si="458"/>
        <v>0</v>
      </c>
      <c r="BP279" s="9">
        <f t="shared" si="459"/>
        <v>0</v>
      </c>
      <c r="BQ279" s="9">
        <f t="shared" si="460"/>
        <v>0</v>
      </c>
      <c r="BR279" s="9">
        <f t="shared" si="461"/>
        <v>0</v>
      </c>
      <c r="BS279" s="4">
        <f t="shared" si="393"/>
        <v>0</v>
      </c>
      <c r="BT279" s="9">
        <f t="shared" si="462"/>
        <v>0</v>
      </c>
      <c r="BU279" s="9">
        <f t="shared" si="417"/>
        <v>0</v>
      </c>
      <c r="BV279" s="9">
        <f t="shared" si="485"/>
        <v>0</v>
      </c>
      <c r="BW279" s="9">
        <f t="shared" si="463"/>
        <v>0</v>
      </c>
      <c r="BX279" s="9">
        <f t="shared" si="464"/>
        <v>0</v>
      </c>
      <c r="BY279" s="9">
        <f t="shared" si="465"/>
        <v>0</v>
      </c>
      <c r="BZ279" s="9">
        <f t="shared" si="466"/>
        <v>0</v>
      </c>
      <c r="CA279" s="9">
        <f t="shared" si="467"/>
        <v>0</v>
      </c>
      <c r="CB279" s="4">
        <f t="shared" si="394"/>
        <v>0</v>
      </c>
      <c r="CC279" s="9">
        <f t="shared" si="468"/>
        <v>0</v>
      </c>
      <c r="CD279" s="9">
        <f t="shared" si="418"/>
        <v>0</v>
      </c>
      <c r="CE279" s="9">
        <f t="shared" si="486"/>
        <v>0</v>
      </c>
      <c r="CF279" s="9">
        <f t="shared" si="469"/>
        <v>0</v>
      </c>
      <c r="CG279" s="9">
        <f t="shared" si="470"/>
        <v>0</v>
      </c>
      <c r="CH279" s="9">
        <f t="shared" si="471"/>
        <v>0</v>
      </c>
      <c r="CI279" s="9">
        <f t="shared" si="472"/>
        <v>0</v>
      </c>
      <c r="CJ279" s="9">
        <f t="shared" si="473"/>
        <v>0</v>
      </c>
      <c r="CK279" s="4">
        <f t="shared" si="395"/>
        <v>0</v>
      </c>
      <c r="CL279" s="9">
        <f t="shared" si="474"/>
        <v>0</v>
      </c>
      <c r="CM279" s="9">
        <f t="shared" si="419"/>
        <v>0</v>
      </c>
      <c r="CN279" s="9">
        <f t="shared" si="487"/>
        <v>0</v>
      </c>
      <c r="CO279" s="9">
        <f t="shared" si="475"/>
        <v>0</v>
      </c>
      <c r="CP279" s="9">
        <f t="shared" si="476"/>
        <v>0</v>
      </c>
      <c r="CQ279" s="9">
        <f t="shared" si="477"/>
        <v>0</v>
      </c>
      <c r="CR279" s="9">
        <f t="shared" si="478"/>
        <v>0</v>
      </c>
      <c r="CS279" s="9">
        <f t="shared" si="479"/>
        <v>0</v>
      </c>
    </row>
    <row r="280" spans="1:97" ht="12.9" customHeight="1" x14ac:dyDescent="0.25">
      <c r="A280" s="193"/>
      <c r="B280" s="186" t="s">
        <v>520</v>
      </c>
      <c r="C280" s="179"/>
      <c r="D280" s="194"/>
      <c r="E280" s="217"/>
      <c r="F280" s="276"/>
      <c r="G280" s="189"/>
      <c r="H280" s="177"/>
      <c r="I280" s="190"/>
      <c r="J280" s="200"/>
      <c r="K280" s="93">
        <f t="shared" si="422"/>
        <v>0</v>
      </c>
      <c r="L280" s="94">
        <f t="shared" si="423"/>
        <v>0</v>
      </c>
      <c r="M280" s="91">
        <f t="shared" si="424"/>
        <v>0</v>
      </c>
      <c r="N280" s="9">
        <f t="shared" si="425"/>
        <v>0</v>
      </c>
      <c r="O280" s="548">
        <f t="shared" si="426"/>
        <v>0</v>
      </c>
      <c r="P280" s="543"/>
      <c r="Q280" s="4">
        <f t="shared" si="387"/>
        <v>0</v>
      </c>
      <c r="R280" s="9">
        <f t="shared" si="420"/>
        <v>0</v>
      </c>
      <c r="S280" s="9">
        <f t="shared" si="488"/>
        <v>0</v>
      </c>
      <c r="T280" s="9">
        <f t="shared" si="421"/>
        <v>0</v>
      </c>
      <c r="U280" s="9">
        <f t="shared" si="427"/>
        <v>0</v>
      </c>
      <c r="V280" s="9">
        <f t="shared" si="428"/>
        <v>0</v>
      </c>
      <c r="W280" s="9">
        <f t="shared" si="429"/>
        <v>0</v>
      </c>
      <c r="X280" s="9">
        <f t="shared" si="430"/>
        <v>0</v>
      </c>
      <c r="Y280" s="9">
        <f t="shared" si="431"/>
        <v>0</v>
      </c>
      <c r="Z280" s="4">
        <f t="shared" si="388"/>
        <v>0</v>
      </c>
      <c r="AA280" s="9">
        <f t="shared" si="432"/>
        <v>0</v>
      </c>
      <c r="AB280" s="9">
        <f t="shared" si="412"/>
        <v>0</v>
      </c>
      <c r="AC280" s="9">
        <f t="shared" si="480"/>
        <v>0</v>
      </c>
      <c r="AD280" s="9">
        <f t="shared" si="433"/>
        <v>0</v>
      </c>
      <c r="AE280" s="9">
        <f t="shared" si="434"/>
        <v>0</v>
      </c>
      <c r="AF280" s="9">
        <f t="shared" si="435"/>
        <v>0</v>
      </c>
      <c r="AG280" s="9">
        <f t="shared" si="436"/>
        <v>0</v>
      </c>
      <c r="AH280" s="9">
        <f t="shared" si="437"/>
        <v>0</v>
      </c>
      <c r="AI280" s="4">
        <f t="shared" si="389"/>
        <v>0</v>
      </c>
      <c r="AJ280" s="9">
        <f t="shared" si="438"/>
        <v>0</v>
      </c>
      <c r="AK280" s="9">
        <f t="shared" si="413"/>
        <v>0</v>
      </c>
      <c r="AL280" s="9">
        <f t="shared" si="481"/>
        <v>0</v>
      </c>
      <c r="AM280" s="9">
        <f t="shared" si="439"/>
        <v>0</v>
      </c>
      <c r="AN280" s="9">
        <f t="shared" si="440"/>
        <v>0</v>
      </c>
      <c r="AO280" s="9">
        <f t="shared" si="441"/>
        <v>0</v>
      </c>
      <c r="AP280" s="9">
        <f t="shared" si="442"/>
        <v>0</v>
      </c>
      <c r="AQ280" s="9">
        <f t="shared" si="443"/>
        <v>0</v>
      </c>
      <c r="AR280" s="4">
        <f t="shared" si="390"/>
        <v>0</v>
      </c>
      <c r="AS280" s="9">
        <f t="shared" si="444"/>
        <v>0</v>
      </c>
      <c r="AT280" s="9">
        <f t="shared" si="414"/>
        <v>0</v>
      </c>
      <c r="AU280" s="9">
        <f t="shared" si="482"/>
        <v>0</v>
      </c>
      <c r="AV280" s="9">
        <f t="shared" si="445"/>
        <v>0</v>
      </c>
      <c r="AW280" s="9">
        <f t="shared" si="446"/>
        <v>0</v>
      </c>
      <c r="AX280" s="9">
        <f t="shared" si="447"/>
        <v>0</v>
      </c>
      <c r="AY280" s="9">
        <f t="shared" si="448"/>
        <v>0</v>
      </c>
      <c r="AZ280" s="9">
        <f t="shared" si="449"/>
        <v>0</v>
      </c>
      <c r="BA280" s="4">
        <f t="shared" si="391"/>
        <v>0</v>
      </c>
      <c r="BB280" s="9">
        <f t="shared" si="450"/>
        <v>0</v>
      </c>
      <c r="BC280" s="9">
        <f t="shared" si="415"/>
        <v>0</v>
      </c>
      <c r="BD280" s="9">
        <f t="shared" si="483"/>
        <v>0</v>
      </c>
      <c r="BE280" s="9">
        <f t="shared" si="451"/>
        <v>0</v>
      </c>
      <c r="BF280" s="9">
        <f t="shared" si="452"/>
        <v>0</v>
      </c>
      <c r="BG280" s="9">
        <f t="shared" si="453"/>
        <v>0</v>
      </c>
      <c r="BH280" s="9">
        <f t="shared" si="454"/>
        <v>0</v>
      </c>
      <c r="BI280" s="9">
        <f t="shared" si="455"/>
        <v>0</v>
      </c>
      <c r="BJ280" s="4">
        <f t="shared" si="392"/>
        <v>0</v>
      </c>
      <c r="BK280" s="9">
        <f t="shared" si="456"/>
        <v>0</v>
      </c>
      <c r="BL280" s="9">
        <f t="shared" si="416"/>
        <v>0</v>
      </c>
      <c r="BM280" s="9">
        <f t="shared" si="484"/>
        <v>0</v>
      </c>
      <c r="BN280" s="9">
        <f t="shared" si="457"/>
        <v>0</v>
      </c>
      <c r="BO280" s="9">
        <f t="shared" si="458"/>
        <v>0</v>
      </c>
      <c r="BP280" s="9">
        <f t="shared" si="459"/>
        <v>0</v>
      </c>
      <c r="BQ280" s="9">
        <f t="shared" si="460"/>
        <v>0</v>
      </c>
      <c r="BR280" s="9">
        <f t="shared" si="461"/>
        <v>0</v>
      </c>
      <c r="BS280" s="4">
        <f t="shared" si="393"/>
        <v>0</v>
      </c>
      <c r="BT280" s="9">
        <f t="shared" si="462"/>
        <v>0</v>
      </c>
      <c r="BU280" s="9">
        <f t="shared" si="417"/>
        <v>0</v>
      </c>
      <c r="BV280" s="9">
        <f t="shared" si="485"/>
        <v>0</v>
      </c>
      <c r="BW280" s="9">
        <f t="shared" si="463"/>
        <v>0</v>
      </c>
      <c r="BX280" s="9">
        <f t="shared" si="464"/>
        <v>0</v>
      </c>
      <c r="BY280" s="9">
        <f t="shared" si="465"/>
        <v>0</v>
      </c>
      <c r="BZ280" s="9">
        <f t="shared" si="466"/>
        <v>0</v>
      </c>
      <c r="CA280" s="9">
        <f t="shared" si="467"/>
        <v>0</v>
      </c>
      <c r="CB280" s="4">
        <f t="shared" si="394"/>
        <v>0</v>
      </c>
      <c r="CC280" s="9">
        <f t="shared" si="468"/>
        <v>0</v>
      </c>
      <c r="CD280" s="9">
        <f t="shared" si="418"/>
        <v>0</v>
      </c>
      <c r="CE280" s="9">
        <f t="shared" si="486"/>
        <v>0</v>
      </c>
      <c r="CF280" s="9">
        <f t="shared" si="469"/>
        <v>0</v>
      </c>
      <c r="CG280" s="9">
        <f t="shared" si="470"/>
        <v>0</v>
      </c>
      <c r="CH280" s="9">
        <f t="shared" si="471"/>
        <v>0</v>
      </c>
      <c r="CI280" s="9">
        <f t="shared" si="472"/>
        <v>0</v>
      </c>
      <c r="CJ280" s="9">
        <f t="shared" si="473"/>
        <v>0</v>
      </c>
      <c r="CK280" s="4">
        <f t="shared" si="395"/>
        <v>0</v>
      </c>
      <c r="CL280" s="9">
        <f t="shared" si="474"/>
        <v>0</v>
      </c>
      <c r="CM280" s="9">
        <f t="shared" si="419"/>
        <v>0</v>
      </c>
      <c r="CN280" s="9">
        <f t="shared" si="487"/>
        <v>0</v>
      </c>
      <c r="CO280" s="9">
        <f t="shared" si="475"/>
        <v>0</v>
      </c>
      <c r="CP280" s="9">
        <f t="shared" si="476"/>
        <v>0</v>
      </c>
      <c r="CQ280" s="9">
        <f t="shared" si="477"/>
        <v>0</v>
      </c>
      <c r="CR280" s="9">
        <f t="shared" si="478"/>
        <v>0</v>
      </c>
      <c r="CS280" s="9">
        <f t="shared" si="479"/>
        <v>0</v>
      </c>
    </row>
    <row r="281" spans="1:97" ht="12.9" customHeight="1" x14ac:dyDescent="0.25">
      <c r="A281" s="193"/>
      <c r="B281" s="186" t="s">
        <v>464</v>
      </c>
      <c r="C281" s="179"/>
      <c r="D281" s="194"/>
      <c r="E281" s="217">
        <v>200000</v>
      </c>
      <c r="F281" s="276">
        <v>42186</v>
      </c>
      <c r="G281" s="189">
        <v>40</v>
      </c>
      <c r="H281" s="177"/>
      <c r="I281" s="190"/>
      <c r="J281" s="200" t="s">
        <v>463</v>
      </c>
      <c r="K281" s="93">
        <f t="shared" si="422"/>
        <v>2.5000000000000001E-2</v>
      </c>
      <c r="L281" s="94">
        <f t="shared" si="423"/>
        <v>5000</v>
      </c>
      <c r="M281" s="91">
        <f t="shared" si="424"/>
        <v>0</v>
      </c>
      <c r="N281" s="9">
        <f t="shared" si="425"/>
        <v>0</v>
      </c>
      <c r="O281" s="548">
        <f t="shared" si="426"/>
        <v>0</v>
      </c>
      <c r="P281" s="543"/>
      <c r="Q281" s="4">
        <f t="shared" si="387"/>
        <v>0</v>
      </c>
      <c r="R281" s="9">
        <f t="shared" si="420"/>
        <v>0</v>
      </c>
      <c r="S281" s="9">
        <f t="shared" si="488"/>
        <v>0</v>
      </c>
      <c r="T281" s="9">
        <f t="shared" si="421"/>
        <v>0</v>
      </c>
      <c r="U281" s="9">
        <f t="shared" si="427"/>
        <v>0</v>
      </c>
      <c r="V281" s="9">
        <f t="shared" si="428"/>
        <v>0</v>
      </c>
      <c r="W281" s="9">
        <f t="shared" si="429"/>
        <v>0</v>
      </c>
      <c r="X281" s="9">
        <f t="shared" si="430"/>
        <v>0</v>
      </c>
      <c r="Y281" s="9">
        <f t="shared" si="431"/>
        <v>0</v>
      </c>
      <c r="Z281" s="4">
        <f t="shared" si="388"/>
        <v>0</v>
      </c>
      <c r="AA281" s="9">
        <f t="shared" si="432"/>
        <v>0</v>
      </c>
      <c r="AB281" s="9">
        <f t="shared" si="412"/>
        <v>0</v>
      </c>
      <c r="AC281" s="9">
        <f t="shared" si="480"/>
        <v>0</v>
      </c>
      <c r="AD281" s="9">
        <f t="shared" si="433"/>
        <v>0</v>
      </c>
      <c r="AE281" s="9">
        <f t="shared" si="434"/>
        <v>0</v>
      </c>
      <c r="AF281" s="9">
        <f t="shared" si="435"/>
        <v>0</v>
      </c>
      <c r="AG281" s="9">
        <f t="shared" si="436"/>
        <v>0</v>
      </c>
      <c r="AH281" s="9">
        <f t="shared" si="437"/>
        <v>0</v>
      </c>
      <c r="AI281" s="4">
        <f t="shared" si="389"/>
        <v>0</v>
      </c>
      <c r="AJ281" s="9">
        <f t="shared" si="438"/>
        <v>0</v>
      </c>
      <c r="AK281" s="9">
        <f t="shared" si="413"/>
        <v>0</v>
      </c>
      <c r="AL281" s="9">
        <f t="shared" si="481"/>
        <v>0</v>
      </c>
      <c r="AM281" s="9">
        <f t="shared" si="439"/>
        <v>0</v>
      </c>
      <c r="AN281" s="9">
        <f t="shared" si="440"/>
        <v>0</v>
      </c>
      <c r="AO281" s="9">
        <f t="shared" si="441"/>
        <v>0</v>
      </c>
      <c r="AP281" s="9">
        <f t="shared" si="442"/>
        <v>0</v>
      </c>
      <c r="AQ281" s="9">
        <f t="shared" si="443"/>
        <v>0</v>
      </c>
      <c r="AR281" s="4">
        <f t="shared" si="390"/>
        <v>200000</v>
      </c>
      <c r="AS281" s="9">
        <f t="shared" si="444"/>
        <v>100000</v>
      </c>
      <c r="AT281" s="9">
        <f t="shared" si="414"/>
        <v>200000</v>
      </c>
      <c r="AU281" s="9">
        <f t="shared" si="482"/>
        <v>100000</v>
      </c>
      <c r="AV281" s="9">
        <f t="shared" si="445"/>
        <v>2500</v>
      </c>
      <c r="AW281" s="9">
        <f t="shared" si="446"/>
        <v>197500</v>
      </c>
      <c r="AX281" s="9">
        <f t="shared" si="447"/>
        <v>2500</v>
      </c>
      <c r="AY281" s="9">
        <f t="shared" si="448"/>
        <v>0</v>
      </c>
      <c r="AZ281" s="9">
        <f t="shared" si="449"/>
        <v>100000</v>
      </c>
      <c r="BA281" s="4">
        <f t="shared" si="391"/>
        <v>0</v>
      </c>
      <c r="BB281" s="9">
        <f t="shared" si="450"/>
        <v>0</v>
      </c>
      <c r="BC281" s="9">
        <f t="shared" si="415"/>
        <v>200000</v>
      </c>
      <c r="BD281" s="9">
        <f t="shared" si="483"/>
        <v>200000</v>
      </c>
      <c r="BE281" s="9">
        <f t="shared" si="451"/>
        <v>5000</v>
      </c>
      <c r="BF281" s="9">
        <f t="shared" si="452"/>
        <v>192500</v>
      </c>
      <c r="BG281" s="9">
        <f t="shared" si="453"/>
        <v>7500</v>
      </c>
      <c r="BH281" s="9">
        <f t="shared" si="454"/>
        <v>0</v>
      </c>
      <c r="BI281" s="9">
        <f t="shared" si="455"/>
        <v>200000</v>
      </c>
      <c r="BJ281" s="4">
        <f t="shared" si="392"/>
        <v>0</v>
      </c>
      <c r="BK281" s="9">
        <f t="shared" si="456"/>
        <v>0</v>
      </c>
      <c r="BL281" s="9">
        <f t="shared" si="416"/>
        <v>200000</v>
      </c>
      <c r="BM281" s="9">
        <f t="shared" si="484"/>
        <v>200000</v>
      </c>
      <c r="BN281" s="9">
        <f t="shared" si="457"/>
        <v>5000</v>
      </c>
      <c r="BO281" s="9">
        <f t="shared" si="458"/>
        <v>187500</v>
      </c>
      <c r="BP281" s="9">
        <f t="shared" si="459"/>
        <v>12500</v>
      </c>
      <c r="BQ281" s="9">
        <f t="shared" si="460"/>
        <v>0</v>
      </c>
      <c r="BR281" s="9">
        <f t="shared" si="461"/>
        <v>200000</v>
      </c>
      <c r="BS281" s="4">
        <f t="shared" si="393"/>
        <v>0</v>
      </c>
      <c r="BT281" s="9">
        <f t="shared" si="462"/>
        <v>0</v>
      </c>
      <c r="BU281" s="9">
        <f t="shared" si="417"/>
        <v>200000</v>
      </c>
      <c r="BV281" s="9">
        <f t="shared" si="485"/>
        <v>200000</v>
      </c>
      <c r="BW281" s="9">
        <f t="shared" si="463"/>
        <v>5000</v>
      </c>
      <c r="BX281" s="9">
        <f t="shared" si="464"/>
        <v>182500</v>
      </c>
      <c r="BY281" s="9">
        <f t="shared" si="465"/>
        <v>17500</v>
      </c>
      <c r="BZ281" s="9">
        <f t="shared" si="466"/>
        <v>0</v>
      </c>
      <c r="CA281" s="9">
        <f t="shared" si="467"/>
        <v>200000</v>
      </c>
      <c r="CB281" s="4">
        <f t="shared" si="394"/>
        <v>0</v>
      </c>
      <c r="CC281" s="9">
        <f t="shared" si="468"/>
        <v>0</v>
      </c>
      <c r="CD281" s="9">
        <f t="shared" si="418"/>
        <v>200000</v>
      </c>
      <c r="CE281" s="9">
        <f t="shared" si="486"/>
        <v>200000</v>
      </c>
      <c r="CF281" s="9">
        <f t="shared" si="469"/>
        <v>5000</v>
      </c>
      <c r="CG281" s="9">
        <f t="shared" si="470"/>
        <v>177500</v>
      </c>
      <c r="CH281" s="9">
        <f t="shared" si="471"/>
        <v>22500</v>
      </c>
      <c r="CI281" s="9">
        <f t="shared" si="472"/>
        <v>0</v>
      </c>
      <c r="CJ281" s="9">
        <f t="shared" si="473"/>
        <v>200000</v>
      </c>
      <c r="CK281" s="4">
        <f t="shared" si="395"/>
        <v>0</v>
      </c>
      <c r="CL281" s="9">
        <f t="shared" si="474"/>
        <v>0</v>
      </c>
      <c r="CM281" s="9">
        <f t="shared" si="419"/>
        <v>200000</v>
      </c>
      <c r="CN281" s="9">
        <f t="shared" si="487"/>
        <v>200000</v>
      </c>
      <c r="CO281" s="9">
        <f t="shared" si="475"/>
        <v>5000</v>
      </c>
      <c r="CP281" s="9">
        <f t="shared" si="476"/>
        <v>172500</v>
      </c>
      <c r="CQ281" s="9">
        <f t="shared" si="477"/>
        <v>27500</v>
      </c>
      <c r="CR281" s="9">
        <f t="shared" si="478"/>
        <v>0</v>
      </c>
      <c r="CS281" s="9">
        <f t="shared" si="479"/>
        <v>200000</v>
      </c>
    </row>
    <row r="282" spans="1:97" ht="12.9" customHeight="1" x14ac:dyDescent="0.25">
      <c r="A282" s="193"/>
      <c r="B282" s="186" t="s">
        <v>465</v>
      </c>
      <c r="C282" s="179"/>
      <c r="D282" s="194"/>
      <c r="E282" s="217">
        <v>250000</v>
      </c>
      <c r="F282" s="276">
        <v>42552</v>
      </c>
      <c r="G282" s="189">
        <v>40</v>
      </c>
      <c r="H282" s="177"/>
      <c r="I282" s="190"/>
      <c r="J282" s="200" t="s">
        <v>463</v>
      </c>
      <c r="K282" s="93">
        <f t="shared" si="422"/>
        <v>2.5000000000000001E-2</v>
      </c>
      <c r="L282" s="94">
        <f t="shared" si="423"/>
        <v>6250</v>
      </c>
      <c r="M282" s="91">
        <f t="shared" si="424"/>
        <v>0</v>
      </c>
      <c r="N282" s="9">
        <f t="shared" si="425"/>
        <v>0</v>
      </c>
      <c r="O282" s="548">
        <f t="shared" si="426"/>
        <v>0</v>
      </c>
      <c r="P282" s="543"/>
      <c r="Q282" s="4">
        <f t="shared" si="387"/>
        <v>0</v>
      </c>
      <c r="R282" s="9">
        <f t="shared" si="420"/>
        <v>0</v>
      </c>
      <c r="S282" s="9">
        <f t="shared" si="488"/>
        <v>0</v>
      </c>
      <c r="T282" s="9">
        <f t="shared" si="421"/>
        <v>0</v>
      </c>
      <c r="U282" s="9">
        <f t="shared" si="427"/>
        <v>0</v>
      </c>
      <c r="V282" s="9">
        <f t="shared" si="428"/>
        <v>0</v>
      </c>
      <c r="W282" s="9">
        <f t="shared" si="429"/>
        <v>0</v>
      </c>
      <c r="X282" s="9">
        <f t="shared" si="430"/>
        <v>0</v>
      </c>
      <c r="Y282" s="9">
        <f t="shared" si="431"/>
        <v>0</v>
      </c>
      <c r="Z282" s="4">
        <f t="shared" si="388"/>
        <v>0</v>
      </c>
      <c r="AA282" s="9">
        <f t="shared" si="432"/>
        <v>0</v>
      </c>
      <c r="AB282" s="9">
        <f t="shared" si="412"/>
        <v>0</v>
      </c>
      <c r="AC282" s="9">
        <f t="shared" si="480"/>
        <v>0</v>
      </c>
      <c r="AD282" s="9">
        <f t="shared" si="433"/>
        <v>0</v>
      </c>
      <c r="AE282" s="9">
        <f t="shared" si="434"/>
        <v>0</v>
      </c>
      <c r="AF282" s="9">
        <f t="shared" si="435"/>
        <v>0</v>
      </c>
      <c r="AG282" s="9">
        <f t="shared" si="436"/>
        <v>0</v>
      </c>
      <c r="AH282" s="9">
        <f t="shared" si="437"/>
        <v>0</v>
      </c>
      <c r="AI282" s="4">
        <f t="shared" si="389"/>
        <v>0</v>
      </c>
      <c r="AJ282" s="9">
        <f t="shared" si="438"/>
        <v>0</v>
      </c>
      <c r="AK282" s="9">
        <f t="shared" si="413"/>
        <v>0</v>
      </c>
      <c r="AL282" s="9">
        <f t="shared" si="481"/>
        <v>0</v>
      </c>
      <c r="AM282" s="9">
        <f t="shared" si="439"/>
        <v>0</v>
      </c>
      <c r="AN282" s="9">
        <f t="shared" si="440"/>
        <v>0</v>
      </c>
      <c r="AO282" s="9">
        <f t="shared" si="441"/>
        <v>0</v>
      </c>
      <c r="AP282" s="9">
        <f t="shared" si="442"/>
        <v>0</v>
      </c>
      <c r="AQ282" s="9">
        <f t="shared" si="443"/>
        <v>0</v>
      </c>
      <c r="AR282" s="4">
        <f t="shared" si="390"/>
        <v>0</v>
      </c>
      <c r="AS282" s="9">
        <f t="shared" si="444"/>
        <v>0</v>
      </c>
      <c r="AT282" s="9">
        <f t="shared" si="414"/>
        <v>0</v>
      </c>
      <c r="AU282" s="9">
        <f t="shared" si="482"/>
        <v>0</v>
      </c>
      <c r="AV282" s="9">
        <f t="shared" si="445"/>
        <v>0</v>
      </c>
      <c r="AW282" s="9">
        <f t="shared" si="446"/>
        <v>0</v>
      </c>
      <c r="AX282" s="9">
        <f t="shared" si="447"/>
        <v>0</v>
      </c>
      <c r="AY282" s="9">
        <f t="shared" si="448"/>
        <v>0</v>
      </c>
      <c r="AZ282" s="9">
        <f t="shared" si="449"/>
        <v>0</v>
      </c>
      <c r="BA282" s="4">
        <f t="shared" si="391"/>
        <v>250000</v>
      </c>
      <c r="BB282" s="9">
        <f t="shared" si="450"/>
        <v>125000</v>
      </c>
      <c r="BC282" s="9">
        <f t="shared" si="415"/>
        <v>250000</v>
      </c>
      <c r="BD282" s="9">
        <f t="shared" si="483"/>
        <v>125000</v>
      </c>
      <c r="BE282" s="9">
        <f t="shared" si="451"/>
        <v>3125</v>
      </c>
      <c r="BF282" s="9">
        <f t="shared" si="452"/>
        <v>246875</v>
      </c>
      <c r="BG282" s="9">
        <f t="shared" si="453"/>
        <v>3125</v>
      </c>
      <c r="BH282" s="9">
        <f t="shared" si="454"/>
        <v>0</v>
      </c>
      <c r="BI282" s="9">
        <f t="shared" si="455"/>
        <v>125000</v>
      </c>
      <c r="BJ282" s="4">
        <f t="shared" si="392"/>
        <v>0</v>
      </c>
      <c r="BK282" s="9">
        <f t="shared" si="456"/>
        <v>0</v>
      </c>
      <c r="BL282" s="9">
        <f t="shared" si="416"/>
        <v>250000</v>
      </c>
      <c r="BM282" s="9">
        <f t="shared" si="484"/>
        <v>250000</v>
      </c>
      <c r="BN282" s="9">
        <f t="shared" si="457"/>
        <v>6250</v>
      </c>
      <c r="BO282" s="9">
        <f t="shared" si="458"/>
        <v>240625</v>
      </c>
      <c r="BP282" s="9">
        <f t="shared" si="459"/>
        <v>9375</v>
      </c>
      <c r="BQ282" s="9">
        <f t="shared" si="460"/>
        <v>0</v>
      </c>
      <c r="BR282" s="9">
        <f t="shared" si="461"/>
        <v>250000</v>
      </c>
      <c r="BS282" s="4">
        <f t="shared" si="393"/>
        <v>0</v>
      </c>
      <c r="BT282" s="9">
        <f t="shared" si="462"/>
        <v>0</v>
      </c>
      <c r="BU282" s="9">
        <f t="shared" si="417"/>
        <v>250000</v>
      </c>
      <c r="BV282" s="9">
        <f t="shared" si="485"/>
        <v>250000</v>
      </c>
      <c r="BW282" s="9">
        <f t="shared" si="463"/>
        <v>6250</v>
      </c>
      <c r="BX282" s="9">
        <f t="shared" si="464"/>
        <v>234375</v>
      </c>
      <c r="BY282" s="9">
        <f t="shared" si="465"/>
        <v>15625</v>
      </c>
      <c r="BZ282" s="9">
        <f t="shared" si="466"/>
        <v>0</v>
      </c>
      <c r="CA282" s="9">
        <f t="shared" si="467"/>
        <v>250000</v>
      </c>
      <c r="CB282" s="4">
        <f t="shared" si="394"/>
        <v>0</v>
      </c>
      <c r="CC282" s="9">
        <f t="shared" si="468"/>
        <v>0</v>
      </c>
      <c r="CD282" s="9">
        <f t="shared" si="418"/>
        <v>250000</v>
      </c>
      <c r="CE282" s="9">
        <f t="shared" si="486"/>
        <v>250000</v>
      </c>
      <c r="CF282" s="9">
        <f t="shared" si="469"/>
        <v>6250</v>
      </c>
      <c r="CG282" s="9">
        <f t="shared" si="470"/>
        <v>228125</v>
      </c>
      <c r="CH282" s="9">
        <f t="shared" si="471"/>
        <v>21875</v>
      </c>
      <c r="CI282" s="9">
        <f t="shared" si="472"/>
        <v>0</v>
      </c>
      <c r="CJ282" s="9">
        <f t="shared" si="473"/>
        <v>250000</v>
      </c>
      <c r="CK282" s="4">
        <f t="shared" si="395"/>
        <v>0</v>
      </c>
      <c r="CL282" s="9">
        <f t="shared" si="474"/>
        <v>0</v>
      </c>
      <c r="CM282" s="9">
        <f t="shared" si="419"/>
        <v>250000</v>
      </c>
      <c r="CN282" s="9">
        <f t="shared" si="487"/>
        <v>250000</v>
      </c>
      <c r="CO282" s="9">
        <f t="shared" si="475"/>
        <v>6250</v>
      </c>
      <c r="CP282" s="9">
        <f t="shared" si="476"/>
        <v>221875</v>
      </c>
      <c r="CQ282" s="9">
        <f t="shared" si="477"/>
        <v>28125</v>
      </c>
      <c r="CR282" s="9">
        <f t="shared" si="478"/>
        <v>0</v>
      </c>
      <c r="CS282" s="9">
        <f t="shared" si="479"/>
        <v>250000</v>
      </c>
    </row>
    <row r="283" spans="1:97" ht="12.9" customHeight="1" x14ac:dyDescent="0.25">
      <c r="A283" s="193"/>
      <c r="B283" s="186" t="s">
        <v>518</v>
      </c>
      <c r="C283" s="179"/>
      <c r="D283" s="194"/>
      <c r="E283" s="217">
        <v>400000</v>
      </c>
      <c r="F283" s="276">
        <v>42917</v>
      </c>
      <c r="G283" s="189">
        <v>40</v>
      </c>
      <c r="H283" s="177"/>
      <c r="I283" s="190"/>
      <c r="J283" s="200" t="s">
        <v>463</v>
      </c>
      <c r="K283" s="93">
        <f t="shared" si="422"/>
        <v>2.5000000000000001E-2</v>
      </c>
      <c r="L283" s="94">
        <f t="shared" si="423"/>
        <v>10000</v>
      </c>
      <c r="M283" s="91">
        <f t="shared" si="424"/>
        <v>0</v>
      </c>
      <c r="N283" s="9">
        <f t="shared" si="425"/>
        <v>0</v>
      </c>
      <c r="O283" s="548">
        <f t="shared" si="426"/>
        <v>0</v>
      </c>
      <c r="P283" s="543"/>
      <c r="Q283" s="4">
        <f t="shared" si="387"/>
        <v>0</v>
      </c>
      <c r="R283" s="9">
        <f t="shared" si="420"/>
        <v>0</v>
      </c>
      <c r="S283" s="9">
        <f t="shared" si="488"/>
        <v>0</v>
      </c>
      <c r="T283" s="9">
        <f t="shared" si="421"/>
        <v>0</v>
      </c>
      <c r="U283" s="9">
        <f t="shared" si="427"/>
        <v>0</v>
      </c>
      <c r="V283" s="9">
        <f t="shared" si="428"/>
        <v>0</v>
      </c>
      <c r="W283" s="9">
        <f t="shared" si="429"/>
        <v>0</v>
      </c>
      <c r="X283" s="9">
        <f t="shared" si="430"/>
        <v>0</v>
      </c>
      <c r="Y283" s="9">
        <f t="shared" si="431"/>
        <v>0</v>
      </c>
      <c r="Z283" s="4">
        <f t="shared" si="388"/>
        <v>0</v>
      </c>
      <c r="AA283" s="9">
        <f t="shared" si="432"/>
        <v>0</v>
      </c>
      <c r="AB283" s="9">
        <f t="shared" si="412"/>
        <v>0</v>
      </c>
      <c r="AC283" s="9">
        <f t="shared" si="480"/>
        <v>0</v>
      </c>
      <c r="AD283" s="9">
        <f t="shared" si="433"/>
        <v>0</v>
      </c>
      <c r="AE283" s="9">
        <f t="shared" si="434"/>
        <v>0</v>
      </c>
      <c r="AF283" s="9">
        <f t="shared" si="435"/>
        <v>0</v>
      </c>
      <c r="AG283" s="9">
        <f t="shared" si="436"/>
        <v>0</v>
      </c>
      <c r="AH283" s="9">
        <f t="shared" si="437"/>
        <v>0</v>
      </c>
      <c r="AI283" s="4">
        <f t="shared" si="389"/>
        <v>0</v>
      </c>
      <c r="AJ283" s="9">
        <f t="shared" si="438"/>
        <v>0</v>
      </c>
      <c r="AK283" s="9">
        <f t="shared" si="413"/>
        <v>0</v>
      </c>
      <c r="AL283" s="9">
        <f t="shared" si="481"/>
        <v>0</v>
      </c>
      <c r="AM283" s="9">
        <f t="shared" si="439"/>
        <v>0</v>
      </c>
      <c r="AN283" s="9">
        <f t="shared" si="440"/>
        <v>0</v>
      </c>
      <c r="AO283" s="9">
        <f t="shared" si="441"/>
        <v>0</v>
      </c>
      <c r="AP283" s="9">
        <f t="shared" si="442"/>
        <v>0</v>
      </c>
      <c r="AQ283" s="9">
        <f t="shared" si="443"/>
        <v>0</v>
      </c>
      <c r="AR283" s="4">
        <f t="shared" si="390"/>
        <v>0</v>
      </c>
      <c r="AS283" s="9">
        <f t="shared" si="444"/>
        <v>0</v>
      </c>
      <c r="AT283" s="9">
        <f t="shared" si="414"/>
        <v>0</v>
      </c>
      <c r="AU283" s="9">
        <f t="shared" si="482"/>
        <v>0</v>
      </c>
      <c r="AV283" s="9">
        <f t="shared" si="445"/>
        <v>0</v>
      </c>
      <c r="AW283" s="9">
        <f t="shared" si="446"/>
        <v>0</v>
      </c>
      <c r="AX283" s="9">
        <f t="shared" si="447"/>
        <v>0</v>
      </c>
      <c r="AY283" s="9">
        <f t="shared" si="448"/>
        <v>0</v>
      </c>
      <c r="AZ283" s="9">
        <f t="shared" si="449"/>
        <v>0</v>
      </c>
      <c r="BA283" s="4">
        <f t="shared" si="391"/>
        <v>0</v>
      </c>
      <c r="BB283" s="9">
        <f t="shared" si="450"/>
        <v>0</v>
      </c>
      <c r="BC283" s="9">
        <f t="shared" si="415"/>
        <v>0</v>
      </c>
      <c r="BD283" s="9">
        <f t="shared" si="483"/>
        <v>0</v>
      </c>
      <c r="BE283" s="9">
        <f t="shared" si="451"/>
        <v>0</v>
      </c>
      <c r="BF283" s="9">
        <f t="shared" si="452"/>
        <v>0</v>
      </c>
      <c r="BG283" s="9">
        <f t="shared" si="453"/>
        <v>0</v>
      </c>
      <c r="BH283" s="9">
        <f t="shared" si="454"/>
        <v>0</v>
      </c>
      <c r="BI283" s="9">
        <f t="shared" si="455"/>
        <v>0</v>
      </c>
      <c r="BJ283" s="4">
        <f t="shared" si="392"/>
        <v>400000</v>
      </c>
      <c r="BK283" s="9">
        <f t="shared" si="456"/>
        <v>200000</v>
      </c>
      <c r="BL283" s="9">
        <f t="shared" si="416"/>
        <v>400000</v>
      </c>
      <c r="BM283" s="9">
        <f t="shared" si="484"/>
        <v>200000</v>
      </c>
      <c r="BN283" s="9">
        <f t="shared" si="457"/>
        <v>5000</v>
      </c>
      <c r="BO283" s="9">
        <f t="shared" si="458"/>
        <v>395000</v>
      </c>
      <c r="BP283" s="9">
        <f t="shared" si="459"/>
        <v>5000</v>
      </c>
      <c r="BQ283" s="9">
        <f t="shared" si="460"/>
        <v>0</v>
      </c>
      <c r="BR283" s="9">
        <f t="shared" si="461"/>
        <v>200000</v>
      </c>
      <c r="BS283" s="4">
        <f t="shared" si="393"/>
        <v>0</v>
      </c>
      <c r="BT283" s="9">
        <f t="shared" si="462"/>
        <v>0</v>
      </c>
      <c r="BU283" s="9">
        <f t="shared" si="417"/>
        <v>400000</v>
      </c>
      <c r="BV283" s="9">
        <f t="shared" si="485"/>
        <v>400000</v>
      </c>
      <c r="BW283" s="9">
        <f t="shared" si="463"/>
        <v>10000</v>
      </c>
      <c r="BX283" s="9">
        <f t="shared" si="464"/>
        <v>385000</v>
      </c>
      <c r="BY283" s="9">
        <f t="shared" si="465"/>
        <v>15000</v>
      </c>
      <c r="BZ283" s="9">
        <f t="shared" si="466"/>
        <v>0</v>
      </c>
      <c r="CA283" s="9">
        <f t="shared" si="467"/>
        <v>400000</v>
      </c>
      <c r="CB283" s="4">
        <f t="shared" si="394"/>
        <v>0</v>
      </c>
      <c r="CC283" s="9">
        <f t="shared" si="468"/>
        <v>0</v>
      </c>
      <c r="CD283" s="9">
        <f t="shared" si="418"/>
        <v>400000</v>
      </c>
      <c r="CE283" s="9">
        <f t="shared" si="486"/>
        <v>400000</v>
      </c>
      <c r="CF283" s="9">
        <f t="shared" si="469"/>
        <v>10000</v>
      </c>
      <c r="CG283" s="9">
        <f t="shared" si="470"/>
        <v>375000</v>
      </c>
      <c r="CH283" s="9">
        <f t="shared" si="471"/>
        <v>25000</v>
      </c>
      <c r="CI283" s="9">
        <f t="shared" si="472"/>
        <v>0</v>
      </c>
      <c r="CJ283" s="9">
        <f t="shared" si="473"/>
        <v>400000</v>
      </c>
      <c r="CK283" s="4">
        <f t="shared" si="395"/>
        <v>0</v>
      </c>
      <c r="CL283" s="9">
        <f t="shared" si="474"/>
        <v>0</v>
      </c>
      <c r="CM283" s="9">
        <f t="shared" si="419"/>
        <v>400000</v>
      </c>
      <c r="CN283" s="9">
        <f t="shared" si="487"/>
        <v>400000</v>
      </c>
      <c r="CO283" s="9">
        <f t="shared" si="475"/>
        <v>10000</v>
      </c>
      <c r="CP283" s="9">
        <f t="shared" si="476"/>
        <v>365000</v>
      </c>
      <c r="CQ283" s="9">
        <f t="shared" si="477"/>
        <v>35000</v>
      </c>
      <c r="CR283" s="9">
        <f t="shared" si="478"/>
        <v>0</v>
      </c>
      <c r="CS283" s="9">
        <f t="shared" si="479"/>
        <v>400000</v>
      </c>
    </row>
    <row r="284" spans="1:97" ht="12.9" customHeight="1" x14ac:dyDescent="0.25">
      <c r="A284" s="193"/>
      <c r="B284" s="186" t="s">
        <v>519</v>
      </c>
      <c r="C284" s="179"/>
      <c r="D284" s="194"/>
      <c r="E284" s="217">
        <v>200000</v>
      </c>
      <c r="F284" s="276">
        <v>43282</v>
      </c>
      <c r="G284" s="189">
        <v>40</v>
      </c>
      <c r="H284" s="177"/>
      <c r="I284" s="190"/>
      <c r="J284" s="200" t="s">
        <v>463</v>
      </c>
      <c r="K284" s="93">
        <f t="shared" si="422"/>
        <v>2.5000000000000001E-2</v>
      </c>
      <c r="L284" s="94">
        <f t="shared" si="423"/>
        <v>5000</v>
      </c>
      <c r="M284" s="91">
        <f t="shared" si="424"/>
        <v>0</v>
      </c>
      <c r="N284" s="9">
        <f t="shared" si="425"/>
        <v>0</v>
      </c>
      <c r="O284" s="548">
        <f t="shared" si="426"/>
        <v>0</v>
      </c>
      <c r="P284" s="543"/>
      <c r="Q284" s="4">
        <f t="shared" si="387"/>
        <v>0</v>
      </c>
      <c r="R284" s="9">
        <f t="shared" si="420"/>
        <v>0</v>
      </c>
      <c r="S284" s="9">
        <f t="shared" si="488"/>
        <v>0</v>
      </c>
      <c r="T284" s="9">
        <f t="shared" si="421"/>
        <v>0</v>
      </c>
      <c r="U284" s="9">
        <f t="shared" si="427"/>
        <v>0</v>
      </c>
      <c r="V284" s="9">
        <f t="shared" si="428"/>
        <v>0</v>
      </c>
      <c r="W284" s="9">
        <f t="shared" si="429"/>
        <v>0</v>
      </c>
      <c r="X284" s="9">
        <f t="shared" si="430"/>
        <v>0</v>
      </c>
      <c r="Y284" s="9">
        <f t="shared" si="431"/>
        <v>0</v>
      </c>
      <c r="Z284" s="4">
        <f t="shared" si="388"/>
        <v>0</v>
      </c>
      <c r="AA284" s="9">
        <f t="shared" si="432"/>
        <v>0</v>
      </c>
      <c r="AB284" s="9">
        <f t="shared" si="412"/>
        <v>0</v>
      </c>
      <c r="AC284" s="9">
        <f t="shared" si="480"/>
        <v>0</v>
      </c>
      <c r="AD284" s="9">
        <f t="shared" si="433"/>
        <v>0</v>
      </c>
      <c r="AE284" s="9">
        <f t="shared" si="434"/>
        <v>0</v>
      </c>
      <c r="AF284" s="9">
        <f t="shared" si="435"/>
        <v>0</v>
      </c>
      <c r="AG284" s="9">
        <f t="shared" si="436"/>
        <v>0</v>
      </c>
      <c r="AH284" s="9">
        <f t="shared" si="437"/>
        <v>0</v>
      </c>
      <c r="AI284" s="4">
        <f t="shared" si="389"/>
        <v>0</v>
      </c>
      <c r="AJ284" s="9">
        <f t="shared" si="438"/>
        <v>0</v>
      </c>
      <c r="AK284" s="9">
        <f t="shared" si="413"/>
        <v>0</v>
      </c>
      <c r="AL284" s="9">
        <f t="shared" si="481"/>
        <v>0</v>
      </c>
      <c r="AM284" s="9">
        <f t="shared" si="439"/>
        <v>0</v>
      </c>
      <c r="AN284" s="9">
        <f t="shared" si="440"/>
        <v>0</v>
      </c>
      <c r="AO284" s="9">
        <f t="shared" si="441"/>
        <v>0</v>
      </c>
      <c r="AP284" s="9">
        <f t="shared" si="442"/>
        <v>0</v>
      </c>
      <c r="AQ284" s="9">
        <f t="shared" si="443"/>
        <v>0</v>
      </c>
      <c r="AR284" s="4">
        <f t="shared" si="390"/>
        <v>0</v>
      </c>
      <c r="AS284" s="9">
        <f t="shared" si="444"/>
        <v>0</v>
      </c>
      <c r="AT284" s="9">
        <f t="shared" si="414"/>
        <v>0</v>
      </c>
      <c r="AU284" s="9">
        <f t="shared" si="482"/>
        <v>0</v>
      </c>
      <c r="AV284" s="9">
        <f t="shared" si="445"/>
        <v>0</v>
      </c>
      <c r="AW284" s="9">
        <f t="shared" si="446"/>
        <v>0</v>
      </c>
      <c r="AX284" s="9">
        <f t="shared" si="447"/>
        <v>0</v>
      </c>
      <c r="AY284" s="9">
        <f t="shared" si="448"/>
        <v>0</v>
      </c>
      <c r="AZ284" s="9">
        <f t="shared" si="449"/>
        <v>0</v>
      </c>
      <c r="BA284" s="4">
        <f t="shared" si="391"/>
        <v>0</v>
      </c>
      <c r="BB284" s="9">
        <f t="shared" si="450"/>
        <v>0</v>
      </c>
      <c r="BC284" s="9">
        <f t="shared" si="415"/>
        <v>0</v>
      </c>
      <c r="BD284" s="9">
        <f t="shared" si="483"/>
        <v>0</v>
      </c>
      <c r="BE284" s="9">
        <f t="shared" si="451"/>
        <v>0</v>
      </c>
      <c r="BF284" s="9">
        <f t="shared" si="452"/>
        <v>0</v>
      </c>
      <c r="BG284" s="9">
        <f t="shared" si="453"/>
        <v>0</v>
      </c>
      <c r="BH284" s="9">
        <f t="shared" si="454"/>
        <v>0</v>
      </c>
      <c r="BI284" s="9">
        <f t="shared" si="455"/>
        <v>0</v>
      </c>
      <c r="BJ284" s="4">
        <f t="shared" si="392"/>
        <v>0</v>
      </c>
      <c r="BK284" s="9">
        <f t="shared" si="456"/>
        <v>0</v>
      </c>
      <c r="BL284" s="9">
        <f t="shared" si="416"/>
        <v>0</v>
      </c>
      <c r="BM284" s="9">
        <f t="shared" si="484"/>
        <v>0</v>
      </c>
      <c r="BN284" s="9">
        <f t="shared" si="457"/>
        <v>0</v>
      </c>
      <c r="BO284" s="9">
        <f t="shared" si="458"/>
        <v>0</v>
      </c>
      <c r="BP284" s="9">
        <f t="shared" si="459"/>
        <v>0</v>
      </c>
      <c r="BQ284" s="9">
        <f t="shared" si="460"/>
        <v>0</v>
      </c>
      <c r="BR284" s="9">
        <f t="shared" si="461"/>
        <v>0</v>
      </c>
      <c r="BS284" s="4">
        <f t="shared" si="393"/>
        <v>200000</v>
      </c>
      <c r="BT284" s="9">
        <f t="shared" si="462"/>
        <v>100000</v>
      </c>
      <c r="BU284" s="9">
        <f t="shared" si="417"/>
        <v>200000</v>
      </c>
      <c r="BV284" s="9">
        <f t="shared" si="485"/>
        <v>100000</v>
      </c>
      <c r="BW284" s="9">
        <f t="shared" si="463"/>
        <v>2500</v>
      </c>
      <c r="BX284" s="9">
        <f t="shared" si="464"/>
        <v>197500</v>
      </c>
      <c r="BY284" s="9">
        <f t="shared" si="465"/>
        <v>2500</v>
      </c>
      <c r="BZ284" s="9">
        <f t="shared" si="466"/>
        <v>0</v>
      </c>
      <c r="CA284" s="9">
        <f t="shared" si="467"/>
        <v>100000</v>
      </c>
      <c r="CB284" s="4">
        <f t="shared" si="394"/>
        <v>0</v>
      </c>
      <c r="CC284" s="9">
        <f t="shared" si="468"/>
        <v>0</v>
      </c>
      <c r="CD284" s="9">
        <f t="shared" si="418"/>
        <v>200000</v>
      </c>
      <c r="CE284" s="9">
        <f t="shared" si="486"/>
        <v>200000</v>
      </c>
      <c r="CF284" s="9">
        <f t="shared" si="469"/>
        <v>5000</v>
      </c>
      <c r="CG284" s="9">
        <f t="shared" si="470"/>
        <v>192500</v>
      </c>
      <c r="CH284" s="9">
        <f t="shared" si="471"/>
        <v>7500</v>
      </c>
      <c r="CI284" s="9">
        <f t="shared" si="472"/>
        <v>0</v>
      </c>
      <c r="CJ284" s="9">
        <f t="shared" si="473"/>
        <v>200000</v>
      </c>
      <c r="CK284" s="4">
        <f t="shared" si="395"/>
        <v>0</v>
      </c>
      <c r="CL284" s="9">
        <f t="shared" si="474"/>
        <v>0</v>
      </c>
      <c r="CM284" s="9">
        <f t="shared" si="419"/>
        <v>200000</v>
      </c>
      <c r="CN284" s="9">
        <f t="shared" si="487"/>
        <v>200000</v>
      </c>
      <c r="CO284" s="9">
        <f t="shared" si="475"/>
        <v>5000</v>
      </c>
      <c r="CP284" s="9">
        <f t="shared" si="476"/>
        <v>187500</v>
      </c>
      <c r="CQ284" s="9">
        <f t="shared" si="477"/>
        <v>12500</v>
      </c>
      <c r="CR284" s="9">
        <f t="shared" si="478"/>
        <v>0</v>
      </c>
      <c r="CS284" s="9">
        <f t="shared" si="479"/>
        <v>200000</v>
      </c>
    </row>
    <row r="285" spans="1:97" ht="12.9" customHeight="1" x14ac:dyDescent="0.25">
      <c r="A285" s="193"/>
      <c r="B285" s="186"/>
      <c r="C285" s="179"/>
      <c r="D285" s="194"/>
      <c r="E285" s="217"/>
      <c r="F285" s="276"/>
      <c r="G285" s="189"/>
      <c r="H285" s="177"/>
      <c r="I285" s="190"/>
      <c r="J285" s="200"/>
      <c r="K285" s="93">
        <f t="shared" si="422"/>
        <v>0</v>
      </c>
      <c r="L285" s="94">
        <f t="shared" si="423"/>
        <v>0</v>
      </c>
      <c r="M285" s="91">
        <f t="shared" si="424"/>
        <v>0</v>
      </c>
      <c r="N285" s="9">
        <f t="shared" si="425"/>
        <v>0</v>
      </c>
      <c r="O285" s="548">
        <f t="shared" si="426"/>
        <v>0</v>
      </c>
      <c r="P285" s="543"/>
      <c r="Q285" s="4">
        <f t="shared" si="387"/>
        <v>0</v>
      </c>
      <c r="R285" s="9">
        <f t="shared" si="420"/>
        <v>0</v>
      </c>
      <c r="S285" s="9">
        <f t="shared" ref="S285:S291" si="489">IF(AND($F285&gt;0,$F285&lt;=V$4),$E285,0)</f>
        <v>0</v>
      </c>
      <c r="T285" s="9">
        <f t="shared" si="421"/>
        <v>0</v>
      </c>
      <c r="U285" s="9">
        <f t="shared" si="427"/>
        <v>0</v>
      </c>
      <c r="V285" s="9">
        <f t="shared" si="428"/>
        <v>0</v>
      </c>
      <c r="W285" s="9">
        <f t="shared" si="429"/>
        <v>0</v>
      </c>
      <c r="X285" s="9">
        <f t="shared" si="430"/>
        <v>0</v>
      </c>
      <c r="Y285" s="9">
        <f t="shared" si="431"/>
        <v>0</v>
      </c>
      <c r="Z285" s="4">
        <f t="shared" si="388"/>
        <v>0</v>
      </c>
      <c r="AA285" s="9">
        <f t="shared" si="432"/>
        <v>0</v>
      </c>
      <c r="AB285" s="9">
        <f t="shared" si="412"/>
        <v>0</v>
      </c>
      <c r="AC285" s="9">
        <f t="shared" si="480"/>
        <v>0</v>
      </c>
      <c r="AD285" s="9">
        <f t="shared" si="433"/>
        <v>0</v>
      </c>
      <c r="AE285" s="9">
        <f t="shared" si="434"/>
        <v>0</v>
      </c>
      <c r="AF285" s="9">
        <f t="shared" si="435"/>
        <v>0</v>
      </c>
      <c r="AG285" s="9">
        <f t="shared" si="436"/>
        <v>0</v>
      </c>
      <c r="AH285" s="9">
        <f t="shared" si="437"/>
        <v>0</v>
      </c>
      <c r="AI285" s="4">
        <f t="shared" si="389"/>
        <v>0</v>
      </c>
      <c r="AJ285" s="9">
        <f t="shared" si="438"/>
        <v>0</v>
      </c>
      <c r="AK285" s="9">
        <f t="shared" si="413"/>
        <v>0</v>
      </c>
      <c r="AL285" s="9">
        <f t="shared" si="481"/>
        <v>0</v>
      </c>
      <c r="AM285" s="9">
        <f t="shared" si="439"/>
        <v>0</v>
      </c>
      <c r="AN285" s="9">
        <f t="shared" si="440"/>
        <v>0</v>
      </c>
      <c r="AO285" s="9">
        <f t="shared" si="441"/>
        <v>0</v>
      </c>
      <c r="AP285" s="9">
        <f t="shared" si="442"/>
        <v>0</v>
      </c>
      <c r="AQ285" s="9">
        <f t="shared" si="443"/>
        <v>0</v>
      </c>
      <c r="AR285" s="4">
        <f t="shared" si="390"/>
        <v>0</v>
      </c>
      <c r="AS285" s="9">
        <f t="shared" si="444"/>
        <v>0</v>
      </c>
      <c r="AT285" s="9">
        <f t="shared" si="414"/>
        <v>0</v>
      </c>
      <c r="AU285" s="9">
        <f t="shared" si="482"/>
        <v>0</v>
      </c>
      <c r="AV285" s="9">
        <f t="shared" si="445"/>
        <v>0</v>
      </c>
      <c r="AW285" s="9">
        <f t="shared" si="446"/>
        <v>0</v>
      </c>
      <c r="AX285" s="9">
        <f t="shared" si="447"/>
        <v>0</v>
      </c>
      <c r="AY285" s="9">
        <f t="shared" si="448"/>
        <v>0</v>
      </c>
      <c r="AZ285" s="9">
        <f t="shared" si="449"/>
        <v>0</v>
      </c>
      <c r="BA285" s="4">
        <f t="shared" si="391"/>
        <v>0</v>
      </c>
      <c r="BB285" s="9">
        <f t="shared" si="450"/>
        <v>0</v>
      </c>
      <c r="BC285" s="9">
        <f t="shared" si="415"/>
        <v>0</v>
      </c>
      <c r="BD285" s="9">
        <f t="shared" si="483"/>
        <v>0</v>
      </c>
      <c r="BE285" s="9">
        <f t="shared" si="451"/>
        <v>0</v>
      </c>
      <c r="BF285" s="9">
        <f t="shared" si="452"/>
        <v>0</v>
      </c>
      <c r="BG285" s="9">
        <f t="shared" si="453"/>
        <v>0</v>
      </c>
      <c r="BH285" s="9">
        <f t="shared" si="454"/>
        <v>0</v>
      </c>
      <c r="BI285" s="9">
        <f t="shared" si="455"/>
        <v>0</v>
      </c>
      <c r="BJ285" s="4">
        <f t="shared" si="392"/>
        <v>0</v>
      </c>
      <c r="BK285" s="9">
        <f t="shared" si="456"/>
        <v>0</v>
      </c>
      <c r="BL285" s="9">
        <f t="shared" si="416"/>
        <v>0</v>
      </c>
      <c r="BM285" s="9">
        <f t="shared" si="484"/>
        <v>0</v>
      </c>
      <c r="BN285" s="9">
        <f t="shared" si="457"/>
        <v>0</v>
      </c>
      <c r="BO285" s="9">
        <f t="shared" si="458"/>
        <v>0</v>
      </c>
      <c r="BP285" s="9">
        <f t="shared" si="459"/>
        <v>0</v>
      </c>
      <c r="BQ285" s="9">
        <f t="shared" si="460"/>
        <v>0</v>
      </c>
      <c r="BR285" s="9">
        <f t="shared" si="461"/>
        <v>0</v>
      </c>
      <c r="BS285" s="4">
        <f t="shared" si="393"/>
        <v>0</v>
      </c>
      <c r="BT285" s="9">
        <f t="shared" si="462"/>
        <v>0</v>
      </c>
      <c r="BU285" s="9">
        <f t="shared" si="417"/>
        <v>0</v>
      </c>
      <c r="BV285" s="9">
        <f t="shared" si="485"/>
        <v>0</v>
      </c>
      <c r="BW285" s="9">
        <f t="shared" si="463"/>
        <v>0</v>
      </c>
      <c r="BX285" s="9">
        <f t="shared" si="464"/>
        <v>0</v>
      </c>
      <c r="BY285" s="9">
        <f t="shared" si="465"/>
        <v>0</v>
      </c>
      <c r="BZ285" s="9">
        <f t="shared" si="466"/>
        <v>0</v>
      </c>
      <c r="CA285" s="9">
        <f t="shared" si="467"/>
        <v>0</v>
      </c>
      <c r="CB285" s="4">
        <f t="shared" si="394"/>
        <v>0</v>
      </c>
      <c r="CC285" s="9">
        <f t="shared" si="468"/>
        <v>0</v>
      </c>
      <c r="CD285" s="9">
        <f t="shared" si="418"/>
        <v>0</v>
      </c>
      <c r="CE285" s="9">
        <f t="shared" si="486"/>
        <v>0</v>
      </c>
      <c r="CF285" s="9">
        <f t="shared" si="469"/>
        <v>0</v>
      </c>
      <c r="CG285" s="9">
        <f t="shared" si="470"/>
        <v>0</v>
      </c>
      <c r="CH285" s="9">
        <f t="shared" si="471"/>
        <v>0</v>
      </c>
      <c r="CI285" s="9">
        <f t="shared" si="472"/>
        <v>0</v>
      </c>
      <c r="CJ285" s="9">
        <f t="shared" si="473"/>
        <v>0</v>
      </c>
      <c r="CK285" s="4">
        <f t="shared" si="395"/>
        <v>0</v>
      </c>
      <c r="CL285" s="9">
        <f t="shared" si="474"/>
        <v>0</v>
      </c>
      <c r="CM285" s="9">
        <f t="shared" si="419"/>
        <v>0</v>
      </c>
      <c r="CN285" s="9">
        <f t="shared" si="487"/>
        <v>0</v>
      </c>
      <c r="CO285" s="9">
        <f t="shared" si="475"/>
        <v>0</v>
      </c>
      <c r="CP285" s="9">
        <f t="shared" si="476"/>
        <v>0</v>
      </c>
      <c r="CQ285" s="9">
        <f t="shared" si="477"/>
        <v>0</v>
      </c>
      <c r="CR285" s="9">
        <f t="shared" si="478"/>
        <v>0</v>
      </c>
      <c r="CS285" s="9">
        <f t="shared" si="479"/>
        <v>0</v>
      </c>
    </row>
    <row r="286" spans="1:97" ht="12.9" customHeight="1" x14ac:dyDescent="0.3">
      <c r="A286" s="193"/>
      <c r="B286" s="182" t="s">
        <v>373</v>
      </c>
      <c r="C286" s="278"/>
      <c r="D286" s="199"/>
      <c r="E286" s="217"/>
      <c r="F286" s="276"/>
      <c r="G286" s="189"/>
      <c r="H286" s="177"/>
      <c r="I286" s="190"/>
      <c r="J286" s="246"/>
      <c r="K286" s="93">
        <f t="shared" si="422"/>
        <v>0</v>
      </c>
      <c r="L286" s="94">
        <f t="shared" si="423"/>
        <v>0</v>
      </c>
      <c r="M286" s="91">
        <f t="shared" si="424"/>
        <v>0</v>
      </c>
      <c r="N286" s="9">
        <f t="shared" si="425"/>
        <v>0</v>
      </c>
      <c r="O286" s="548">
        <f t="shared" si="426"/>
        <v>0</v>
      </c>
      <c r="P286" s="543"/>
      <c r="Q286" s="4">
        <f t="shared" si="387"/>
        <v>0</v>
      </c>
      <c r="R286" s="9">
        <f t="shared" si="420"/>
        <v>0</v>
      </c>
      <c r="S286" s="9">
        <f t="shared" si="489"/>
        <v>0</v>
      </c>
      <c r="T286" s="9">
        <f t="shared" si="421"/>
        <v>0</v>
      </c>
      <c r="U286" s="9">
        <f t="shared" si="427"/>
        <v>0</v>
      </c>
      <c r="V286" s="9">
        <f t="shared" si="428"/>
        <v>0</v>
      </c>
      <c r="W286" s="9">
        <f t="shared" si="429"/>
        <v>0</v>
      </c>
      <c r="X286" s="9">
        <f t="shared" si="430"/>
        <v>0</v>
      </c>
      <c r="Y286" s="9">
        <f t="shared" si="431"/>
        <v>0</v>
      </c>
      <c r="Z286" s="4">
        <f t="shared" si="388"/>
        <v>0</v>
      </c>
      <c r="AA286" s="9">
        <f t="shared" si="432"/>
        <v>0</v>
      </c>
      <c r="AB286" s="9">
        <f t="shared" si="412"/>
        <v>0</v>
      </c>
      <c r="AC286" s="9">
        <f t="shared" si="480"/>
        <v>0</v>
      </c>
      <c r="AD286" s="9">
        <f t="shared" si="433"/>
        <v>0</v>
      </c>
      <c r="AE286" s="9">
        <f t="shared" si="434"/>
        <v>0</v>
      </c>
      <c r="AF286" s="9">
        <f t="shared" si="435"/>
        <v>0</v>
      </c>
      <c r="AG286" s="9">
        <f t="shared" si="436"/>
        <v>0</v>
      </c>
      <c r="AH286" s="9">
        <f t="shared" si="437"/>
        <v>0</v>
      </c>
      <c r="AI286" s="4">
        <f t="shared" si="389"/>
        <v>0</v>
      </c>
      <c r="AJ286" s="9">
        <f t="shared" si="438"/>
        <v>0</v>
      </c>
      <c r="AK286" s="9">
        <f t="shared" si="413"/>
        <v>0</v>
      </c>
      <c r="AL286" s="9">
        <f t="shared" si="481"/>
        <v>0</v>
      </c>
      <c r="AM286" s="9">
        <f t="shared" si="439"/>
        <v>0</v>
      </c>
      <c r="AN286" s="9">
        <f t="shared" si="440"/>
        <v>0</v>
      </c>
      <c r="AO286" s="9">
        <f t="shared" si="441"/>
        <v>0</v>
      </c>
      <c r="AP286" s="9">
        <f t="shared" si="442"/>
        <v>0</v>
      </c>
      <c r="AQ286" s="9">
        <f t="shared" si="443"/>
        <v>0</v>
      </c>
      <c r="AR286" s="4">
        <f t="shared" si="390"/>
        <v>0</v>
      </c>
      <c r="AS286" s="9">
        <f t="shared" si="444"/>
        <v>0</v>
      </c>
      <c r="AT286" s="9">
        <f t="shared" si="414"/>
        <v>0</v>
      </c>
      <c r="AU286" s="9">
        <f t="shared" si="482"/>
        <v>0</v>
      </c>
      <c r="AV286" s="9">
        <f t="shared" si="445"/>
        <v>0</v>
      </c>
      <c r="AW286" s="9">
        <f t="shared" si="446"/>
        <v>0</v>
      </c>
      <c r="AX286" s="9">
        <f t="shared" si="447"/>
        <v>0</v>
      </c>
      <c r="AY286" s="9">
        <f t="shared" si="448"/>
        <v>0</v>
      </c>
      <c r="AZ286" s="9">
        <f t="shared" si="449"/>
        <v>0</v>
      </c>
      <c r="BA286" s="4">
        <f t="shared" si="391"/>
        <v>0</v>
      </c>
      <c r="BB286" s="9">
        <f t="shared" si="450"/>
        <v>0</v>
      </c>
      <c r="BC286" s="9">
        <f t="shared" si="415"/>
        <v>0</v>
      </c>
      <c r="BD286" s="9">
        <f t="shared" si="483"/>
        <v>0</v>
      </c>
      <c r="BE286" s="9">
        <f t="shared" si="451"/>
        <v>0</v>
      </c>
      <c r="BF286" s="9">
        <f t="shared" si="452"/>
        <v>0</v>
      </c>
      <c r="BG286" s="9">
        <f t="shared" si="453"/>
        <v>0</v>
      </c>
      <c r="BH286" s="9">
        <f t="shared" si="454"/>
        <v>0</v>
      </c>
      <c r="BI286" s="9">
        <f t="shared" si="455"/>
        <v>0</v>
      </c>
      <c r="BJ286" s="4">
        <f t="shared" si="392"/>
        <v>0</v>
      </c>
      <c r="BK286" s="9">
        <f t="shared" si="456"/>
        <v>0</v>
      </c>
      <c r="BL286" s="9">
        <f t="shared" si="416"/>
        <v>0</v>
      </c>
      <c r="BM286" s="9">
        <f t="shared" si="484"/>
        <v>0</v>
      </c>
      <c r="BN286" s="9">
        <f t="shared" si="457"/>
        <v>0</v>
      </c>
      <c r="BO286" s="9">
        <f t="shared" si="458"/>
        <v>0</v>
      </c>
      <c r="BP286" s="9">
        <f t="shared" si="459"/>
        <v>0</v>
      </c>
      <c r="BQ286" s="9">
        <f t="shared" si="460"/>
        <v>0</v>
      </c>
      <c r="BR286" s="9">
        <f t="shared" si="461"/>
        <v>0</v>
      </c>
      <c r="BS286" s="4">
        <f t="shared" si="393"/>
        <v>0</v>
      </c>
      <c r="BT286" s="9">
        <f t="shared" si="462"/>
        <v>0</v>
      </c>
      <c r="BU286" s="9">
        <f t="shared" si="417"/>
        <v>0</v>
      </c>
      <c r="BV286" s="9">
        <f t="shared" si="485"/>
        <v>0</v>
      </c>
      <c r="BW286" s="9">
        <f t="shared" si="463"/>
        <v>0</v>
      </c>
      <c r="BX286" s="9">
        <f t="shared" si="464"/>
        <v>0</v>
      </c>
      <c r="BY286" s="9">
        <f t="shared" si="465"/>
        <v>0</v>
      </c>
      <c r="BZ286" s="9">
        <f t="shared" si="466"/>
        <v>0</v>
      </c>
      <c r="CA286" s="9">
        <f t="shared" si="467"/>
        <v>0</v>
      </c>
      <c r="CB286" s="4">
        <f t="shared" si="394"/>
        <v>0</v>
      </c>
      <c r="CC286" s="9">
        <f t="shared" si="468"/>
        <v>0</v>
      </c>
      <c r="CD286" s="9">
        <f t="shared" si="418"/>
        <v>0</v>
      </c>
      <c r="CE286" s="9">
        <f t="shared" si="486"/>
        <v>0</v>
      </c>
      <c r="CF286" s="9">
        <f t="shared" si="469"/>
        <v>0</v>
      </c>
      <c r="CG286" s="9">
        <f t="shared" si="470"/>
        <v>0</v>
      </c>
      <c r="CH286" s="9">
        <f t="shared" si="471"/>
        <v>0</v>
      </c>
      <c r="CI286" s="9">
        <f t="shared" si="472"/>
        <v>0</v>
      </c>
      <c r="CJ286" s="9">
        <f t="shared" si="473"/>
        <v>0</v>
      </c>
      <c r="CK286" s="4">
        <f t="shared" si="395"/>
        <v>0</v>
      </c>
      <c r="CL286" s="9">
        <f t="shared" si="474"/>
        <v>0</v>
      </c>
      <c r="CM286" s="9">
        <f t="shared" si="419"/>
        <v>0</v>
      </c>
      <c r="CN286" s="9">
        <f t="shared" si="487"/>
        <v>0</v>
      </c>
      <c r="CO286" s="9">
        <f t="shared" si="475"/>
        <v>0</v>
      </c>
      <c r="CP286" s="9">
        <f t="shared" si="476"/>
        <v>0</v>
      </c>
      <c r="CQ286" s="9">
        <f t="shared" si="477"/>
        <v>0</v>
      </c>
      <c r="CR286" s="9">
        <f t="shared" si="478"/>
        <v>0</v>
      </c>
      <c r="CS286" s="9">
        <f t="shared" si="479"/>
        <v>0</v>
      </c>
    </row>
    <row r="287" spans="1:97" ht="12.9" customHeight="1" x14ac:dyDescent="0.25">
      <c r="A287" s="193">
        <v>2100</v>
      </c>
      <c r="B287" s="186" t="s">
        <v>308</v>
      </c>
      <c r="C287" s="278"/>
      <c r="D287" s="199"/>
      <c r="E287" s="217">
        <v>17214.78</v>
      </c>
      <c r="F287" s="276">
        <v>40087</v>
      </c>
      <c r="G287" s="189">
        <v>0</v>
      </c>
      <c r="H287" s="177"/>
      <c r="I287" s="190"/>
      <c r="J287" s="246" t="s">
        <v>468</v>
      </c>
      <c r="K287" s="93">
        <f t="shared" si="422"/>
        <v>0</v>
      </c>
      <c r="L287" s="94">
        <f t="shared" si="423"/>
        <v>0</v>
      </c>
      <c r="M287" s="91">
        <f t="shared" si="424"/>
        <v>17214.78</v>
      </c>
      <c r="N287" s="9">
        <f t="shared" si="425"/>
        <v>0</v>
      </c>
      <c r="O287" s="548">
        <f t="shared" si="426"/>
        <v>17214.78</v>
      </c>
      <c r="P287" s="543"/>
      <c r="Q287" s="4">
        <f t="shared" si="387"/>
        <v>0</v>
      </c>
      <c r="R287" s="9">
        <f t="shared" si="420"/>
        <v>0</v>
      </c>
      <c r="S287" s="9">
        <f t="shared" si="489"/>
        <v>17214.78</v>
      </c>
      <c r="T287" s="9">
        <f t="shared" si="421"/>
        <v>0</v>
      </c>
      <c r="U287" s="9">
        <f t="shared" si="427"/>
        <v>0</v>
      </c>
      <c r="V287" s="9">
        <f t="shared" si="428"/>
        <v>17214.78</v>
      </c>
      <c r="W287" s="9">
        <f t="shared" si="429"/>
        <v>0</v>
      </c>
      <c r="X287" s="9">
        <f t="shared" si="430"/>
        <v>0</v>
      </c>
      <c r="Y287" s="9">
        <f t="shared" si="431"/>
        <v>0</v>
      </c>
      <c r="Z287" s="4">
        <f t="shared" si="388"/>
        <v>0</v>
      </c>
      <c r="AA287" s="9">
        <f t="shared" si="432"/>
        <v>0</v>
      </c>
      <c r="AB287" s="9">
        <f t="shared" si="412"/>
        <v>17214.78</v>
      </c>
      <c r="AC287" s="9">
        <f t="shared" si="480"/>
        <v>0</v>
      </c>
      <c r="AD287" s="9">
        <f t="shared" si="433"/>
        <v>0</v>
      </c>
      <c r="AE287" s="9">
        <f t="shared" si="434"/>
        <v>17214.78</v>
      </c>
      <c r="AF287" s="9">
        <f t="shared" si="435"/>
        <v>0</v>
      </c>
      <c r="AG287" s="9">
        <f t="shared" si="436"/>
        <v>0</v>
      </c>
      <c r="AH287" s="9">
        <f t="shared" si="437"/>
        <v>0</v>
      </c>
      <c r="AI287" s="4">
        <f t="shared" si="389"/>
        <v>0</v>
      </c>
      <c r="AJ287" s="9">
        <f t="shared" si="438"/>
        <v>0</v>
      </c>
      <c r="AK287" s="9">
        <f t="shared" si="413"/>
        <v>17214.78</v>
      </c>
      <c r="AL287" s="9">
        <f t="shared" si="481"/>
        <v>0</v>
      </c>
      <c r="AM287" s="9">
        <f t="shared" si="439"/>
        <v>0</v>
      </c>
      <c r="AN287" s="9">
        <f t="shared" si="440"/>
        <v>17214.78</v>
      </c>
      <c r="AO287" s="9">
        <f t="shared" si="441"/>
        <v>0</v>
      </c>
      <c r="AP287" s="9">
        <f t="shared" si="442"/>
        <v>0</v>
      </c>
      <c r="AQ287" s="9">
        <f t="shared" si="443"/>
        <v>0</v>
      </c>
      <c r="AR287" s="4">
        <f t="shared" si="390"/>
        <v>0</v>
      </c>
      <c r="AS287" s="9">
        <f t="shared" si="444"/>
        <v>0</v>
      </c>
      <c r="AT287" s="9">
        <f t="shared" si="414"/>
        <v>17214.78</v>
      </c>
      <c r="AU287" s="9">
        <f t="shared" si="482"/>
        <v>0</v>
      </c>
      <c r="AV287" s="9">
        <f t="shared" si="445"/>
        <v>0</v>
      </c>
      <c r="AW287" s="9">
        <f t="shared" si="446"/>
        <v>17214.78</v>
      </c>
      <c r="AX287" s="9">
        <f t="shared" si="447"/>
        <v>0</v>
      </c>
      <c r="AY287" s="9">
        <f t="shared" si="448"/>
        <v>0</v>
      </c>
      <c r="AZ287" s="9">
        <f t="shared" si="449"/>
        <v>0</v>
      </c>
      <c r="BA287" s="4">
        <f t="shared" si="391"/>
        <v>0</v>
      </c>
      <c r="BB287" s="9">
        <f t="shared" si="450"/>
        <v>0</v>
      </c>
      <c r="BC287" s="9">
        <f t="shared" si="415"/>
        <v>17214.78</v>
      </c>
      <c r="BD287" s="9">
        <f t="shared" si="483"/>
        <v>0</v>
      </c>
      <c r="BE287" s="9">
        <f t="shared" si="451"/>
        <v>0</v>
      </c>
      <c r="BF287" s="9">
        <f t="shared" si="452"/>
        <v>17214.78</v>
      </c>
      <c r="BG287" s="9">
        <f t="shared" si="453"/>
        <v>0</v>
      </c>
      <c r="BH287" s="9">
        <f t="shared" si="454"/>
        <v>0</v>
      </c>
      <c r="BI287" s="9">
        <f t="shared" si="455"/>
        <v>0</v>
      </c>
      <c r="BJ287" s="4">
        <f t="shared" si="392"/>
        <v>0</v>
      </c>
      <c r="BK287" s="9">
        <f t="shared" si="456"/>
        <v>0</v>
      </c>
      <c r="BL287" s="9">
        <f t="shared" si="416"/>
        <v>17214.78</v>
      </c>
      <c r="BM287" s="9">
        <f t="shared" si="484"/>
        <v>0</v>
      </c>
      <c r="BN287" s="9">
        <f t="shared" si="457"/>
        <v>0</v>
      </c>
      <c r="BO287" s="9">
        <f t="shared" si="458"/>
        <v>17214.78</v>
      </c>
      <c r="BP287" s="9">
        <f t="shared" si="459"/>
        <v>0</v>
      </c>
      <c r="BQ287" s="9">
        <f t="shared" si="460"/>
        <v>0</v>
      </c>
      <c r="BR287" s="9">
        <f t="shared" si="461"/>
        <v>0</v>
      </c>
      <c r="BS287" s="4">
        <f t="shared" si="393"/>
        <v>0</v>
      </c>
      <c r="BT287" s="9">
        <f t="shared" si="462"/>
        <v>0</v>
      </c>
      <c r="BU287" s="9">
        <f t="shared" si="417"/>
        <v>17214.78</v>
      </c>
      <c r="BV287" s="9">
        <f t="shared" si="485"/>
        <v>0</v>
      </c>
      <c r="BW287" s="9">
        <f t="shared" si="463"/>
        <v>0</v>
      </c>
      <c r="BX287" s="9">
        <f t="shared" si="464"/>
        <v>17214.78</v>
      </c>
      <c r="BY287" s="9">
        <f t="shared" si="465"/>
        <v>0</v>
      </c>
      <c r="BZ287" s="9">
        <f t="shared" si="466"/>
        <v>0</v>
      </c>
      <c r="CA287" s="9">
        <f t="shared" si="467"/>
        <v>0</v>
      </c>
      <c r="CB287" s="4">
        <f t="shared" si="394"/>
        <v>0</v>
      </c>
      <c r="CC287" s="9">
        <f t="shared" si="468"/>
        <v>0</v>
      </c>
      <c r="CD287" s="9">
        <f t="shared" si="418"/>
        <v>17214.78</v>
      </c>
      <c r="CE287" s="9">
        <f t="shared" si="486"/>
        <v>0</v>
      </c>
      <c r="CF287" s="9">
        <f t="shared" si="469"/>
        <v>0</v>
      </c>
      <c r="CG287" s="9">
        <f t="shared" si="470"/>
        <v>17214.78</v>
      </c>
      <c r="CH287" s="9">
        <f t="shared" si="471"/>
        <v>0</v>
      </c>
      <c r="CI287" s="9">
        <f t="shared" si="472"/>
        <v>0</v>
      </c>
      <c r="CJ287" s="9">
        <f t="shared" si="473"/>
        <v>0</v>
      </c>
      <c r="CK287" s="4">
        <f t="shared" si="395"/>
        <v>0</v>
      </c>
      <c r="CL287" s="9">
        <f t="shared" si="474"/>
        <v>0</v>
      </c>
      <c r="CM287" s="9">
        <f t="shared" si="419"/>
        <v>17214.78</v>
      </c>
      <c r="CN287" s="9">
        <f t="shared" si="487"/>
        <v>0</v>
      </c>
      <c r="CO287" s="9">
        <f t="shared" si="475"/>
        <v>0</v>
      </c>
      <c r="CP287" s="9">
        <f t="shared" si="476"/>
        <v>17214.78</v>
      </c>
      <c r="CQ287" s="9">
        <f t="shared" si="477"/>
        <v>0</v>
      </c>
      <c r="CR287" s="9">
        <f t="shared" si="478"/>
        <v>0</v>
      </c>
      <c r="CS287" s="9">
        <f t="shared" si="479"/>
        <v>0</v>
      </c>
    </row>
    <row r="288" spans="1:97" ht="12.9" customHeight="1" x14ac:dyDescent="0.25">
      <c r="A288" s="193">
        <v>2101</v>
      </c>
      <c r="B288" s="186" t="s">
        <v>309</v>
      </c>
      <c r="C288" s="278"/>
      <c r="D288" s="199"/>
      <c r="E288" s="217">
        <v>24739.71</v>
      </c>
      <c r="F288" s="276">
        <v>40087</v>
      </c>
      <c r="G288" s="189">
        <v>0</v>
      </c>
      <c r="H288" s="177"/>
      <c r="I288" s="190"/>
      <c r="J288" s="246" t="s">
        <v>468</v>
      </c>
      <c r="K288" s="93">
        <f t="shared" si="422"/>
        <v>0</v>
      </c>
      <c r="L288" s="94">
        <f t="shared" si="423"/>
        <v>0</v>
      </c>
      <c r="M288" s="91">
        <f t="shared" si="424"/>
        <v>24739.71</v>
      </c>
      <c r="N288" s="9">
        <f t="shared" si="425"/>
        <v>0</v>
      </c>
      <c r="O288" s="548">
        <f t="shared" si="426"/>
        <v>24739.71</v>
      </c>
      <c r="P288" s="543"/>
      <c r="Q288" s="4">
        <f t="shared" si="387"/>
        <v>0</v>
      </c>
      <c r="R288" s="9">
        <f t="shared" si="420"/>
        <v>0</v>
      </c>
      <c r="S288" s="9">
        <f t="shared" si="489"/>
        <v>24739.71</v>
      </c>
      <c r="T288" s="9">
        <f t="shared" si="421"/>
        <v>0</v>
      </c>
      <c r="U288" s="9">
        <f t="shared" si="427"/>
        <v>0</v>
      </c>
      <c r="V288" s="9">
        <f t="shared" si="428"/>
        <v>24739.71</v>
      </c>
      <c r="W288" s="9">
        <f t="shared" si="429"/>
        <v>0</v>
      </c>
      <c r="X288" s="9">
        <f t="shared" si="430"/>
        <v>0</v>
      </c>
      <c r="Y288" s="9">
        <f t="shared" si="431"/>
        <v>0</v>
      </c>
      <c r="Z288" s="4">
        <f t="shared" si="388"/>
        <v>0</v>
      </c>
      <c r="AA288" s="9">
        <f t="shared" si="432"/>
        <v>0</v>
      </c>
      <c r="AB288" s="9">
        <f t="shared" si="412"/>
        <v>24739.71</v>
      </c>
      <c r="AC288" s="9">
        <f t="shared" si="480"/>
        <v>0</v>
      </c>
      <c r="AD288" s="9">
        <f t="shared" si="433"/>
        <v>0</v>
      </c>
      <c r="AE288" s="9">
        <f t="shared" si="434"/>
        <v>24739.71</v>
      </c>
      <c r="AF288" s="9">
        <f t="shared" si="435"/>
        <v>0</v>
      </c>
      <c r="AG288" s="9">
        <f t="shared" si="436"/>
        <v>0</v>
      </c>
      <c r="AH288" s="9">
        <f t="shared" si="437"/>
        <v>0</v>
      </c>
      <c r="AI288" s="4">
        <f t="shared" si="389"/>
        <v>0</v>
      </c>
      <c r="AJ288" s="9">
        <f t="shared" si="438"/>
        <v>0</v>
      </c>
      <c r="AK288" s="9">
        <f t="shared" si="413"/>
        <v>24739.71</v>
      </c>
      <c r="AL288" s="9">
        <f t="shared" si="481"/>
        <v>0</v>
      </c>
      <c r="AM288" s="9">
        <f t="shared" si="439"/>
        <v>0</v>
      </c>
      <c r="AN288" s="9">
        <f t="shared" si="440"/>
        <v>24739.71</v>
      </c>
      <c r="AO288" s="9">
        <f t="shared" si="441"/>
        <v>0</v>
      </c>
      <c r="AP288" s="9">
        <f t="shared" si="442"/>
        <v>0</v>
      </c>
      <c r="AQ288" s="9">
        <f t="shared" si="443"/>
        <v>0</v>
      </c>
      <c r="AR288" s="4">
        <f t="shared" si="390"/>
        <v>0</v>
      </c>
      <c r="AS288" s="9">
        <f t="shared" si="444"/>
        <v>0</v>
      </c>
      <c r="AT288" s="9">
        <f t="shared" si="414"/>
        <v>24739.71</v>
      </c>
      <c r="AU288" s="9">
        <f t="shared" si="482"/>
        <v>0</v>
      </c>
      <c r="AV288" s="9">
        <f t="shared" si="445"/>
        <v>0</v>
      </c>
      <c r="AW288" s="9">
        <f t="shared" si="446"/>
        <v>24739.71</v>
      </c>
      <c r="AX288" s="9">
        <f t="shared" si="447"/>
        <v>0</v>
      </c>
      <c r="AY288" s="9">
        <f t="shared" si="448"/>
        <v>0</v>
      </c>
      <c r="AZ288" s="9">
        <f t="shared" si="449"/>
        <v>0</v>
      </c>
      <c r="BA288" s="4">
        <f t="shared" si="391"/>
        <v>0</v>
      </c>
      <c r="BB288" s="9">
        <f t="shared" si="450"/>
        <v>0</v>
      </c>
      <c r="BC288" s="9">
        <f t="shared" si="415"/>
        <v>24739.71</v>
      </c>
      <c r="BD288" s="9">
        <f t="shared" si="483"/>
        <v>0</v>
      </c>
      <c r="BE288" s="9">
        <f t="shared" si="451"/>
        <v>0</v>
      </c>
      <c r="BF288" s="9">
        <f t="shared" si="452"/>
        <v>24739.71</v>
      </c>
      <c r="BG288" s="9">
        <f t="shared" si="453"/>
        <v>0</v>
      </c>
      <c r="BH288" s="9">
        <f t="shared" si="454"/>
        <v>0</v>
      </c>
      <c r="BI288" s="9">
        <f t="shared" si="455"/>
        <v>0</v>
      </c>
      <c r="BJ288" s="4">
        <f t="shared" si="392"/>
        <v>0</v>
      </c>
      <c r="BK288" s="9">
        <f t="shared" si="456"/>
        <v>0</v>
      </c>
      <c r="BL288" s="9">
        <f t="shared" si="416"/>
        <v>24739.71</v>
      </c>
      <c r="BM288" s="9">
        <f t="shared" si="484"/>
        <v>0</v>
      </c>
      <c r="BN288" s="9">
        <f t="shared" si="457"/>
        <v>0</v>
      </c>
      <c r="BO288" s="9">
        <f t="shared" si="458"/>
        <v>24739.71</v>
      </c>
      <c r="BP288" s="9">
        <f t="shared" si="459"/>
        <v>0</v>
      </c>
      <c r="BQ288" s="9">
        <f t="shared" si="460"/>
        <v>0</v>
      </c>
      <c r="BR288" s="9">
        <f t="shared" si="461"/>
        <v>0</v>
      </c>
      <c r="BS288" s="4">
        <f t="shared" si="393"/>
        <v>0</v>
      </c>
      <c r="BT288" s="9">
        <f t="shared" si="462"/>
        <v>0</v>
      </c>
      <c r="BU288" s="9">
        <f t="shared" si="417"/>
        <v>24739.71</v>
      </c>
      <c r="BV288" s="9">
        <f t="shared" si="485"/>
        <v>0</v>
      </c>
      <c r="BW288" s="9">
        <f t="shared" si="463"/>
        <v>0</v>
      </c>
      <c r="BX288" s="9">
        <f t="shared" si="464"/>
        <v>24739.71</v>
      </c>
      <c r="BY288" s="9">
        <f t="shared" si="465"/>
        <v>0</v>
      </c>
      <c r="BZ288" s="9">
        <f t="shared" si="466"/>
        <v>0</v>
      </c>
      <c r="CA288" s="9">
        <f t="shared" si="467"/>
        <v>0</v>
      </c>
      <c r="CB288" s="4">
        <f t="shared" si="394"/>
        <v>0</v>
      </c>
      <c r="CC288" s="9">
        <f t="shared" si="468"/>
        <v>0</v>
      </c>
      <c r="CD288" s="9">
        <f t="shared" si="418"/>
        <v>24739.71</v>
      </c>
      <c r="CE288" s="9">
        <f t="shared" si="486"/>
        <v>0</v>
      </c>
      <c r="CF288" s="9">
        <f t="shared" si="469"/>
        <v>0</v>
      </c>
      <c r="CG288" s="9">
        <f t="shared" si="470"/>
        <v>24739.71</v>
      </c>
      <c r="CH288" s="9">
        <f t="shared" si="471"/>
        <v>0</v>
      </c>
      <c r="CI288" s="9">
        <f t="shared" si="472"/>
        <v>0</v>
      </c>
      <c r="CJ288" s="9">
        <f t="shared" si="473"/>
        <v>0</v>
      </c>
      <c r="CK288" s="4">
        <f t="shared" si="395"/>
        <v>0</v>
      </c>
      <c r="CL288" s="9">
        <f t="shared" si="474"/>
        <v>0</v>
      </c>
      <c r="CM288" s="9">
        <f t="shared" si="419"/>
        <v>24739.71</v>
      </c>
      <c r="CN288" s="9">
        <f t="shared" si="487"/>
        <v>0</v>
      </c>
      <c r="CO288" s="9">
        <f t="shared" si="475"/>
        <v>0</v>
      </c>
      <c r="CP288" s="9">
        <f t="shared" si="476"/>
        <v>24739.71</v>
      </c>
      <c r="CQ288" s="9">
        <f t="shared" si="477"/>
        <v>0</v>
      </c>
      <c r="CR288" s="9">
        <f t="shared" si="478"/>
        <v>0</v>
      </c>
      <c r="CS288" s="9">
        <f t="shared" si="479"/>
        <v>0</v>
      </c>
    </row>
    <row r="289" spans="1:97" ht="12.9" customHeight="1" x14ac:dyDescent="0.25">
      <c r="A289" s="193">
        <v>2102</v>
      </c>
      <c r="B289" s="186" t="s">
        <v>310</v>
      </c>
      <c r="C289" s="278"/>
      <c r="D289" s="199"/>
      <c r="E289" s="217">
        <v>5374.35</v>
      </c>
      <c r="F289" s="276">
        <v>40087</v>
      </c>
      <c r="G289" s="189">
        <v>0</v>
      </c>
      <c r="H289" s="177"/>
      <c r="I289" s="190"/>
      <c r="J289" s="246" t="s">
        <v>468</v>
      </c>
      <c r="K289" s="93">
        <f t="shared" si="422"/>
        <v>0</v>
      </c>
      <c r="L289" s="94">
        <f t="shared" si="423"/>
        <v>0</v>
      </c>
      <c r="M289" s="91">
        <f t="shared" si="424"/>
        <v>5374.35</v>
      </c>
      <c r="N289" s="9">
        <f t="shared" si="425"/>
        <v>0</v>
      </c>
      <c r="O289" s="548">
        <f t="shared" si="426"/>
        <v>5374.35</v>
      </c>
      <c r="P289" s="543"/>
      <c r="Q289" s="4">
        <f t="shared" si="387"/>
        <v>0</v>
      </c>
      <c r="R289" s="9">
        <f t="shared" si="420"/>
        <v>0</v>
      </c>
      <c r="S289" s="9">
        <f>IF(AND($F289&gt;0,$F289&lt;=V$4),$E289,0)</f>
        <v>5374.35</v>
      </c>
      <c r="T289" s="9">
        <f t="shared" si="421"/>
        <v>0</v>
      </c>
      <c r="U289" s="9">
        <f t="shared" si="427"/>
        <v>0</v>
      </c>
      <c r="V289" s="9">
        <f t="shared" si="428"/>
        <v>5374.35</v>
      </c>
      <c r="W289" s="9">
        <f t="shared" si="429"/>
        <v>0</v>
      </c>
      <c r="X289" s="9">
        <f t="shared" si="430"/>
        <v>0</v>
      </c>
      <c r="Y289" s="9">
        <f t="shared" si="431"/>
        <v>0</v>
      </c>
      <c r="Z289" s="4">
        <f t="shared" si="388"/>
        <v>0</v>
      </c>
      <c r="AA289" s="9">
        <f t="shared" si="432"/>
        <v>0</v>
      </c>
      <c r="AB289" s="9">
        <f>IF(AND($F289&gt;0,$F289&lt;=AE$4),$E289,0)</f>
        <v>5374.35</v>
      </c>
      <c r="AC289" s="9">
        <f t="shared" si="480"/>
        <v>0</v>
      </c>
      <c r="AD289" s="9">
        <f t="shared" si="433"/>
        <v>0</v>
      </c>
      <c r="AE289" s="9">
        <f t="shared" si="434"/>
        <v>5374.35</v>
      </c>
      <c r="AF289" s="9">
        <f t="shared" si="435"/>
        <v>0</v>
      </c>
      <c r="AG289" s="9">
        <f t="shared" si="436"/>
        <v>0</v>
      </c>
      <c r="AH289" s="9">
        <f t="shared" si="437"/>
        <v>0</v>
      </c>
      <c r="AI289" s="4">
        <f t="shared" si="389"/>
        <v>0</v>
      </c>
      <c r="AJ289" s="9">
        <f t="shared" si="438"/>
        <v>0</v>
      </c>
      <c r="AK289" s="9">
        <f>IF(AND($F289&gt;0,$F289&lt;=AN$4),$E289,0)</f>
        <v>5374.35</v>
      </c>
      <c r="AL289" s="9">
        <f t="shared" si="481"/>
        <v>0</v>
      </c>
      <c r="AM289" s="9">
        <f t="shared" si="439"/>
        <v>0</v>
      </c>
      <c r="AN289" s="9">
        <f t="shared" si="440"/>
        <v>5374.35</v>
      </c>
      <c r="AO289" s="9">
        <f t="shared" si="441"/>
        <v>0</v>
      </c>
      <c r="AP289" s="9">
        <f t="shared" si="442"/>
        <v>0</v>
      </c>
      <c r="AQ289" s="9">
        <f t="shared" si="443"/>
        <v>0</v>
      </c>
      <c r="AR289" s="4">
        <f t="shared" si="390"/>
        <v>0</v>
      </c>
      <c r="AS289" s="9">
        <f t="shared" si="444"/>
        <v>0</v>
      </c>
      <c r="AT289" s="9">
        <f>IF(AND($F289&gt;0,$F289&lt;=AW$4),$E289,0)</f>
        <v>5374.35</v>
      </c>
      <c r="AU289" s="9">
        <f t="shared" si="482"/>
        <v>0</v>
      </c>
      <c r="AV289" s="9">
        <f t="shared" si="445"/>
        <v>0</v>
      </c>
      <c r="AW289" s="9">
        <f t="shared" si="446"/>
        <v>5374.35</v>
      </c>
      <c r="AX289" s="9">
        <f t="shared" si="447"/>
        <v>0</v>
      </c>
      <c r="AY289" s="9">
        <f t="shared" si="448"/>
        <v>0</v>
      </c>
      <c r="AZ289" s="9">
        <f t="shared" si="449"/>
        <v>0</v>
      </c>
      <c r="BA289" s="4">
        <f t="shared" si="391"/>
        <v>0</v>
      </c>
      <c r="BB289" s="9">
        <f t="shared" si="450"/>
        <v>0</v>
      </c>
      <c r="BC289" s="9">
        <f>IF(AND($F289&gt;0,$F289&lt;=BF$4),$E289,0)</f>
        <v>5374.35</v>
      </c>
      <c r="BD289" s="9">
        <f t="shared" si="483"/>
        <v>0</v>
      </c>
      <c r="BE289" s="9">
        <f t="shared" si="451"/>
        <v>0</v>
      </c>
      <c r="BF289" s="9">
        <f t="shared" si="452"/>
        <v>5374.35</v>
      </c>
      <c r="BG289" s="9">
        <f t="shared" si="453"/>
        <v>0</v>
      </c>
      <c r="BH289" s="9">
        <f t="shared" si="454"/>
        <v>0</v>
      </c>
      <c r="BI289" s="9">
        <f t="shared" si="455"/>
        <v>0</v>
      </c>
      <c r="BJ289" s="4">
        <f t="shared" si="392"/>
        <v>0</v>
      </c>
      <c r="BK289" s="9">
        <f t="shared" si="456"/>
        <v>0</v>
      </c>
      <c r="BL289" s="9">
        <f>IF(AND($F289&gt;0,$F289&lt;=BO$4),$E289,0)</f>
        <v>5374.35</v>
      </c>
      <c r="BM289" s="9">
        <f t="shared" si="484"/>
        <v>0</v>
      </c>
      <c r="BN289" s="9">
        <f t="shared" si="457"/>
        <v>0</v>
      </c>
      <c r="BO289" s="9">
        <f t="shared" si="458"/>
        <v>5374.35</v>
      </c>
      <c r="BP289" s="9">
        <f t="shared" si="459"/>
        <v>0</v>
      </c>
      <c r="BQ289" s="9">
        <f t="shared" si="460"/>
        <v>0</v>
      </c>
      <c r="BR289" s="9">
        <f t="shared" si="461"/>
        <v>0</v>
      </c>
      <c r="BS289" s="4">
        <f t="shared" si="393"/>
        <v>0</v>
      </c>
      <c r="BT289" s="9">
        <f t="shared" si="462"/>
        <v>0</v>
      </c>
      <c r="BU289" s="9">
        <f>IF(AND($F289&gt;0,$F289&lt;=BX$4),$E289,0)</f>
        <v>5374.35</v>
      </c>
      <c r="BV289" s="9">
        <f t="shared" si="485"/>
        <v>0</v>
      </c>
      <c r="BW289" s="9">
        <f t="shared" si="463"/>
        <v>0</v>
      </c>
      <c r="BX289" s="9">
        <f t="shared" si="464"/>
        <v>5374.35</v>
      </c>
      <c r="BY289" s="9">
        <f t="shared" si="465"/>
        <v>0</v>
      </c>
      <c r="BZ289" s="9">
        <f t="shared" si="466"/>
        <v>0</v>
      </c>
      <c r="CA289" s="9">
        <f t="shared" si="467"/>
        <v>0</v>
      </c>
      <c r="CB289" s="4">
        <f t="shared" si="394"/>
        <v>0</v>
      </c>
      <c r="CC289" s="9">
        <f t="shared" si="468"/>
        <v>0</v>
      </c>
      <c r="CD289" s="9">
        <f>IF(AND($F289&gt;0,$F289&lt;=CG$4),$E289,0)</f>
        <v>5374.35</v>
      </c>
      <c r="CE289" s="9">
        <f t="shared" si="486"/>
        <v>0</v>
      </c>
      <c r="CF289" s="9">
        <f t="shared" si="469"/>
        <v>0</v>
      </c>
      <c r="CG289" s="9">
        <f t="shared" si="470"/>
        <v>5374.35</v>
      </c>
      <c r="CH289" s="9">
        <f t="shared" si="471"/>
        <v>0</v>
      </c>
      <c r="CI289" s="9">
        <f t="shared" si="472"/>
        <v>0</v>
      </c>
      <c r="CJ289" s="9">
        <f t="shared" si="473"/>
        <v>0</v>
      </c>
      <c r="CK289" s="4">
        <f t="shared" si="395"/>
        <v>0</v>
      </c>
      <c r="CL289" s="9">
        <f t="shared" si="474"/>
        <v>0</v>
      </c>
      <c r="CM289" s="9">
        <f>IF(AND($F289&gt;0,$F289&lt;=CP$4),$E289,0)</f>
        <v>5374.35</v>
      </c>
      <c r="CN289" s="9">
        <f t="shared" si="487"/>
        <v>0</v>
      </c>
      <c r="CO289" s="9">
        <f t="shared" si="475"/>
        <v>0</v>
      </c>
      <c r="CP289" s="9">
        <f t="shared" si="476"/>
        <v>5374.35</v>
      </c>
      <c r="CQ289" s="9">
        <f t="shared" si="477"/>
        <v>0</v>
      </c>
      <c r="CR289" s="9">
        <f t="shared" si="478"/>
        <v>0</v>
      </c>
      <c r="CS289" s="9">
        <f t="shared" si="479"/>
        <v>0</v>
      </c>
    </row>
    <row r="290" spans="1:97" ht="12.9" customHeight="1" x14ac:dyDescent="0.25">
      <c r="A290" s="193">
        <v>2303</v>
      </c>
      <c r="B290" s="186" t="s">
        <v>311</v>
      </c>
      <c r="C290" s="278"/>
      <c r="D290" s="199"/>
      <c r="E290" s="217">
        <v>89114.49</v>
      </c>
      <c r="F290" s="276">
        <v>40087</v>
      </c>
      <c r="G290" s="189">
        <v>50</v>
      </c>
      <c r="H290" s="177"/>
      <c r="I290" s="190"/>
      <c r="J290" s="246" t="s">
        <v>468</v>
      </c>
      <c r="K290" s="93">
        <f t="shared" si="422"/>
        <v>0.02</v>
      </c>
      <c r="L290" s="94">
        <f t="shared" si="423"/>
        <v>1782.29</v>
      </c>
      <c r="M290" s="91">
        <f t="shared" si="424"/>
        <v>85104.340000000011</v>
      </c>
      <c r="N290" s="9">
        <f t="shared" si="425"/>
        <v>4010.15</v>
      </c>
      <c r="O290" s="548">
        <f t="shared" si="426"/>
        <v>89114.49</v>
      </c>
      <c r="P290" s="543"/>
      <c r="Q290" s="4">
        <f t="shared" si="387"/>
        <v>0</v>
      </c>
      <c r="R290" s="9">
        <f t="shared" si="420"/>
        <v>0</v>
      </c>
      <c r="S290" s="9">
        <f t="shared" si="489"/>
        <v>89114.49</v>
      </c>
      <c r="T290" s="9">
        <f t="shared" si="421"/>
        <v>89114.49</v>
      </c>
      <c r="U290" s="9">
        <f t="shared" si="427"/>
        <v>1782.29</v>
      </c>
      <c r="V290" s="9">
        <f t="shared" si="428"/>
        <v>83322.050000000017</v>
      </c>
      <c r="W290" s="9">
        <f t="shared" si="429"/>
        <v>5792.4400000000005</v>
      </c>
      <c r="X290" s="9">
        <f t="shared" si="430"/>
        <v>0</v>
      </c>
      <c r="Y290" s="9">
        <f t="shared" si="431"/>
        <v>0</v>
      </c>
      <c r="Z290" s="4">
        <f t="shared" si="388"/>
        <v>0</v>
      </c>
      <c r="AA290" s="9">
        <f t="shared" si="432"/>
        <v>0</v>
      </c>
      <c r="AB290" s="9">
        <f t="shared" ref="AB290:AB318" si="490">IF(AND($F290&gt;0,$F290&lt;=AE$4),$E290,0)</f>
        <v>89114.49</v>
      </c>
      <c r="AC290" s="9">
        <f t="shared" si="480"/>
        <v>89114.49</v>
      </c>
      <c r="AD290" s="9">
        <f t="shared" si="433"/>
        <v>1782.29</v>
      </c>
      <c r="AE290" s="9">
        <f t="shared" si="434"/>
        <v>81539.760000000024</v>
      </c>
      <c r="AF290" s="9">
        <f t="shared" si="435"/>
        <v>7574.7300000000005</v>
      </c>
      <c r="AG290" s="9">
        <f t="shared" si="436"/>
        <v>0</v>
      </c>
      <c r="AH290" s="9">
        <f t="shared" si="437"/>
        <v>0</v>
      </c>
      <c r="AI290" s="4">
        <f t="shared" si="389"/>
        <v>0</v>
      </c>
      <c r="AJ290" s="9">
        <f t="shared" si="438"/>
        <v>0</v>
      </c>
      <c r="AK290" s="9">
        <f t="shared" ref="AK290:AK318" si="491">IF(AND($F290&gt;0,$F290&lt;=AN$4),$E290,0)</f>
        <v>89114.49</v>
      </c>
      <c r="AL290" s="9">
        <f t="shared" si="481"/>
        <v>89114.49</v>
      </c>
      <c r="AM290" s="9">
        <f t="shared" si="439"/>
        <v>1782.29</v>
      </c>
      <c r="AN290" s="9">
        <f t="shared" si="440"/>
        <v>79757.47000000003</v>
      </c>
      <c r="AO290" s="9">
        <f t="shared" si="441"/>
        <v>9357.02</v>
      </c>
      <c r="AP290" s="9">
        <f t="shared" si="442"/>
        <v>0</v>
      </c>
      <c r="AQ290" s="9">
        <f t="shared" si="443"/>
        <v>0</v>
      </c>
      <c r="AR290" s="4">
        <f t="shared" si="390"/>
        <v>0</v>
      </c>
      <c r="AS290" s="9">
        <f t="shared" si="444"/>
        <v>0</v>
      </c>
      <c r="AT290" s="9">
        <f t="shared" ref="AT290:AT318" si="492">IF(AND($F290&gt;0,$F290&lt;=AW$4),$E290,0)</f>
        <v>89114.49</v>
      </c>
      <c r="AU290" s="9">
        <f t="shared" si="482"/>
        <v>89114.49</v>
      </c>
      <c r="AV290" s="9">
        <f t="shared" si="445"/>
        <v>1782.29</v>
      </c>
      <c r="AW290" s="9">
        <f t="shared" si="446"/>
        <v>77975.180000000037</v>
      </c>
      <c r="AX290" s="9">
        <f t="shared" si="447"/>
        <v>11139.310000000001</v>
      </c>
      <c r="AY290" s="9">
        <f t="shared" si="448"/>
        <v>0</v>
      </c>
      <c r="AZ290" s="9">
        <f t="shared" si="449"/>
        <v>0</v>
      </c>
      <c r="BA290" s="4">
        <f t="shared" si="391"/>
        <v>0</v>
      </c>
      <c r="BB290" s="9">
        <f t="shared" si="450"/>
        <v>0</v>
      </c>
      <c r="BC290" s="9">
        <f t="shared" ref="BC290:BC318" si="493">IF(AND($F290&gt;0,$F290&lt;=BF$4),$E290,0)</f>
        <v>89114.49</v>
      </c>
      <c r="BD290" s="9">
        <f t="shared" si="483"/>
        <v>89114.49</v>
      </c>
      <c r="BE290" s="9">
        <f t="shared" si="451"/>
        <v>1782.29</v>
      </c>
      <c r="BF290" s="9">
        <f t="shared" si="452"/>
        <v>76192.890000000043</v>
      </c>
      <c r="BG290" s="9">
        <f t="shared" si="453"/>
        <v>12921.600000000002</v>
      </c>
      <c r="BH290" s="9">
        <f t="shared" si="454"/>
        <v>0</v>
      </c>
      <c r="BI290" s="9">
        <f t="shared" si="455"/>
        <v>0</v>
      </c>
      <c r="BJ290" s="4">
        <f t="shared" si="392"/>
        <v>0</v>
      </c>
      <c r="BK290" s="9">
        <f t="shared" si="456"/>
        <v>0</v>
      </c>
      <c r="BL290" s="9">
        <f t="shared" ref="BL290:BL318" si="494">IF(AND($F290&gt;0,$F290&lt;=BO$4),$E290,0)</f>
        <v>89114.49</v>
      </c>
      <c r="BM290" s="9">
        <f t="shared" si="484"/>
        <v>89114.49</v>
      </c>
      <c r="BN290" s="9">
        <f t="shared" si="457"/>
        <v>1782.29</v>
      </c>
      <c r="BO290" s="9">
        <f t="shared" si="458"/>
        <v>74410.600000000049</v>
      </c>
      <c r="BP290" s="9">
        <f t="shared" si="459"/>
        <v>14703.890000000003</v>
      </c>
      <c r="BQ290" s="9">
        <f t="shared" si="460"/>
        <v>0</v>
      </c>
      <c r="BR290" s="9">
        <f t="shared" si="461"/>
        <v>0</v>
      </c>
      <c r="BS290" s="4">
        <f t="shared" si="393"/>
        <v>0</v>
      </c>
      <c r="BT290" s="9">
        <f t="shared" si="462"/>
        <v>0</v>
      </c>
      <c r="BU290" s="9">
        <f t="shared" ref="BU290:BU318" si="495">IF(AND($F290&gt;0,$F290&lt;=BX$4),$E290,0)</f>
        <v>89114.49</v>
      </c>
      <c r="BV290" s="9">
        <f t="shared" si="485"/>
        <v>89114.49</v>
      </c>
      <c r="BW290" s="9">
        <f t="shared" si="463"/>
        <v>1782.29</v>
      </c>
      <c r="BX290" s="9">
        <f t="shared" si="464"/>
        <v>72628.310000000056</v>
      </c>
      <c r="BY290" s="9">
        <f t="shared" si="465"/>
        <v>16486.180000000004</v>
      </c>
      <c r="BZ290" s="9">
        <f t="shared" si="466"/>
        <v>0</v>
      </c>
      <c r="CA290" s="9">
        <f t="shared" si="467"/>
        <v>0</v>
      </c>
      <c r="CB290" s="4">
        <f t="shared" si="394"/>
        <v>0</v>
      </c>
      <c r="CC290" s="9">
        <f t="shared" si="468"/>
        <v>0</v>
      </c>
      <c r="CD290" s="9">
        <f t="shared" ref="CD290:CD318" si="496">IF(AND($F290&gt;0,$F290&lt;=CG$4),$E290,0)</f>
        <v>89114.49</v>
      </c>
      <c r="CE290" s="9">
        <f t="shared" si="486"/>
        <v>89114.49</v>
      </c>
      <c r="CF290" s="9">
        <f t="shared" si="469"/>
        <v>1782.29</v>
      </c>
      <c r="CG290" s="9">
        <f t="shared" si="470"/>
        <v>70846.020000000062</v>
      </c>
      <c r="CH290" s="9">
        <f t="shared" si="471"/>
        <v>18268.470000000005</v>
      </c>
      <c r="CI290" s="9">
        <f t="shared" si="472"/>
        <v>0</v>
      </c>
      <c r="CJ290" s="9">
        <f t="shared" si="473"/>
        <v>0</v>
      </c>
      <c r="CK290" s="4">
        <f t="shared" si="395"/>
        <v>0</v>
      </c>
      <c r="CL290" s="9">
        <f t="shared" si="474"/>
        <v>0</v>
      </c>
      <c r="CM290" s="9">
        <f t="shared" ref="CM290:CM318" si="497">IF(AND($F290&gt;0,$F290&lt;=CP$4),$E290,0)</f>
        <v>89114.49</v>
      </c>
      <c r="CN290" s="9">
        <f t="shared" si="487"/>
        <v>89114.49</v>
      </c>
      <c r="CO290" s="9">
        <f t="shared" si="475"/>
        <v>1782.29</v>
      </c>
      <c r="CP290" s="9">
        <f t="shared" si="476"/>
        <v>69063.730000000069</v>
      </c>
      <c r="CQ290" s="9">
        <f t="shared" si="477"/>
        <v>20050.760000000006</v>
      </c>
      <c r="CR290" s="9">
        <f t="shared" si="478"/>
        <v>0</v>
      </c>
      <c r="CS290" s="9">
        <f t="shared" si="479"/>
        <v>0</v>
      </c>
    </row>
    <row r="291" spans="1:97" ht="12.9" customHeight="1" x14ac:dyDescent="0.25">
      <c r="A291" s="193">
        <v>2304</v>
      </c>
      <c r="B291" s="186" t="s">
        <v>312</v>
      </c>
      <c r="C291" s="278"/>
      <c r="D291" s="199"/>
      <c r="E291" s="217">
        <v>1277707.17</v>
      </c>
      <c r="F291" s="276">
        <v>40087</v>
      </c>
      <c r="G291" s="189">
        <v>50</v>
      </c>
      <c r="H291" s="177"/>
      <c r="I291" s="190"/>
      <c r="J291" s="246" t="s">
        <v>468</v>
      </c>
      <c r="K291" s="93">
        <f t="shared" si="422"/>
        <v>0.02</v>
      </c>
      <c r="L291" s="94">
        <f t="shared" si="423"/>
        <v>25554.14</v>
      </c>
      <c r="M291" s="91">
        <f t="shared" si="424"/>
        <v>1220210.3499999999</v>
      </c>
      <c r="N291" s="9">
        <f t="shared" si="425"/>
        <v>57496.82</v>
      </c>
      <c r="O291" s="548">
        <f t="shared" si="426"/>
        <v>1277707.17</v>
      </c>
      <c r="P291" s="543"/>
      <c r="Q291" s="4">
        <f t="shared" si="387"/>
        <v>0</v>
      </c>
      <c r="R291" s="9">
        <f t="shared" si="420"/>
        <v>0</v>
      </c>
      <c r="S291" s="9">
        <f t="shared" si="489"/>
        <v>1277707.17</v>
      </c>
      <c r="T291" s="9">
        <f t="shared" si="421"/>
        <v>1277707.17</v>
      </c>
      <c r="U291" s="9">
        <f t="shared" si="427"/>
        <v>25554.14</v>
      </c>
      <c r="V291" s="9">
        <f t="shared" si="428"/>
        <v>1194656.21</v>
      </c>
      <c r="W291" s="9">
        <f t="shared" si="429"/>
        <v>83050.959999999992</v>
      </c>
      <c r="X291" s="9">
        <f t="shared" si="430"/>
        <v>0</v>
      </c>
      <c r="Y291" s="9">
        <f t="shared" si="431"/>
        <v>0</v>
      </c>
      <c r="Z291" s="4">
        <f t="shared" si="388"/>
        <v>0</v>
      </c>
      <c r="AA291" s="9">
        <f t="shared" si="432"/>
        <v>0</v>
      </c>
      <c r="AB291" s="9">
        <f t="shared" si="490"/>
        <v>1277707.17</v>
      </c>
      <c r="AC291" s="9">
        <f t="shared" si="480"/>
        <v>1277707.17</v>
      </c>
      <c r="AD291" s="9">
        <f t="shared" si="433"/>
        <v>25554.14</v>
      </c>
      <c r="AE291" s="9">
        <f t="shared" si="434"/>
        <v>1169102.07</v>
      </c>
      <c r="AF291" s="9">
        <f t="shared" si="435"/>
        <v>108605.09999999999</v>
      </c>
      <c r="AG291" s="9">
        <f t="shared" si="436"/>
        <v>0</v>
      </c>
      <c r="AH291" s="9">
        <f t="shared" si="437"/>
        <v>0</v>
      </c>
      <c r="AI291" s="4">
        <f t="shared" si="389"/>
        <v>0</v>
      </c>
      <c r="AJ291" s="9">
        <f t="shared" si="438"/>
        <v>0</v>
      </c>
      <c r="AK291" s="9">
        <f t="shared" si="491"/>
        <v>1277707.17</v>
      </c>
      <c r="AL291" s="9">
        <f t="shared" si="481"/>
        <v>1277707.17</v>
      </c>
      <c r="AM291" s="9">
        <f t="shared" si="439"/>
        <v>25554.14</v>
      </c>
      <c r="AN291" s="9">
        <f t="shared" si="440"/>
        <v>1143547.9300000002</v>
      </c>
      <c r="AO291" s="9">
        <f t="shared" si="441"/>
        <v>134159.24</v>
      </c>
      <c r="AP291" s="9">
        <f t="shared" si="442"/>
        <v>0</v>
      </c>
      <c r="AQ291" s="9">
        <f t="shared" si="443"/>
        <v>0</v>
      </c>
      <c r="AR291" s="4">
        <f t="shared" si="390"/>
        <v>0</v>
      </c>
      <c r="AS291" s="9">
        <f t="shared" si="444"/>
        <v>0</v>
      </c>
      <c r="AT291" s="9">
        <f t="shared" si="492"/>
        <v>1277707.17</v>
      </c>
      <c r="AU291" s="9">
        <f t="shared" si="482"/>
        <v>1277707.17</v>
      </c>
      <c r="AV291" s="9">
        <f t="shared" si="445"/>
        <v>25554.14</v>
      </c>
      <c r="AW291" s="9">
        <f t="shared" si="446"/>
        <v>1117993.7900000003</v>
      </c>
      <c r="AX291" s="9">
        <f t="shared" si="447"/>
        <v>159713.38</v>
      </c>
      <c r="AY291" s="9">
        <f t="shared" si="448"/>
        <v>0</v>
      </c>
      <c r="AZ291" s="9">
        <f t="shared" si="449"/>
        <v>0</v>
      </c>
      <c r="BA291" s="4">
        <f t="shared" si="391"/>
        <v>0</v>
      </c>
      <c r="BB291" s="9">
        <f t="shared" si="450"/>
        <v>0</v>
      </c>
      <c r="BC291" s="9">
        <f t="shared" si="493"/>
        <v>1277707.17</v>
      </c>
      <c r="BD291" s="9">
        <f t="shared" si="483"/>
        <v>1277707.17</v>
      </c>
      <c r="BE291" s="9">
        <f t="shared" si="451"/>
        <v>25554.14</v>
      </c>
      <c r="BF291" s="9">
        <f t="shared" si="452"/>
        <v>1092439.6500000004</v>
      </c>
      <c r="BG291" s="9">
        <f t="shared" si="453"/>
        <v>185267.52000000002</v>
      </c>
      <c r="BH291" s="9">
        <f t="shared" si="454"/>
        <v>0</v>
      </c>
      <c r="BI291" s="9">
        <f t="shared" si="455"/>
        <v>0</v>
      </c>
      <c r="BJ291" s="4">
        <f t="shared" si="392"/>
        <v>0</v>
      </c>
      <c r="BK291" s="9">
        <f t="shared" si="456"/>
        <v>0</v>
      </c>
      <c r="BL291" s="9">
        <f t="shared" si="494"/>
        <v>1277707.17</v>
      </c>
      <c r="BM291" s="9">
        <f t="shared" si="484"/>
        <v>1277707.17</v>
      </c>
      <c r="BN291" s="9">
        <f t="shared" si="457"/>
        <v>25554.14</v>
      </c>
      <c r="BO291" s="9">
        <f t="shared" si="458"/>
        <v>1066885.5100000005</v>
      </c>
      <c r="BP291" s="9">
        <f t="shared" si="459"/>
        <v>210821.66000000003</v>
      </c>
      <c r="BQ291" s="9">
        <f t="shared" si="460"/>
        <v>0</v>
      </c>
      <c r="BR291" s="9">
        <f t="shared" si="461"/>
        <v>0</v>
      </c>
      <c r="BS291" s="4">
        <f t="shared" si="393"/>
        <v>0</v>
      </c>
      <c r="BT291" s="9">
        <f t="shared" si="462"/>
        <v>0</v>
      </c>
      <c r="BU291" s="9">
        <f t="shared" si="495"/>
        <v>1277707.17</v>
      </c>
      <c r="BV291" s="9">
        <f t="shared" si="485"/>
        <v>1277707.17</v>
      </c>
      <c r="BW291" s="9">
        <f t="shared" si="463"/>
        <v>25554.14</v>
      </c>
      <c r="BX291" s="9">
        <f t="shared" si="464"/>
        <v>1041331.3700000005</v>
      </c>
      <c r="BY291" s="9">
        <f t="shared" si="465"/>
        <v>236375.80000000005</v>
      </c>
      <c r="BZ291" s="9">
        <f t="shared" si="466"/>
        <v>0</v>
      </c>
      <c r="CA291" s="9">
        <f t="shared" si="467"/>
        <v>0</v>
      </c>
      <c r="CB291" s="4">
        <f t="shared" si="394"/>
        <v>0</v>
      </c>
      <c r="CC291" s="9">
        <f t="shared" si="468"/>
        <v>0</v>
      </c>
      <c r="CD291" s="9">
        <f t="shared" si="496"/>
        <v>1277707.17</v>
      </c>
      <c r="CE291" s="9">
        <f t="shared" si="486"/>
        <v>1277707.17</v>
      </c>
      <c r="CF291" s="9">
        <f t="shared" si="469"/>
        <v>25554.14</v>
      </c>
      <c r="CG291" s="9">
        <f t="shared" si="470"/>
        <v>1015777.2300000004</v>
      </c>
      <c r="CH291" s="9">
        <f t="shared" si="471"/>
        <v>261929.94000000006</v>
      </c>
      <c r="CI291" s="9">
        <f t="shared" si="472"/>
        <v>0</v>
      </c>
      <c r="CJ291" s="9">
        <f t="shared" si="473"/>
        <v>0</v>
      </c>
      <c r="CK291" s="4">
        <f t="shared" si="395"/>
        <v>0</v>
      </c>
      <c r="CL291" s="9">
        <f t="shared" si="474"/>
        <v>0</v>
      </c>
      <c r="CM291" s="9">
        <f t="shared" si="497"/>
        <v>1277707.17</v>
      </c>
      <c r="CN291" s="9">
        <f t="shared" si="487"/>
        <v>1277707.17</v>
      </c>
      <c r="CO291" s="9">
        <f t="shared" si="475"/>
        <v>25554.14</v>
      </c>
      <c r="CP291" s="9">
        <f t="shared" si="476"/>
        <v>990223.09000000043</v>
      </c>
      <c r="CQ291" s="9">
        <f t="shared" si="477"/>
        <v>287484.08000000007</v>
      </c>
      <c r="CR291" s="9">
        <f t="shared" si="478"/>
        <v>0</v>
      </c>
      <c r="CS291" s="9">
        <f t="shared" si="479"/>
        <v>0</v>
      </c>
    </row>
    <row r="292" spans="1:97" ht="12.9" customHeight="1" x14ac:dyDescent="0.25">
      <c r="A292" s="193">
        <v>2305</v>
      </c>
      <c r="B292" s="186" t="s">
        <v>452</v>
      </c>
      <c r="C292" s="278"/>
      <c r="D292" s="199"/>
      <c r="E292" s="217">
        <v>362684.55</v>
      </c>
      <c r="F292" s="276">
        <v>40087</v>
      </c>
      <c r="G292" s="189">
        <v>50</v>
      </c>
      <c r="H292" s="177"/>
      <c r="I292" s="190"/>
      <c r="J292" s="246" t="s">
        <v>468</v>
      </c>
      <c r="K292" s="93">
        <f t="shared" si="422"/>
        <v>0.02</v>
      </c>
      <c r="L292" s="94">
        <f t="shared" si="423"/>
        <v>7253.69</v>
      </c>
      <c r="M292" s="91">
        <f t="shared" si="424"/>
        <v>346363.75</v>
      </c>
      <c r="N292" s="9">
        <f t="shared" si="425"/>
        <v>16320.8</v>
      </c>
      <c r="O292" s="548">
        <f t="shared" si="426"/>
        <v>362684.55</v>
      </c>
      <c r="P292" s="543"/>
      <c r="Q292" s="4">
        <f t="shared" si="387"/>
        <v>0</v>
      </c>
      <c r="R292" s="9">
        <f t="shared" si="420"/>
        <v>0</v>
      </c>
      <c r="S292" s="9">
        <f t="shared" ref="S292:S318" si="498">IF(AND($F292&gt;0,$F292&lt;=V$4),$E292,0)</f>
        <v>362684.55</v>
      </c>
      <c r="T292" s="9">
        <f t="shared" si="421"/>
        <v>362684.55</v>
      </c>
      <c r="U292" s="9">
        <f t="shared" si="427"/>
        <v>7253.69</v>
      </c>
      <c r="V292" s="9">
        <f t="shared" si="428"/>
        <v>339110.06</v>
      </c>
      <c r="W292" s="9">
        <f t="shared" si="429"/>
        <v>23574.489999999998</v>
      </c>
      <c r="X292" s="9">
        <f t="shared" si="430"/>
        <v>0</v>
      </c>
      <c r="Y292" s="9">
        <f t="shared" si="431"/>
        <v>0</v>
      </c>
      <c r="Z292" s="4">
        <f t="shared" si="388"/>
        <v>0</v>
      </c>
      <c r="AA292" s="9">
        <f t="shared" si="432"/>
        <v>0</v>
      </c>
      <c r="AB292" s="9">
        <f t="shared" si="490"/>
        <v>362684.55</v>
      </c>
      <c r="AC292" s="9">
        <f t="shared" si="480"/>
        <v>362684.55</v>
      </c>
      <c r="AD292" s="9">
        <f t="shared" si="433"/>
        <v>7253.69</v>
      </c>
      <c r="AE292" s="9">
        <f t="shared" si="434"/>
        <v>331856.37</v>
      </c>
      <c r="AF292" s="9">
        <f t="shared" si="435"/>
        <v>30828.179999999997</v>
      </c>
      <c r="AG292" s="9">
        <f t="shared" si="436"/>
        <v>0</v>
      </c>
      <c r="AH292" s="9">
        <f t="shared" si="437"/>
        <v>0</v>
      </c>
      <c r="AI292" s="4">
        <f t="shared" si="389"/>
        <v>0</v>
      </c>
      <c r="AJ292" s="9">
        <f t="shared" si="438"/>
        <v>0</v>
      </c>
      <c r="AK292" s="9">
        <f t="shared" si="491"/>
        <v>362684.55</v>
      </c>
      <c r="AL292" s="9">
        <f t="shared" si="481"/>
        <v>362684.55</v>
      </c>
      <c r="AM292" s="9">
        <f t="shared" si="439"/>
        <v>7253.69</v>
      </c>
      <c r="AN292" s="9">
        <f t="shared" si="440"/>
        <v>324602.68</v>
      </c>
      <c r="AO292" s="9">
        <f t="shared" si="441"/>
        <v>38081.869999999995</v>
      </c>
      <c r="AP292" s="9">
        <f t="shared" si="442"/>
        <v>0</v>
      </c>
      <c r="AQ292" s="9">
        <f t="shared" si="443"/>
        <v>0</v>
      </c>
      <c r="AR292" s="4">
        <f t="shared" si="390"/>
        <v>0</v>
      </c>
      <c r="AS292" s="9">
        <f t="shared" si="444"/>
        <v>0</v>
      </c>
      <c r="AT292" s="9">
        <f t="shared" si="492"/>
        <v>362684.55</v>
      </c>
      <c r="AU292" s="9">
        <f t="shared" si="482"/>
        <v>362684.55</v>
      </c>
      <c r="AV292" s="9">
        <f t="shared" si="445"/>
        <v>7253.69</v>
      </c>
      <c r="AW292" s="9">
        <f t="shared" si="446"/>
        <v>317348.99</v>
      </c>
      <c r="AX292" s="9">
        <f t="shared" si="447"/>
        <v>45335.56</v>
      </c>
      <c r="AY292" s="9">
        <f t="shared" si="448"/>
        <v>0</v>
      </c>
      <c r="AZ292" s="9">
        <f t="shared" si="449"/>
        <v>0</v>
      </c>
      <c r="BA292" s="4">
        <f t="shared" si="391"/>
        <v>0</v>
      </c>
      <c r="BB292" s="9">
        <f t="shared" si="450"/>
        <v>0</v>
      </c>
      <c r="BC292" s="9">
        <f t="shared" si="493"/>
        <v>362684.55</v>
      </c>
      <c r="BD292" s="9">
        <f t="shared" si="483"/>
        <v>362684.55</v>
      </c>
      <c r="BE292" s="9">
        <f t="shared" si="451"/>
        <v>7253.69</v>
      </c>
      <c r="BF292" s="9">
        <f t="shared" si="452"/>
        <v>310095.3</v>
      </c>
      <c r="BG292" s="9">
        <f t="shared" si="453"/>
        <v>52589.25</v>
      </c>
      <c r="BH292" s="9">
        <f t="shared" si="454"/>
        <v>0</v>
      </c>
      <c r="BI292" s="9">
        <f t="shared" si="455"/>
        <v>0</v>
      </c>
      <c r="BJ292" s="4">
        <f t="shared" si="392"/>
        <v>0</v>
      </c>
      <c r="BK292" s="9">
        <f t="shared" si="456"/>
        <v>0</v>
      </c>
      <c r="BL292" s="9">
        <f t="shared" si="494"/>
        <v>362684.55</v>
      </c>
      <c r="BM292" s="9">
        <f t="shared" si="484"/>
        <v>362684.55</v>
      </c>
      <c r="BN292" s="9">
        <f t="shared" si="457"/>
        <v>7253.69</v>
      </c>
      <c r="BO292" s="9">
        <f t="shared" si="458"/>
        <v>302841.61</v>
      </c>
      <c r="BP292" s="9">
        <f t="shared" si="459"/>
        <v>59842.94</v>
      </c>
      <c r="BQ292" s="9">
        <f t="shared" si="460"/>
        <v>0</v>
      </c>
      <c r="BR292" s="9">
        <f t="shared" si="461"/>
        <v>0</v>
      </c>
      <c r="BS292" s="4">
        <f t="shared" si="393"/>
        <v>0</v>
      </c>
      <c r="BT292" s="9">
        <f t="shared" si="462"/>
        <v>0</v>
      </c>
      <c r="BU292" s="9">
        <f t="shared" si="495"/>
        <v>362684.55</v>
      </c>
      <c r="BV292" s="9">
        <f t="shared" si="485"/>
        <v>362684.55</v>
      </c>
      <c r="BW292" s="9">
        <f t="shared" si="463"/>
        <v>7253.69</v>
      </c>
      <c r="BX292" s="9">
        <f t="shared" si="464"/>
        <v>295587.92</v>
      </c>
      <c r="BY292" s="9">
        <f t="shared" si="465"/>
        <v>67096.63</v>
      </c>
      <c r="BZ292" s="9">
        <f t="shared" si="466"/>
        <v>0</v>
      </c>
      <c r="CA292" s="9">
        <f t="shared" si="467"/>
        <v>0</v>
      </c>
      <c r="CB292" s="4">
        <f t="shared" si="394"/>
        <v>0</v>
      </c>
      <c r="CC292" s="9">
        <f t="shared" si="468"/>
        <v>0</v>
      </c>
      <c r="CD292" s="9">
        <f t="shared" si="496"/>
        <v>362684.55</v>
      </c>
      <c r="CE292" s="9">
        <f t="shared" si="486"/>
        <v>362684.55</v>
      </c>
      <c r="CF292" s="9">
        <f t="shared" si="469"/>
        <v>7253.69</v>
      </c>
      <c r="CG292" s="9">
        <f t="shared" si="470"/>
        <v>288334.23</v>
      </c>
      <c r="CH292" s="9">
        <f t="shared" si="471"/>
        <v>74350.320000000007</v>
      </c>
      <c r="CI292" s="9">
        <f t="shared" si="472"/>
        <v>0</v>
      </c>
      <c r="CJ292" s="9">
        <f t="shared" si="473"/>
        <v>0</v>
      </c>
      <c r="CK292" s="4">
        <f t="shared" si="395"/>
        <v>0</v>
      </c>
      <c r="CL292" s="9">
        <f t="shared" si="474"/>
        <v>0</v>
      </c>
      <c r="CM292" s="9">
        <f t="shared" si="497"/>
        <v>362684.55</v>
      </c>
      <c r="CN292" s="9">
        <f t="shared" si="487"/>
        <v>362684.55</v>
      </c>
      <c r="CO292" s="9">
        <f t="shared" si="475"/>
        <v>7253.69</v>
      </c>
      <c r="CP292" s="9">
        <f t="shared" si="476"/>
        <v>281080.53999999998</v>
      </c>
      <c r="CQ292" s="9">
        <f t="shared" si="477"/>
        <v>81604.010000000009</v>
      </c>
      <c r="CR292" s="9">
        <f t="shared" si="478"/>
        <v>0</v>
      </c>
      <c r="CS292" s="9">
        <f t="shared" si="479"/>
        <v>0</v>
      </c>
    </row>
    <row r="293" spans="1:97" ht="12.9" customHeight="1" x14ac:dyDescent="0.25">
      <c r="A293" s="193">
        <v>2407</v>
      </c>
      <c r="B293" s="186" t="s">
        <v>313</v>
      </c>
      <c r="C293" s="278"/>
      <c r="D293" s="199"/>
      <c r="E293" s="217">
        <v>120140.39</v>
      </c>
      <c r="F293" s="276">
        <v>40087</v>
      </c>
      <c r="G293" s="189">
        <v>12</v>
      </c>
      <c r="H293" s="177"/>
      <c r="I293" s="190"/>
      <c r="J293" s="246" t="s">
        <v>468</v>
      </c>
      <c r="K293" s="93">
        <f t="shared" si="422"/>
        <v>8.3299999999999999E-2</v>
      </c>
      <c r="L293" s="94">
        <f t="shared" si="423"/>
        <v>10007.69</v>
      </c>
      <c r="M293" s="91">
        <f t="shared" si="424"/>
        <v>97623.09</v>
      </c>
      <c r="N293" s="9">
        <f t="shared" si="425"/>
        <v>22517.300000000003</v>
      </c>
      <c r="O293" s="548">
        <f t="shared" si="426"/>
        <v>120140.39</v>
      </c>
      <c r="P293" s="543"/>
      <c r="Q293" s="4">
        <f t="shared" si="387"/>
        <v>0</v>
      </c>
      <c r="R293" s="9">
        <f t="shared" si="420"/>
        <v>0</v>
      </c>
      <c r="S293" s="9">
        <f t="shared" si="498"/>
        <v>120140.39</v>
      </c>
      <c r="T293" s="9">
        <f t="shared" si="421"/>
        <v>120140.39</v>
      </c>
      <c r="U293" s="9">
        <f t="shared" si="427"/>
        <v>10007.69</v>
      </c>
      <c r="V293" s="9">
        <f t="shared" si="428"/>
        <v>87615.4</v>
      </c>
      <c r="W293" s="9">
        <f t="shared" si="429"/>
        <v>32524.990000000005</v>
      </c>
      <c r="X293" s="9">
        <f t="shared" si="430"/>
        <v>0</v>
      </c>
      <c r="Y293" s="9">
        <f t="shared" si="431"/>
        <v>0</v>
      </c>
      <c r="Z293" s="4">
        <f t="shared" si="388"/>
        <v>0</v>
      </c>
      <c r="AA293" s="9">
        <f t="shared" si="432"/>
        <v>0</v>
      </c>
      <c r="AB293" s="9">
        <f t="shared" si="490"/>
        <v>120140.39</v>
      </c>
      <c r="AC293" s="9">
        <f t="shared" si="480"/>
        <v>120140.39</v>
      </c>
      <c r="AD293" s="9">
        <f t="shared" si="433"/>
        <v>10007.69</v>
      </c>
      <c r="AE293" s="9">
        <f t="shared" si="434"/>
        <v>77607.709999999992</v>
      </c>
      <c r="AF293" s="9">
        <f t="shared" si="435"/>
        <v>42532.680000000008</v>
      </c>
      <c r="AG293" s="9">
        <f t="shared" si="436"/>
        <v>0</v>
      </c>
      <c r="AH293" s="9">
        <f t="shared" si="437"/>
        <v>0</v>
      </c>
      <c r="AI293" s="4">
        <f t="shared" si="389"/>
        <v>0</v>
      </c>
      <c r="AJ293" s="9">
        <f t="shared" si="438"/>
        <v>0</v>
      </c>
      <c r="AK293" s="9">
        <f t="shared" si="491"/>
        <v>120140.39</v>
      </c>
      <c r="AL293" s="9">
        <f t="shared" si="481"/>
        <v>120140.39</v>
      </c>
      <c r="AM293" s="9">
        <f t="shared" si="439"/>
        <v>10007.69</v>
      </c>
      <c r="AN293" s="9">
        <f t="shared" si="440"/>
        <v>67600.01999999999</v>
      </c>
      <c r="AO293" s="9">
        <f t="shared" si="441"/>
        <v>52540.37000000001</v>
      </c>
      <c r="AP293" s="9">
        <f t="shared" si="442"/>
        <v>0</v>
      </c>
      <c r="AQ293" s="9">
        <f t="shared" si="443"/>
        <v>0</v>
      </c>
      <c r="AR293" s="4">
        <f t="shared" si="390"/>
        <v>0</v>
      </c>
      <c r="AS293" s="9">
        <f t="shared" si="444"/>
        <v>0</v>
      </c>
      <c r="AT293" s="9">
        <f t="shared" si="492"/>
        <v>120140.39</v>
      </c>
      <c r="AU293" s="9">
        <f t="shared" si="482"/>
        <v>120140.39</v>
      </c>
      <c r="AV293" s="9">
        <f t="shared" si="445"/>
        <v>10007.69</v>
      </c>
      <c r="AW293" s="9">
        <f t="shared" si="446"/>
        <v>57592.329999999987</v>
      </c>
      <c r="AX293" s="9">
        <f t="shared" si="447"/>
        <v>62548.060000000012</v>
      </c>
      <c r="AY293" s="9">
        <f t="shared" si="448"/>
        <v>0</v>
      </c>
      <c r="AZ293" s="9">
        <f t="shared" si="449"/>
        <v>0</v>
      </c>
      <c r="BA293" s="4">
        <f t="shared" si="391"/>
        <v>0</v>
      </c>
      <c r="BB293" s="9">
        <f t="shared" si="450"/>
        <v>0</v>
      </c>
      <c r="BC293" s="9">
        <f t="shared" si="493"/>
        <v>120140.39</v>
      </c>
      <c r="BD293" s="9">
        <f t="shared" si="483"/>
        <v>120140.39</v>
      </c>
      <c r="BE293" s="9">
        <f t="shared" si="451"/>
        <v>10007.69</v>
      </c>
      <c r="BF293" s="9">
        <f t="shared" si="452"/>
        <v>47584.639999999985</v>
      </c>
      <c r="BG293" s="9">
        <f t="shared" si="453"/>
        <v>72555.750000000015</v>
      </c>
      <c r="BH293" s="9">
        <f t="shared" si="454"/>
        <v>0</v>
      </c>
      <c r="BI293" s="9">
        <f t="shared" si="455"/>
        <v>0</v>
      </c>
      <c r="BJ293" s="4">
        <f t="shared" si="392"/>
        <v>0</v>
      </c>
      <c r="BK293" s="9">
        <f t="shared" si="456"/>
        <v>0</v>
      </c>
      <c r="BL293" s="9">
        <f t="shared" si="494"/>
        <v>120140.39</v>
      </c>
      <c r="BM293" s="9">
        <f t="shared" si="484"/>
        <v>120140.39</v>
      </c>
      <c r="BN293" s="9">
        <f t="shared" si="457"/>
        <v>10007.69</v>
      </c>
      <c r="BO293" s="9">
        <f t="shared" si="458"/>
        <v>37576.949999999983</v>
      </c>
      <c r="BP293" s="9">
        <f t="shared" si="459"/>
        <v>82563.440000000017</v>
      </c>
      <c r="BQ293" s="9">
        <f t="shared" si="460"/>
        <v>0</v>
      </c>
      <c r="BR293" s="9">
        <f t="shared" si="461"/>
        <v>0</v>
      </c>
      <c r="BS293" s="4">
        <f t="shared" si="393"/>
        <v>0</v>
      </c>
      <c r="BT293" s="9">
        <f t="shared" si="462"/>
        <v>0</v>
      </c>
      <c r="BU293" s="9">
        <f t="shared" si="495"/>
        <v>120140.39</v>
      </c>
      <c r="BV293" s="9">
        <f t="shared" si="485"/>
        <v>120140.39</v>
      </c>
      <c r="BW293" s="9">
        <f t="shared" si="463"/>
        <v>10007.69</v>
      </c>
      <c r="BX293" s="9">
        <f t="shared" si="464"/>
        <v>27569.25999999998</v>
      </c>
      <c r="BY293" s="9">
        <f t="shared" si="465"/>
        <v>92571.130000000019</v>
      </c>
      <c r="BZ293" s="9">
        <f t="shared" si="466"/>
        <v>0</v>
      </c>
      <c r="CA293" s="9">
        <f t="shared" si="467"/>
        <v>0</v>
      </c>
      <c r="CB293" s="4">
        <f t="shared" si="394"/>
        <v>0</v>
      </c>
      <c r="CC293" s="9">
        <f t="shared" si="468"/>
        <v>0</v>
      </c>
      <c r="CD293" s="9">
        <f t="shared" si="496"/>
        <v>120140.39</v>
      </c>
      <c r="CE293" s="9">
        <f t="shared" si="486"/>
        <v>120140.39</v>
      </c>
      <c r="CF293" s="9">
        <f t="shared" si="469"/>
        <v>10007.69</v>
      </c>
      <c r="CG293" s="9">
        <f t="shared" si="470"/>
        <v>17561.569999999978</v>
      </c>
      <c r="CH293" s="9">
        <f t="shared" si="471"/>
        <v>102578.82000000002</v>
      </c>
      <c r="CI293" s="9">
        <f t="shared" si="472"/>
        <v>0</v>
      </c>
      <c r="CJ293" s="9">
        <f t="shared" si="473"/>
        <v>0</v>
      </c>
      <c r="CK293" s="4">
        <f t="shared" si="395"/>
        <v>0</v>
      </c>
      <c r="CL293" s="9">
        <f t="shared" si="474"/>
        <v>0</v>
      </c>
      <c r="CM293" s="9">
        <f t="shared" si="497"/>
        <v>120140.39</v>
      </c>
      <c r="CN293" s="9">
        <f t="shared" si="487"/>
        <v>120140.39</v>
      </c>
      <c r="CO293" s="9">
        <f t="shared" si="475"/>
        <v>10007.69</v>
      </c>
      <c r="CP293" s="9">
        <f t="shared" si="476"/>
        <v>7553.8799999999774</v>
      </c>
      <c r="CQ293" s="9">
        <f t="shared" si="477"/>
        <v>112586.51000000002</v>
      </c>
      <c r="CR293" s="9">
        <f t="shared" si="478"/>
        <v>0</v>
      </c>
      <c r="CS293" s="9">
        <f t="shared" si="479"/>
        <v>0</v>
      </c>
    </row>
    <row r="294" spans="1:97" ht="12.9" customHeight="1" x14ac:dyDescent="0.25">
      <c r="A294" s="193">
        <v>2412</v>
      </c>
      <c r="B294" s="186" t="s">
        <v>314</v>
      </c>
      <c r="C294" s="278"/>
      <c r="D294" s="199"/>
      <c r="E294" s="217">
        <v>400</v>
      </c>
      <c r="F294" s="276">
        <v>40087</v>
      </c>
      <c r="G294" s="189">
        <v>1</v>
      </c>
      <c r="H294" s="177"/>
      <c r="I294" s="190"/>
      <c r="J294" s="246" t="s">
        <v>468</v>
      </c>
      <c r="K294" s="93">
        <f t="shared" si="422"/>
        <v>1</v>
      </c>
      <c r="L294" s="94">
        <f t="shared" si="423"/>
        <v>400</v>
      </c>
      <c r="M294" s="91">
        <f t="shared" si="424"/>
        <v>0</v>
      </c>
      <c r="N294" s="9">
        <f t="shared" si="425"/>
        <v>400</v>
      </c>
      <c r="O294" s="548">
        <f t="shared" si="426"/>
        <v>400</v>
      </c>
      <c r="P294" s="543"/>
      <c r="Q294" s="4">
        <f t="shared" si="387"/>
        <v>0</v>
      </c>
      <c r="R294" s="9">
        <f t="shared" si="420"/>
        <v>0</v>
      </c>
      <c r="S294" s="9">
        <f t="shared" si="498"/>
        <v>400</v>
      </c>
      <c r="T294" s="9">
        <f t="shared" si="421"/>
        <v>0</v>
      </c>
      <c r="U294" s="9">
        <f t="shared" si="427"/>
        <v>0</v>
      </c>
      <c r="V294" s="9">
        <f t="shared" si="428"/>
        <v>0</v>
      </c>
      <c r="W294" s="9">
        <f t="shared" si="429"/>
        <v>400</v>
      </c>
      <c r="X294" s="9">
        <f t="shared" si="430"/>
        <v>0</v>
      </c>
      <c r="Y294" s="9">
        <f t="shared" si="431"/>
        <v>0</v>
      </c>
      <c r="Z294" s="4">
        <f t="shared" si="388"/>
        <v>0</v>
      </c>
      <c r="AA294" s="9">
        <f t="shared" si="432"/>
        <v>0</v>
      </c>
      <c r="AB294" s="9">
        <f t="shared" si="490"/>
        <v>400</v>
      </c>
      <c r="AC294" s="9">
        <f t="shared" si="480"/>
        <v>0</v>
      </c>
      <c r="AD294" s="9">
        <f t="shared" si="433"/>
        <v>0</v>
      </c>
      <c r="AE294" s="9">
        <f t="shared" si="434"/>
        <v>0</v>
      </c>
      <c r="AF294" s="9">
        <f t="shared" si="435"/>
        <v>400</v>
      </c>
      <c r="AG294" s="9">
        <f t="shared" si="436"/>
        <v>0</v>
      </c>
      <c r="AH294" s="9">
        <f t="shared" si="437"/>
        <v>0</v>
      </c>
      <c r="AI294" s="4">
        <f t="shared" si="389"/>
        <v>0</v>
      </c>
      <c r="AJ294" s="9">
        <f t="shared" si="438"/>
        <v>0</v>
      </c>
      <c r="AK294" s="9">
        <f t="shared" si="491"/>
        <v>400</v>
      </c>
      <c r="AL294" s="9">
        <f t="shared" si="481"/>
        <v>0</v>
      </c>
      <c r="AM294" s="9">
        <f t="shared" si="439"/>
        <v>0</v>
      </c>
      <c r="AN294" s="9">
        <f t="shared" si="440"/>
        <v>0</v>
      </c>
      <c r="AO294" s="9">
        <f t="shared" si="441"/>
        <v>400</v>
      </c>
      <c r="AP294" s="9">
        <f t="shared" si="442"/>
        <v>0</v>
      </c>
      <c r="AQ294" s="9">
        <f t="shared" si="443"/>
        <v>0</v>
      </c>
      <c r="AR294" s="4">
        <f t="shared" si="390"/>
        <v>0</v>
      </c>
      <c r="AS294" s="9">
        <f t="shared" si="444"/>
        <v>0</v>
      </c>
      <c r="AT294" s="9">
        <f t="shared" si="492"/>
        <v>400</v>
      </c>
      <c r="AU294" s="9">
        <f t="shared" si="482"/>
        <v>0</v>
      </c>
      <c r="AV294" s="9">
        <f t="shared" si="445"/>
        <v>0</v>
      </c>
      <c r="AW294" s="9">
        <f t="shared" si="446"/>
        <v>0</v>
      </c>
      <c r="AX294" s="9">
        <f t="shared" si="447"/>
        <v>400</v>
      </c>
      <c r="AY294" s="9">
        <f t="shared" si="448"/>
        <v>0</v>
      </c>
      <c r="AZ294" s="9">
        <f t="shared" si="449"/>
        <v>0</v>
      </c>
      <c r="BA294" s="4">
        <f t="shared" si="391"/>
        <v>0</v>
      </c>
      <c r="BB294" s="9">
        <f t="shared" si="450"/>
        <v>0</v>
      </c>
      <c r="BC294" s="9">
        <f t="shared" si="493"/>
        <v>400</v>
      </c>
      <c r="BD294" s="9">
        <f t="shared" si="483"/>
        <v>0</v>
      </c>
      <c r="BE294" s="9">
        <f t="shared" si="451"/>
        <v>0</v>
      </c>
      <c r="BF294" s="9">
        <f t="shared" si="452"/>
        <v>0</v>
      </c>
      <c r="BG294" s="9">
        <f t="shared" si="453"/>
        <v>400</v>
      </c>
      <c r="BH294" s="9">
        <f t="shared" si="454"/>
        <v>0</v>
      </c>
      <c r="BI294" s="9">
        <f t="shared" si="455"/>
        <v>0</v>
      </c>
      <c r="BJ294" s="4">
        <f t="shared" si="392"/>
        <v>0</v>
      </c>
      <c r="BK294" s="9">
        <f t="shared" si="456"/>
        <v>0</v>
      </c>
      <c r="BL294" s="9">
        <f t="shared" si="494"/>
        <v>400</v>
      </c>
      <c r="BM294" s="9">
        <f t="shared" si="484"/>
        <v>0</v>
      </c>
      <c r="BN294" s="9">
        <f t="shared" si="457"/>
        <v>0</v>
      </c>
      <c r="BO294" s="9">
        <f t="shared" si="458"/>
        <v>0</v>
      </c>
      <c r="BP294" s="9">
        <f t="shared" si="459"/>
        <v>400</v>
      </c>
      <c r="BQ294" s="9">
        <f t="shared" si="460"/>
        <v>0</v>
      </c>
      <c r="BR294" s="9">
        <f t="shared" si="461"/>
        <v>0</v>
      </c>
      <c r="BS294" s="4">
        <f t="shared" si="393"/>
        <v>0</v>
      </c>
      <c r="BT294" s="9">
        <f t="shared" si="462"/>
        <v>0</v>
      </c>
      <c r="BU294" s="9">
        <f t="shared" si="495"/>
        <v>400</v>
      </c>
      <c r="BV294" s="9">
        <f t="shared" si="485"/>
        <v>0</v>
      </c>
      <c r="BW294" s="9">
        <f t="shared" si="463"/>
        <v>0</v>
      </c>
      <c r="BX294" s="9">
        <f t="shared" si="464"/>
        <v>0</v>
      </c>
      <c r="BY294" s="9">
        <f t="shared" si="465"/>
        <v>400</v>
      </c>
      <c r="BZ294" s="9">
        <f t="shared" si="466"/>
        <v>0</v>
      </c>
      <c r="CA294" s="9">
        <f t="shared" si="467"/>
        <v>0</v>
      </c>
      <c r="CB294" s="4">
        <f t="shared" si="394"/>
        <v>0</v>
      </c>
      <c r="CC294" s="9">
        <f t="shared" si="468"/>
        <v>0</v>
      </c>
      <c r="CD294" s="9">
        <f t="shared" si="496"/>
        <v>400</v>
      </c>
      <c r="CE294" s="9">
        <f t="shared" si="486"/>
        <v>0</v>
      </c>
      <c r="CF294" s="9">
        <f t="shared" si="469"/>
        <v>0</v>
      </c>
      <c r="CG294" s="9">
        <f t="shared" si="470"/>
        <v>0</v>
      </c>
      <c r="CH294" s="9">
        <f t="shared" si="471"/>
        <v>400</v>
      </c>
      <c r="CI294" s="9">
        <f t="shared" si="472"/>
        <v>0</v>
      </c>
      <c r="CJ294" s="9">
        <f t="shared" si="473"/>
        <v>0</v>
      </c>
      <c r="CK294" s="4">
        <f t="shared" si="395"/>
        <v>0</v>
      </c>
      <c r="CL294" s="9">
        <f t="shared" si="474"/>
        <v>0</v>
      </c>
      <c r="CM294" s="9">
        <f t="shared" si="497"/>
        <v>400</v>
      </c>
      <c r="CN294" s="9">
        <f t="shared" si="487"/>
        <v>0</v>
      </c>
      <c r="CO294" s="9">
        <f t="shared" si="475"/>
        <v>0</v>
      </c>
      <c r="CP294" s="9">
        <f t="shared" si="476"/>
        <v>0</v>
      </c>
      <c r="CQ294" s="9">
        <f t="shared" si="477"/>
        <v>400</v>
      </c>
      <c r="CR294" s="9">
        <f t="shared" si="478"/>
        <v>0</v>
      </c>
      <c r="CS294" s="9">
        <f t="shared" si="479"/>
        <v>0</v>
      </c>
    </row>
    <row r="295" spans="1:97" ht="12.9" customHeight="1" x14ac:dyDescent="0.25">
      <c r="A295" s="193">
        <v>2413</v>
      </c>
      <c r="B295" s="186" t="s">
        <v>315</v>
      </c>
      <c r="C295" s="278"/>
      <c r="D295" s="199"/>
      <c r="E295" s="217">
        <v>166.5</v>
      </c>
      <c r="F295" s="276">
        <v>40087</v>
      </c>
      <c r="G295" s="189">
        <v>1</v>
      </c>
      <c r="H295" s="177"/>
      <c r="I295" s="190"/>
      <c r="J295" s="246" t="s">
        <v>468</v>
      </c>
      <c r="K295" s="93">
        <f t="shared" si="422"/>
        <v>1</v>
      </c>
      <c r="L295" s="94">
        <f t="shared" si="423"/>
        <v>166.5</v>
      </c>
      <c r="M295" s="91">
        <f t="shared" si="424"/>
        <v>0</v>
      </c>
      <c r="N295" s="9">
        <f t="shared" si="425"/>
        <v>166.5</v>
      </c>
      <c r="O295" s="548">
        <f t="shared" si="426"/>
        <v>166.5</v>
      </c>
      <c r="P295" s="543"/>
      <c r="Q295" s="4">
        <f t="shared" si="387"/>
        <v>0</v>
      </c>
      <c r="R295" s="9">
        <f t="shared" si="420"/>
        <v>0</v>
      </c>
      <c r="S295" s="9">
        <f t="shared" si="498"/>
        <v>166.5</v>
      </c>
      <c r="T295" s="9">
        <f t="shared" si="421"/>
        <v>0</v>
      </c>
      <c r="U295" s="9">
        <f t="shared" si="427"/>
        <v>0</v>
      </c>
      <c r="V295" s="9">
        <f t="shared" si="428"/>
        <v>0</v>
      </c>
      <c r="W295" s="9">
        <f t="shared" si="429"/>
        <v>166.5</v>
      </c>
      <c r="X295" s="9">
        <f t="shared" si="430"/>
        <v>0</v>
      </c>
      <c r="Y295" s="9">
        <f t="shared" si="431"/>
        <v>0</v>
      </c>
      <c r="Z295" s="4">
        <f t="shared" si="388"/>
        <v>0</v>
      </c>
      <c r="AA295" s="9">
        <f t="shared" si="432"/>
        <v>0</v>
      </c>
      <c r="AB295" s="9">
        <f t="shared" si="490"/>
        <v>166.5</v>
      </c>
      <c r="AC295" s="9">
        <f t="shared" si="480"/>
        <v>0</v>
      </c>
      <c r="AD295" s="9">
        <f t="shared" si="433"/>
        <v>0</v>
      </c>
      <c r="AE295" s="9">
        <f t="shared" si="434"/>
        <v>0</v>
      </c>
      <c r="AF295" s="9">
        <f t="shared" si="435"/>
        <v>166.5</v>
      </c>
      <c r="AG295" s="9">
        <f t="shared" si="436"/>
        <v>0</v>
      </c>
      <c r="AH295" s="9">
        <f t="shared" si="437"/>
        <v>0</v>
      </c>
      <c r="AI295" s="4">
        <f t="shared" si="389"/>
        <v>0</v>
      </c>
      <c r="AJ295" s="9">
        <f t="shared" si="438"/>
        <v>0</v>
      </c>
      <c r="AK295" s="9">
        <f t="shared" si="491"/>
        <v>166.5</v>
      </c>
      <c r="AL295" s="9">
        <f t="shared" si="481"/>
        <v>0</v>
      </c>
      <c r="AM295" s="9">
        <f t="shared" si="439"/>
        <v>0</v>
      </c>
      <c r="AN295" s="9">
        <f t="shared" si="440"/>
        <v>0</v>
      </c>
      <c r="AO295" s="9">
        <f t="shared" si="441"/>
        <v>166.5</v>
      </c>
      <c r="AP295" s="9">
        <f t="shared" si="442"/>
        <v>0</v>
      </c>
      <c r="AQ295" s="9">
        <f t="shared" si="443"/>
        <v>0</v>
      </c>
      <c r="AR295" s="4">
        <f t="shared" si="390"/>
        <v>0</v>
      </c>
      <c r="AS295" s="9">
        <f t="shared" si="444"/>
        <v>0</v>
      </c>
      <c r="AT295" s="9">
        <f t="shared" si="492"/>
        <v>166.5</v>
      </c>
      <c r="AU295" s="9">
        <f t="shared" si="482"/>
        <v>0</v>
      </c>
      <c r="AV295" s="9">
        <f t="shared" si="445"/>
        <v>0</v>
      </c>
      <c r="AW295" s="9">
        <f t="shared" si="446"/>
        <v>0</v>
      </c>
      <c r="AX295" s="9">
        <f t="shared" si="447"/>
        <v>166.5</v>
      </c>
      <c r="AY295" s="9">
        <f t="shared" si="448"/>
        <v>0</v>
      </c>
      <c r="AZ295" s="9">
        <f t="shared" si="449"/>
        <v>0</v>
      </c>
      <c r="BA295" s="4">
        <f t="shared" si="391"/>
        <v>0</v>
      </c>
      <c r="BB295" s="9">
        <f t="shared" si="450"/>
        <v>0</v>
      </c>
      <c r="BC295" s="9">
        <f t="shared" si="493"/>
        <v>166.5</v>
      </c>
      <c r="BD295" s="9">
        <f t="shared" si="483"/>
        <v>0</v>
      </c>
      <c r="BE295" s="9">
        <f t="shared" si="451"/>
        <v>0</v>
      </c>
      <c r="BF295" s="9">
        <f t="shared" si="452"/>
        <v>0</v>
      </c>
      <c r="BG295" s="9">
        <f t="shared" si="453"/>
        <v>166.5</v>
      </c>
      <c r="BH295" s="9">
        <f t="shared" si="454"/>
        <v>0</v>
      </c>
      <c r="BI295" s="9">
        <f t="shared" si="455"/>
        <v>0</v>
      </c>
      <c r="BJ295" s="4">
        <f t="shared" si="392"/>
        <v>0</v>
      </c>
      <c r="BK295" s="9">
        <f t="shared" si="456"/>
        <v>0</v>
      </c>
      <c r="BL295" s="9">
        <f t="shared" si="494"/>
        <v>166.5</v>
      </c>
      <c r="BM295" s="9">
        <f t="shared" si="484"/>
        <v>0</v>
      </c>
      <c r="BN295" s="9">
        <f t="shared" si="457"/>
        <v>0</v>
      </c>
      <c r="BO295" s="9">
        <f t="shared" si="458"/>
        <v>0</v>
      </c>
      <c r="BP295" s="9">
        <f t="shared" si="459"/>
        <v>166.5</v>
      </c>
      <c r="BQ295" s="9">
        <f t="shared" si="460"/>
        <v>0</v>
      </c>
      <c r="BR295" s="9">
        <f t="shared" si="461"/>
        <v>0</v>
      </c>
      <c r="BS295" s="4">
        <f t="shared" si="393"/>
        <v>0</v>
      </c>
      <c r="BT295" s="9">
        <f t="shared" si="462"/>
        <v>0</v>
      </c>
      <c r="BU295" s="9">
        <f t="shared" si="495"/>
        <v>166.5</v>
      </c>
      <c r="BV295" s="9">
        <f t="shared" si="485"/>
        <v>0</v>
      </c>
      <c r="BW295" s="9">
        <f t="shared" si="463"/>
        <v>0</v>
      </c>
      <c r="BX295" s="9">
        <f t="shared" si="464"/>
        <v>0</v>
      </c>
      <c r="BY295" s="9">
        <f t="shared" si="465"/>
        <v>166.5</v>
      </c>
      <c r="BZ295" s="9">
        <f t="shared" si="466"/>
        <v>0</v>
      </c>
      <c r="CA295" s="9">
        <f t="shared" si="467"/>
        <v>0</v>
      </c>
      <c r="CB295" s="4">
        <f t="shared" si="394"/>
        <v>0</v>
      </c>
      <c r="CC295" s="9">
        <f t="shared" si="468"/>
        <v>0</v>
      </c>
      <c r="CD295" s="9">
        <f t="shared" si="496"/>
        <v>166.5</v>
      </c>
      <c r="CE295" s="9">
        <f t="shared" si="486"/>
        <v>0</v>
      </c>
      <c r="CF295" s="9">
        <f t="shared" si="469"/>
        <v>0</v>
      </c>
      <c r="CG295" s="9">
        <f t="shared" si="470"/>
        <v>0</v>
      </c>
      <c r="CH295" s="9">
        <f t="shared" si="471"/>
        <v>166.5</v>
      </c>
      <c r="CI295" s="9">
        <f t="shared" si="472"/>
        <v>0</v>
      </c>
      <c r="CJ295" s="9">
        <f t="shared" si="473"/>
        <v>0</v>
      </c>
      <c r="CK295" s="4">
        <f t="shared" si="395"/>
        <v>0</v>
      </c>
      <c r="CL295" s="9">
        <f t="shared" si="474"/>
        <v>0</v>
      </c>
      <c r="CM295" s="9">
        <f t="shared" si="497"/>
        <v>166.5</v>
      </c>
      <c r="CN295" s="9">
        <f t="shared" si="487"/>
        <v>0</v>
      </c>
      <c r="CO295" s="9">
        <f t="shared" si="475"/>
        <v>0</v>
      </c>
      <c r="CP295" s="9">
        <f t="shared" si="476"/>
        <v>0</v>
      </c>
      <c r="CQ295" s="9">
        <f t="shared" si="477"/>
        <v>166.5</v>
      </c>
      <c r="CR295" s="9">
        <f t="shared" si="478"/>
        <v>0</v>
      </c>
      <c r="CS295" s="9">
        <f t="shared" si="479"/>
        <v>0</v>
      </c>
    </row>
    <row r="296" spans="1:97" ht="12.9" customHeight="1" x14ac:dyDescent="0.25">
      <c r="A296" s="193">
        <v>2414</v>
      </c>
      <c r="B296" s="186" t="s">
        <v>316</v>
      </c>
      <c r="C296" s="278"/>
      <c r="D296" s="199"/>
      <c r="E296" s="217">
        <v>86.24</v>
      </c>
      <c r="F296" s="276">
        <v>40087</v>
      </c>
      <c r="G296" s="189">
        <v>1</v>
      </c>
      <c r="H296" s="177"/>
      <c r="I296" s="190"/>
      <c r="J296" s="246" t="s">
        <v>468</v>
      </c>
      <c r="K296" s="93">
        <f t="shared" si="422"/>
        <v>1</v>
      </c>
      <c r="L296" s="94">
        <f t="shared" si="423"/>
        <v>86.24</v>
      </c>
      <c r="M296" s="91">
        <f t="shared" si="424"/>
        <v>0</v>
      </c>
      <c r="N296" s="9">
        <f t="shared" si="425"/>
        <v>86.24</v>
      </c>
      <c r="O296" s="548">
        <f t="shared" si="426"/>
        <v>86.24</v>
      </c>
      <c r="P296" s="543"/>
      <c r="Q296" s="4">
        <f t="shared" si="387"/>
        <v>0</v>
      </c>
      <c r="R296" s="9">
        <f t="shared" si="420"/>
        <v>0</v>
      </c>
      <c r="S296" s="9">
        <f t="shared" si="498"/>
        <v>86.24</v>
      </c>
      <c r="T296" s="9">
        <f t="shared" si="421"/>
        <v>0</v>
      </c>
      <c r="U296" s="9">
        <f t="shared" si="427"/>
        <v>0</v>
      </c>
      <c r="V296" s="9">
        <f t="shared" si="428"/>
        <v>0</v>
      </c>
      <c r="W296" s="9">
        <f t="shared" si="429"/>
        <v>86.24</v>
      </c>
      <c r="X296" s="9">
        <f t="shared" si="430"/>
        <v>0</v>
      </c>
      <c r="Y296" s="9">
        <f t="shared" si="431"/>
        <v>0</v>
      </c>
      <c r="Z296" s="4">
        <f t="shared" si="388"/>
        <v>0</v>
      </c>
      <c r="AA296" s="9">
        <f t="shared" si="432"/>
        <v>0</v>
      </c>
      <c r="AB296" s="9">
        <f t="shared" si="490"/>
        <v>86.24</v>
      </c>
      <c r="AC296" s="9">
        <f t="shared" si="480"/>
        <v>0</v>
      </c>
      <c r="AD296" s="9">
        <f t="shared" si="433"/>
        <v>0</v>
      </c>
      <c r="AE296" s="9">
        <f t="shared" si="434"/>
        <v>0</v>
      </c>
      <c r="AF296" s="9">
        <f t="shared" si="435"/>
        <v>86.24</v>
      </c>
      <c r="AG296" s="9">
        <f t="shared" si="436"/>
        <v>0</v>
      </c>
      <c r="AH296" s="9">
        <f t="shared" si="437"/>
        <v>0</v>
      </c>
      <c r="AI296" s="4">
        <f t="shared" si="389"/>
        <v>0</v>
      </c>
      <c r="AJ296" s="9">
        <f t="shared" si="438"/>
        <v>0</v>
      </c>
      <c r="AK296" s="9">
        <f t="shared" si="491"/>
        <v>86.24</v>
      </c>
      <c r="AL296" s="9">
        <f t="shared" si="481"/>
        <v>0</v>
      </c>
      <c r="AM296" s="9">
        <f t="shared" si="439"/>
        <v>0</v>
      </c>
      <c r="AN296" s="9">
        <f t="shared" si="440"/>
        <v>0</v>
      </c>
      <c r="AO296" s="9">
        <f t="shared" si="441"/>
        <v>86.24</v>
      </c>
      <c r="AP296" s="9">
        <f t="shared" si="442"/>
        <v>0</v>
      </c>
      <c r="AQ296" s="9">
        <f t="shared" si="443"/>
        <v>0</v>
      </c>
      <c r="AR296" s="4">
        <f t="shared" si="390"/>
        <v>0</v>
      </c>
      <c r="AS296" s="9">
        <f t="shared" si="444"/>
        <v>0</v>
      </c>
      <c r="AT296" s="9">
        <f t="shared" si="492"/>
        <v>86.24</v>
      </c>
      <c r="AU296" s="9">
        <f t="shared" si="482"/>
        <v>0</v>
      </c>
      <c r="AV296" s="9">
        <f t="shared" si="445"/>
        <v>0</v>
      </c>
      <c r="AW296" s="9">
        <f t="shared" si="446"/>
        <v>0</v>
      </c>
      <c r="AX296" s="9">
        <f t="shared" si="447"/>
        <v>86.24</v>
      </c>
      <c r="AY296" s="9">
        <f t="shared" si="448"/>
        <v>0</v>
      </c>
      <c r="AZ296" s="9">
        <f t="shared" si="449"/>
        <v>0</v>
      </c>
      <c r="BA296" s="4">
        <f t="shared" si="391"/>
        <v>0</v>
      </c>
      <c r="BB296" s="9">
        <f t="shared" si="450"/>
        <v>0</v>
      </c>
      <c r="BC296" s="9">
        <f t="shared" si="493"/>
        <v>86.24</v>
      </c>
      <c r="BD296" s="9">
        <f t="shared" si="483"/>
        <v>0</v>
      </c>
      <c r="BE296" s="9">
        <f t="shared" si="451"/>
        <v>0</v>
      </c>
      <c r="BF296" s="9">
        <f t="shared" si="452"/>
        <v>0</v>
      </c>
      <c r="BG296" s="9">
        <f t="shared" si="453"/>
        <v>86.24</v>
      </c>
      <c r="BH296" s="9">
        <f t="shared" si="454"/>
        <v>0</v>
      </c>
      <c r="BI296" s="9">
        <f t="shared" si="455"/>
        <v>0</v>
      </c>
      <c r="BJ296" s="4">
        <f t="shared" si="392"/>
        <v>0</v>
      </c>
      <c r="BK296" s="9">
        <f t="shared" si="456"/>
        <v>0</v>
      </c>
      <c r="BL296" s="9">
        <f t="shared" si="494"/>
        <v>86.24</v>
      </c>
      <c r="BM296" s="9">
        <f t="shared" si="484"/>
        <v>0</v>
      </c>
      <c r="BN296" s="9">
        <f t="shared" si="457"/>
        <v>0</v>
      </c>
      <c r="BO296" s="9">
        <f t="shared" si="458"/>
        <v>0</v>
      </c>
      <c r="BP296" s="9">
        <f t="shared" si="459"/>
        <v>86.24</v>
      </c>
      <c r="BQ296" s="9">
        <f t="shared" si="460"/>
        <v>0</v>
      </c>
      <c r="BR296" s="9">
        <f t="shared" si="461"/>
        <v>0</v>
      </c>
      <c r="BS296" s="4">
        <f t="shared" si="393"/>
        <v>0</v>
      </c>
      <c r="BT296" s="9">
        <f t="shared" si="462"/>
        <v>0</v>
      </c>
      <c r="BU296" s="9">
        <f t="shared" si="495"/>
        <v>86.24</v>
      </c>
      <c r="BV296" s="9">
        <f t="shared" si="485"/>
        <v>0</v>
      </c>
      <c r="BW296" s="9">
        <f t="shared" si="463"/>
        <v>0</v>
      </c>
      <c r="BX296" s="9">
        <f t="shared" si="464"/>
        <v>0</v>
      </c>
      <c r="BY296" s="9">
        <f t="shared" si="465"/>
        <v>86.24</v>
      </c>
      <c r="BZ296" s="9">
        <f t="shared" si="466"/>
        <v>0</v>
      </c>
      <c r="CA296" s="9">
        <f t="shared" si="467"/>
        <v>0</v>
      </c>
      <c r="CB296" s="4">
        <f t="shared" si="394"/>
        <v>0</v>
      </c>
      <c r="CC296" s="9">
        <f t="shared" si="468"/>
        <v>0</v>
      </c>
      <c r="CD296" s="9">
        <f t="shared" si="496"/>
        <v>86.24</v>
      </c>
      <c r="CE296" s="9">
        <f t="shared" si="486"/>
        <v>0</v>
      </c>
      <c r="CF296" s="9">
        <f t="shared" si="469"/>
        <v>0</v>
      </c>
      <c r="CG296" s="9">
        <f t="shared" si="470"/>
        <v>0</v>
      </c>
      <c r="CH296" s="9">
        <f t="shared" si="471"/>
        <v>86.24</v>
      </c>
      <c r="CI296" s="9">
        <f t="shared" si="472"/>
        <v>0</v>
      </c>
      <c r="CJ296" s="9">
        <f t="shared" si="473"/>
        <v>0</v>
      </c>
      <c r="CK296" s="4">
        <f t="shared" si="395"/>
        <v>0</v>
      </c>
      <c r="CL296" s="9">
        <f t="shared" si="474"/>
        <v>0</v>
      </c>
      <c r="CM296" s="9">
        <f t="shared" si="497"/>
        <v>86.24</v>
      </c>
      <c r="CN296" s="9">
        <f t="shared" si="487"/>
        <v>0</v>
      </c>
      <c r="CO296" s="9">
        <f t="shared" si="475"/>
        <v>0</v>
      </c>
      <c r="CP296" s="9">
        <f t="shared" si="476"/>
        <v>0</v>
      </c>
      <c r="CQ296" s="9">
        <f t="shared" si="477"/>
        <v>86.24</v>
      </c>
      <c r="CR296" s="9">
        <f t="shared" si="478"/>
        <v>0</v>
      </c>
      <c r="CS296" s="9">
        <f t="shared" si="479"/>
        <v>0</v>
      </c>
    </row>
    <row r="297" spans="1:97" ht="12.9" customHeight="1" x14ac:dyDescent="0.25">
      <c r="A297" s="193">
        <v>2415</v>
      </c>
      <c r="B297" s="186" t="s">
        <v>317</v>
      </c>
      <c r="C297" s="278"/>
      <c r="D297" s="199"/>
      <c r="E297" s="217">
        <v>677.18</v>
      </c>
      <c r="F297" s="276">
        <v>40087</v>
      </c>
      <c r="G297" s="189">
        <v>14</v>
      </c>
      <c r="H297" s="177"/>
      <c r="I297" s="190"/>
      <c r="J297" s="246" t="s">
        <v>468</v>
      </c>
      <c r="K297" s="93">
        <f t="shared" si="422"/>
        <v>7.1400000000000005E-2</v>
      </c>
      <c r="L297" s="94">
        <f t="shared" si="423"/>
        <v>48.35</v>
      </c>
      <c r="M297" s="91">
        <f t="shared" si="424"/>
        <v>568.39</v>
      </c>
      <c r="N297" s="9">
        <f t="shared" si="425"/>
        <v>108.79</v>
      </c>
      <c r="O297" s="548">
        <f t="shared" si="426"/>
        <v>677.18</v>
      </c>
      <c r="P297" s="543"/>
      <c r="Q297" s="4">
        <f t="shared" si="387"/>
        <v>0</v>
      </c>
      <c r="R297" s="9">
        <f t="shared" si="420"/>
        <v>0</v>
      </c>
      <c r="S297" s="9">
        <f t="shared" si="498"/>
        <v>677.18</v>
      </c>
      <c r="T297" s="9">
        <f t="shared" si="421"/>
        <v>677.18</v>
      </c>
      <c r="U297" s="9">
        <f t="shared" si="427"/>
        <v>48.35</v>
      </c>
      <c r="V297" s="9">
        <f t="shared" si="428"/>
        <v>520.04</v>
      </c>
      <c r="W297" s="9">
        <f t="shared" si="429"/>
        <v>157.14000000000001</v>
      </c>
      <c r="X297" s="9">
        <f t="shared" si="430"/>
        <v>0</v>
      </c>
      <c r="Y297" s="9">
        <f t="shared" si="431"/>
        <v>0</v>
      </c>
      <c r="Z297" s="4">
        <f t="shared" si="388"/>
        <v>0</v>
      </c>
      <c r="AA297" s="9">
        <f t="shared" si="432"/>
        <v>0</v>
      </c>
      <c r="AB297" s="9">
        <f t="shared" si="490"/>
        <v>677.18</v>
      </c>
      <c r="AC297" s="9">
        <f t="shared" si="480"/>
        <v>677.18</v>
      </c>
      <c r="AD297" s="9">
        <f t="shared" si="433"/>
        <v>48.35</v>
      </c>
      <c r="AE297" s="9">
        <f t="shared" si="434"/>
        <v>471.68999999999994</v>
      </c>
      <c r="AF297" s="9">
        <f t="shared" si="435"/>
        <v>205.49</v>
      </c>
      <c r="AG297" s="9">
        <f t="shared" si="436"/>
        <v>0</v>
      </c>
      <c r="AH297" s="9">
        <f t="shared" si="437"/>
        <v>0</v>
      </c>
      <c r="AI297" s="4">
        <f t="shared" si="389"/>
        <v>0</v>
      </c>
      <c r="AJ297" s="9">
        <f t="shared" si="438"/>
        <v>0</v>
      </c>
      <c r="AK297" s="9">
        <f t="shared" si="491"/>
        <v>677.18</v>
      </c>
      <c r="AL297" s="9">
        <f t="shared" si="481"/>
        <v>677.18</v>
      </c>
      <c r="AM297" s="9">
        <f t="shared" si="439"/>
        <v>48.35</v>
      </c>
      <c r="AN297" s="9">
        <f t="shared" si="440"/>
        <v>423.33999999999992</v>
      </c>
      <c r="AO297" s="9">
        <f t="shared" si="441"/>
        <v>253.84</v>
      </c>
      <c r="AP297" s="9">
        <f t="shared" si="442"/>
        <v>0</v>
      </c>
      <c r="AQ297" s="9">
        <f t="shared" si="443"/>
        <v>0</v>
      </c>
      <c r="AR297" s="4">
        <f t="shared" si="390"/>
        <v>0</v>
      </c>
      <c r="AS297" s="9">
        <f t="shared" si="444"/>
        <v>0</v>
      </c>
      <c r="AT297" s="9">
        <f t="shared" si="492"/>
        <v>677.18</v>
      </c>
      <c r="AU297" s="9">
        <f t="shared" si="482"/>
        <v>677.18</v>
      </c>
      <c r="AV297" s="9">
        <f t="shared" si="445"/>
        <v>48.35</v>
      </c>
      <c r="AW297" s="9">
        <f t="shared" si="446"/>
        <v>374.9899999999999</v>
      </c>
      <c r="AX297" s="9">
        <f t="shared" si="447"/>
        <v>302.19</v>
      </c>
      <c r="AY297" s="9">
        <f t="shared" si="448"/>
        <v>0</v>
      </c>
      <c r="AZ297" s="9">
        <f t="shared" si="449"/>
        <v>0</v>
      </c>
      <c r="BA297" s="4">
        <f t="shared" si="391"/>
        <v>0</v>
      </c>
      <c r="BB297" s="9">
        <f t="shared" si="450"/>
        <v>0</v>
      </c>
      <c r="BC297" s="9">
        <f t="shared" si="493"/>
        <v>677.18</v>
      </c>
      <c r="BD297" s="9">
        <f t="shared" si="483"/>
        <v>677.18</v>
      </c>
      <c r="BE297" s="9">
        <f t="shared" si="451"/>
        <v>48.35</v>
      </c>
      <c r="BF297" s="9">
        <f t="shared" si="452"/>
        <v>326.63999999999987</v>
      </c>
      <c r="BG297" s="9">
        <f t="shared" si="453"/>
        <v>350.54</v>
      </c>
      <c r="BH297" s="9">
        <f t="shared" si="454"/>
        <v>0</v>
      </c>
      <c r="BI297" s="9">
        <f t="shared" si="455"/>
        <v>0</v>
      </c>
      <c r="BJ297" s="4">
        <f t="shared" si="392"/>
        <v>0</v>
      </c>
      <c r="BK297" s="9">
        <f t="shared" si="456"/>
        <v>0</v>
      </c>
      <c r="BL297" s="9">
        <f t="shared" si="494"/>
        <v>677.18</v>
      </c>
      <c r="BM297" s="9">
        <f t="shared" si="484"/>
        <v>677.18</v>
      </c>
      <c r="BN297" s="9">
        <f t="shared" si="457"/>
        <v>48.35</v>
      </c>
      <c r="BO297" s="9">
        <f t="shared" si="458"/>
        <v>278.28999999999985</v>
      </c>
      <c r="BP297" s="9">
        <f t="shared" si="459"/>
        <v>398.89000000000004</v>
      </c>
      <c r="BQ297" s="9">
        <f t="shared" si="460"/>
        <v>0</v>
      </c>
      <c r="BR297" s="9">
        <f t="shared" si="461"/>
        <v>0</v>
      </c>
      <c r="BS297" s="4">
        <f t="shared" si="393"/>
        <v>0</v>
      </c>
      <c r="BT297" s="9">
        <f t="shared" si="462"/>
        <v>0</v>
      </c>
      <c r="BU297" s="9">
        <f t="shared" si="495"/>
        <v>677.18</v>
      </c>
      <c r="BV297" s="9">
        <f t="shared" si="485"/>
        <v>677.18</v>
      </c>
      <c r="BW297" s="9">
        <f t="shared" si="463"/>
        <v>48.35</v>
      </c>
      <c r="BX297" s="9">
        <f t="shared" si="464"/>
        <v>229.93999999999986</v>
      </c>
      <c r="BY297" s="9">
        <f t="shared" si="465"/>
        <v>447.24000000000007</v>
      </c>
      <c r="BZ297" s="9">
        <f t="shared" si="466"/>
        <v>0</v>
      </c>
      <c r="CA297" s="9">
        <f t="shared" si="467"/>
        <v>0</v>
      </c>
      <c r="CB297" s="4">
        <f t="shared" si="394"/>
        <v>0</v>
      </c>
      <c r="CC297" s="9">
        <f t="shared" si="468"/>
        <v>0</v>
      </c>
      <c r="CD297" s="9">
        <f t="shared" si="496"/>
        <v>677.18</v>
      </c>
      <c r="CE297" s="9">
        <f t="shared" si="486"/>
        <v>677.18</v>
      </c>
      <c r="CF297" s="9">
        <f t="shared" si="469"/>
        <v>48.35</v>
      </c>
      <c r="CG297" s="9">
        <f t="shared" si="470"/>
        <v>181.58999999999986</v>
      </c>
      <c r="CH297" s="9">
        <f t="shared" si="471"/>
        <v>495.59000000000009</v>
      </c>
      <c r="CI297" s="9">
        <f t="shared" si="472"/>
        <v>0</v>
      </c>
      <c r="CJ297" s="9">
        <f t="shared" si="473"/>
        <v>0</v>
      </c>
      <c r="CK297" s="4">
        <f t="shared" si="395"/>
        <v>0</v>
      </c>
      <c r="CL297" s="9">
        <f t="shared" si="474"/>
        <v>0</v>
      </c>
      <c r="CM297" s="9">
        <f t="shared" si="497"/>
        <v>677.18</v>
      </c>
      <c r="CN297" s="9">
        <f t="shared" si="487"/>
        <v>677.18</v>
      </c>
      <c r="CO297" s="9">
        <f t="shared" si="475"/>
        <v>48.35</v>
      </c>
      <c r="CP297" s="9">
        <f t="shared" si="476"/>
        <v>133.23999999999987</v>
      </c>
      <c r="CQ297" s="9">
        <f t="shared" si="477"/>
        <v>543.94000000000005</v>
      </c>
      <c r="CR297" s="9">
        <f t="shared" si="478"/>
        <v>0</v>
      </c>
      <c r="CS297" s="9">
        <f t="shared" si="479"/>
        <v>0</v>
      </c>
    </row>
    <row r="298" spans="1:97" ht="12.9" customHeight="1" x14ac:dyDescent="0.25">
      <c r="A298" s="193">
        <v>2416</v>
      </c>
      <c r="B298" s="186" t="s">
        <v>318</v>
      </c>
      <c r="C298" s="278"/>
      <c r="D298" s="199"/>
      <c r="E298" s="217">
        <v>2065.84</v>
      </c>
      <c r="F298" s="276">
        <v>40087</v>
      </c>
      <c r="G298" s="189">
        <v>15</v>
      </c>
      <c r="H298" s="177"/>
      <c r="I298" s="190"/>
      <c r="J298" s="246" t="s">
        <v>468</v>
      </c>
      <c r="K298" s="93">
        <f t="shared" si="422"/>
        <v>6.6699999999999995E-2</v>
      </c>
      <c r="L298" s="94">
        <f t="shared" si="423"/>
        <v>137.79</v>
      </c>
      <c r="M298" s="91">
        <f t="shared" si="424"/>
        <v>1755.8100000000002</v>
      </c>
      <c r="N298" s="9">
        <f t="shared" si="425"/>
        <v>310.02999999999997</v>
      </c>
      <c r="O298" s="548">
        <f t="shared" si="426"/>
        <v>2065.84</v>
      </c>
      <c r="P298" s="543"/>
      <c r="Q298" s="4">
        <f t="shared" si="387"/>
        <v>0</v>
      </c>
      <c r="R298" s="9">
        <f t="shared" si="420"/>
        <v>0</v>
      </c>
      <c r="S298" s="9">
        <f t="shared" si="498"/>
        <v>2065.84</v>
      </c>
      <c r="T298" s="9">
        <f t="shared" si="421"/>
        <v>2065.84</v>
      </c>
      <c r="U298" s="9">
        <f t="shared" si="427"/>
        <v>137.79</v>
      </c>
      <c r="V298" s="9">
        <f t="shared" si="428"/>
        <v>1618.0200000000002</v>
      </c>
      <c r="W298" s="9">
        <f t="shared" si="429"/>
        <v>447.81999999999994</v>
      </c>
      <c r="X298" s="9">
        <f t="shared" si="430"/>
        <v>0</v>
      </c>
      <c r="Y298" s="9">
        <f t="shared" si="431"/>
        <v>0</v>
      </c>
      <c r="Z298" s="4">
        <f t="shared" si="388"/>
        <v>0</v>
      </c>
      <c r="AA298" s="9">
        <f t="shared" si="432"/>
        <v>0</v>
      </c>
      <c r="AB298" s="9">
        <f t="shared" si="490"/>
        <v>2065.84</v>
      </c>
      <c r="AC298" s="9">
        <f t="shared" si="480"/>
        <v>2065.84</v>
      </c>
      <c r="AD298" s="9">
        <f t="shared" si="433"/>
        <v>137.79</v>
      </c>
      <c r="AE298" s="9">
        <f t="shared" si="434"/>
        <v>1480.2300000000002</v>
      </c>
      <c r="AF298" s="9">
        <f t="shared" si="435"/>
        <v>585.6099999999999</v>
      </c>
      <c r="AG298" s="9">
        <f t="shared" si="436"/>
        <v>0</v>
      </c>
      <c r="AH298" s="9">
        <f t="shared" si="437"/>
        <v>0</v>
      </c>
      <c r="AI298" s="4">
        <f t="shared" si="389"/>
        <v>0</v>
      </c>
      <c r="AJ298" s="9">
        <f t="shared" si="438"/>
        <v>0</v>
      </c>
      <c r="AK298" s="9">
        <f t="shared" si="491"/>
        <v>2065.84</v>
      </c>
      <c r="AL298" s="9">
        <f t="shared" si="481"/>
        <v>2065.84</v>
      </c>
      <c r="AM298" s="9">
        <f t="shared" si="439"/>
        <v>137.79</v>
      </c>
      <c r="AN298" s="9">
        <f t="shared" si="440"/>
        <v>1342.4400000000003</v>
      </c>
      <c r="AO298" s="9">
        <f t="shared" si="441"/>
        <v>723.39999999999986</v>
      </c>
      <c r="AP298" s="9">
        <f t="shared" si="442"/>
        <v>0</v>
      </c>
      <c r="AQ298" s="9">
        <f t="shared" si="443"/>
        <v>0</v>
      </c>
      <c r="AR298" s="4">
        <f t="shared" si="390"/>
        <v>0</v>
      </c>
      <c r="AS298" s="9">
        <f t="shared" si="444"/>
        <v>0</v>
      </c>
      <c r="AT298" s="9">
        <f t="shared" si="492"/>
        <v>2065.84</v>
      </c>
      <c r="AU298" s="9">
        <f t="shared" si="482"/>
        <v>2065.84</v>
      </c>
      <c r="AV298" s="9">
        <f t="shared" si="445"/>
        <v>137.79</v>
      </c>
      <c r="AW298" s="9">
        <f t="shared" si="446"/>
        <v>1204.6500000000003</v>
      </c>
      <c r="AX298" s="9">
        <f t="shared" si="447"/>
        <v>861.18999999999983</v>
      </c>
      <c r="AY298" s="9">
        <f t="shared" si="448"/>
        <v>0</v>
      </c>
      <c r="AZ298" s="9">
        <f t="shared" si="449"/>
        <v>0</v>
      </c>
      <c r="BA298" s="4">
        <f t="shared" si="391"/>
        <v>0</v>
      </c>
      <c r="BB298" s="9">
        <f t="shared" si="450"/>
        <v>0</v>
      </c>
      <c r="BC298" s="9">
        <f t="shared" si="493"/>
        <v>2065.84</v>
      </c>
      <c r="BD298" s="9">
        <f t="shared" si="483"/>
        <v>2065.84</v>
      </c>
      <c r="BE298" s="9">
        <f t="shared" si="451"/>
        <v>137.79</v>
      </c>
      <c r="BF298" s="9">
        <f t="shared" si="452"/>
        <v>1066.8600000000004</v>
      </c>
      <c r="BG298" s="9">
        <f t="shared" si="453"/>
        <v>998.97999999999979</v>
      </c>
      <c r="BH298" s="9">
        <f t="shared" si="454"/>
        <v>0</v>
      </c>
      <c r="BI298" s="9">
        <f t="shared" si="455"/>
        <v>0</v>
      </c>
      <c r="BJ298" s="4">
        <f t="shared" si="392"/>
        <v>0</v>
      </c>
      <c r="BK298" s="9">
        <f t="shared" si="456"/>
        <v>0</v>
      </c>
      <c r="BL298" s="9">
        <f t="shared" si="494"/>
        <v>2065.84</v>
      </c>
      <c r="BM298" s="9">
        <f t="shared" si="484"/>
        <v>2065.84</v>
      </c>
      <c r="BN298" s="9">
        <f t="shared" si="457"/>
        <v>137.79</v>
      </c>
      <c r="BO298" s="9">
        <f t="shared" si="458"/>
        <v>929.07000000000039</v>
      </c>
      <c r="BP298" s="9">
        <f t="shared" si="459"/>
        <v>1136.7699999999998</v>
      </c>
      <c r="BQ298" s="9">
        <f t="shared" si="460"/>
        <v>0</v>
      </c>
      <c r="BR298" s="9">
        <f t="shared" si="461"/>
        <v>0</v>
      </c>
      <c r="BS298" s="4">
        <f t="shared" si="393"/>
        <v>0</v>
      </c>
      <c r="BT298" s="9">
        <f t="shared" si="462"/>
        <v>0</v>
      </c>
      <c r="BU298" s="9">
        <f t="shared" si="495"/>
        <v>2065.84</v>
      </c>
      <c r="BV298" s="9">
        <f t="shared" si="485"/>
        <v>2065.84</v>
      </c>
      <c r="BW298" s="9">
        <f t="shared" si="463"/>
        <v>137.79</v>
      </c>
      <c r="BX298" s="9">
        <f t="shared" si="464"/>
        <v>791.28000000000043</v>
      </c>
      <c r="BY298" s="9">
        <f t="shared" si="465"/>
        <v>1274.5599999999997</v>
      </c>
      <c r="BZ298" s="9">
        <f t="shared" si="466"/>
        <v>0</v>
      </c>
      <c r="CA298" s="9">
        <f t="shared" si="467"/>
        <v>0</v>
      </c>
      <c r="CB298" s="4">
        <f t="shared" si="394"/>
        <v>0</v>
      </c>
      <c r="CC298" s="9">
        <f t="shared" si="468"/>
        <v>0</v>
      </c>
      <c r="CD298" s="9">
        <f t="shared" si="496"/>
        <v>2065.84</v>
      </c>
      <c r="CE298" s="9">
        <f t="shared" si="486"/>
        <v>2065.84</v>
      </c>
      <c r="CF298" s="9">
        <f t="shared" si="469"/>
        <v>137.79</v>
      </c>
      <c r="CG298" s="9">
        <f t="shared" si="470"/>
        <v>653.49000000000046</v>
      </c>
      <c r="CH298" s="9">
        <f t="shared" si="471"/>
        <v>1412.3499999999997</v>
      </c>
      <c r="CI298" s="9">
        <f t="shared" si="472"/>
        <v>0</v>
      </c>
      <c r="CJ298" s="9">
        <f t="shared" si="473"/>
        <v>0</v>
      </c>
      <c r="CK298" s="4">
        <f t="shared" si="395"/>
        <v>0</v>
      </c>
      <c r="CL298" s="9">
        <f t="shared" si="474"/>
        <v>0</v>
      </c>
      <c r="CM298" s="9">
        <f t="shared" si="497"/>
        <v>2065.84</v>
      </c>
      <c r="CN298" s="9">
        <f t="shared" si="487"/>
        <v>2065.84</v>
      </c>
      <c r="CO298" s="9">
        <f t="shared" si="475"/>
        <v>137.79</v>
      </c>
      <c r="CP298" s="9">
        <f t="shared" si="476"/>
        <v>515.7000000000005</v>
      </c>
      <c r="CQ298" s="9">
        <f t="shared" si="477"/>
        <v>1550.1399999999996</v>
      </c>
      <c r="CR298" s="9">
        <f t="shared" si="478"/>
        <v>0</v>
      </c>
      <c r="CS298" s="9">
        <f t="shared" si="479"/>
        <v>0</v>
      </c>
    </row>
    <row r="299" spans="1:97" ht="12.9" customHeight="1" x14ac:dyDescent="0.25">
      <c r="A299" s="193">
        <v>2417</v>
      </c>
      <c r="B299" s="186" t="s">
        <v>319</v>
      </c>
      <c r="C299" s="278"/>
      <c r="D299" s="199"/>
      <c r="E299" s="217">
        <v>1142.78</v>
      </c>
      <c r="F299" s="276">
        <v>40087</v>
      </c>
      <c r="G299" s="189">
        <v>1</v>
      </c>
      <c r="H299" s="177"/>
      <c r="I299" s="190"/>
      <c r="J299" s="246" t="s">
        <v>468</v>
      </c>
      <c r="K299" s="93">
        <f t="shared" si="422"/>
        <v>1</v>
      </c>
      <c r="L299" s="94">
        <f t="shared" si="423"/>
        <v>1142.78</v>
      </c>
      <c r="M299" s="91">
        <f t="shared" si="424"/>
        <v>0</v>
      </c>
      <c r="N299" s="9">
        <f t="shared" si="425"/>
        <v>1142.78</v>
      </c>
      <c r="O299" s="548">
        <f t="shared" si="426"/>
        <v>1142.78</v>
      </c>
      <c r="P299" s="543"/>
      <c r="Q299" s="4">
        <f t="shared" si="387"/>
        <v>0</v>
      </c>
      <c r="R299" s="9">
        <f t="shared" si="420"/>
        <v>0</v>
      </c>
      <c r="S299" s="9">
        <f t="shared" si="498"/>
        <v>1142.78</v>
      </c>
      <c r="T299" s="9">
        <f t="shared" si="421"/>
        <v>0</v>
      </c>
      <c r="U299" s="9">
        <f t="shared" si="427"/>
        <v>0</v>
      </c>
      <c r="V299" s="9">
        <f t="shared" si="428"/>
        <v>0</v>
      </c>
      <c r="W299" s="9">
        <f t="shared" si="429"/>
        <v>1142.78</v>
      </c>
      <c r="X299" s="9">
        <f t="shared" si="430"/>
        <v>0</v>
      </c>
      <c r="Y299" s="9">
        <f t="shared" si="431"/>
        <v>0</v>
      </c>
      <c r="Z299" s="4">
        <f t="shared" si="388"/>
        <v>0</v>
      </c>
      <c r="AA299" s="9">
        <f t="shared" si="432"/>
        <v>0</v>
      </c>
      <c r="AB299" s="9">
        <f t="shared" si="490"/>
        <v>1142.78</v>
      </c>
      <c r="AC299" s="9">
        <f t="shared" si="480"/>
        <v>0</v>
      </c>
      <c r="AD299" s="9">
        <f t="shared" si="433"/>
        <v>0</v>
      </c>
      <c r="AE299" s="9">
        <f t="shared" si="434"/>
        <v>0</v>
      </c>
      <c r="AF299" s="9">
        <f t="shared" si="435"/>
        <v>1142.78</v>
      </c>
      <c r="AG299" s="9">
        <f t="shared" si="436"/>
        <v>0</v>
      </c>
      <c r="AH299" s="9">
        <f t="shared" si="437"/>
        <v>0</v>
      </c>
      <c r="AI299" s="4">
        <f t="shared" si="389"/>
        <v>0</v>
      </c>
      <c r="AJ299" s="9">
        <f t="shared" si="438"/>
        <v>0</v>
      </c>
      <c r="AK299" s="9">
        <f t="shared" si="491"/>
        <v>1142.78</v>
      </c>
      <c r="AL299" s="9">
        <f t="shared" si="481"/>
        <v>0</v>
      </c>
      <c r="AM299" s="9">
        <f t="shared" si="439"/>
        <v>0</v>
      </c>
      <c r="AN299" s="9">
        <f t="shared" si="440"/>
        <v>0</v>
      </c>
      <c r="AO299" s="9">
        <f t="shared" si="441"/>
        <v>1142.78</v>
      </c>
      <c r="AP299" s="9">
        <f t="shared" si="442"/>
        <v>0</v>
      </c>
      <c r="AQ299" s="9">
        <f t="shared" si="443"/>
        <v>0</v>
      </c>
      <c r="AR299" s="4">
        <f t="shared" si="390"/>
        <v>0</v>
      </c>
      <c r="AS299" s="9">
        <f t="shared" si="444"/>
        <v>0</v>
      </c>
      <c r="AT299" s="9">
        <f t="shared" si="492"/>
        <v>1142.78</v>
      </c>
      <c r="AU299" s="9">
        <f t="shared" si="482"/>
        <v>0</v>
      </c>
      <c r="AV299" s="9">
        <f t="shared" si="445"/>
        <v>0</v>
      </c>
      <c r="AW299" s="9">
        <f t="shared" si="446"/>
        <v>0</v>
      </c>
      <c r="AX299" s="9">
        <f t="shared" si="447"/>
        <v>1142.78</v>
      </c>
      <c r="AY299" s="9">
        <f t="shared" si="448"/>
        <v>0</v>
      </c>
      <c r="AZ299" s="9">
        <f t="shared" si="449"/>
        <v>0</v>
      </c>
      <c r="BA299" s="4">
        <f t="shared" si="391"/>
        <v>0</v>
      </c>
      <c r="BB299" s="9">
        <f t="shared" si="450"/>
        <v>0</v>
      </c>
      <c r="BC299" s="9">
        <f t="shared" si="493"/>
        <v>1142.78</v>
      </c>
      <c r="BD299" s="9">
        <f t="shared" si="483"/>
        <v>0</v>
      </c>
      <c r="BE299" s="9">
        <f t="shared" si="451"/>
        <v>0</v>
      </c>
      <c r="BF299" s="9">
        <f t="shared" si="452"/>
        <v>0</v>
      </c>
      <c r="BG299" s="9">
        <f t="shared" si="453"/>
        <v>1142.78</v>
      </c>
      <c r="BH299" s="9">
        <f t="shared" si="454"/>
        <v>0</v>
      </c>
      <c r="BI299" s="9">
        <f t="shared" si="455"/>
        <v>0</v>
      </c>
      <c r="BJ299" s="4">
        <f t="shared" si="392"/>
        <v>0</v>
      </c>
      <c r="BK299" s="9">
        <f t="shared" si="456"/>
        <v>0</v>
      </c>
      <c r="BL299" s="9">
        <f t="shared" si="494"/>
        <v>1142.78</v>
      </c>
      <c r="BM299" s="9">
        <f t="shared" si="484"/>
        <v>0</v>
      </c>
      <c r="BN299" s="9">
        <f t="shared" si="457"/>
        <v>0</v>
      </c>
      <c r="BO299" s="9">
        <f t="shared" si="458"/>
        <v>0</v>
      </c>
      <c r="BP299" s="9">
        <f t="shared" si="459"/>
        <v>1142.78</v>
      </c>
      <c r="BQ299" s="9">
        <f t="shared" si="460"/>
        <v>0</v>
      </c>
      <c r="BR299" s="9">
        <f t="shared" si="461"/>
        <v>0</v>
      </c>
      <c r="BS299" s="4">
        <f t="shared" si="393"/>
        <v>0</v>
      </c>
      <c r="BT299" s="9">
        <f t="shared" si="462"/>
        <v>0</v>
      </c>
      <c r="BU299" s="9">
        <f t="shared" si="495"/>
        <v>1142.78</v>
      </c>
      <c r="BV299" s="9">
        <f t="shared" si="485"/>
        <v>0</v>
      </c>
      <c r="BW299" s="9">
        <f t="shared" si="463"/>
        <v>0</v>
      </c>
      <c r="BX299" s="9">
        <f t="shared" si="464"/>
        <v>0</v>
      </c>
      <c r="BY299" s="9">
        <f t="shared" si="465"/>
        <v>1142.78</v>
      </c>
      <c r="BZ299" s="9">
        <f t="shared" si="466"/>
        <v>0</v>
      </c>
      <c r="CA299" s="9">
        <f t="shared" si="467"/>
        <v>0</v>
      </c>
      <c r="CB299" s="4">
        <f t="shared" si="394"/>
        <v>0</v>
      </c>
      <c r="CC299" s="9">
        <f t="shared" si="468"/>
        <v>0</v>
      </c>
      <c r="CD299" s="9">
        <f t="shared" si="496"/>
        <v>1142.78</v>
      </c>
      <c r="CE299" s="9">
        <f t="shared" si="486"/>
        <v>0</v>
      </c>
      <c r="CF299" s="9">
        <f t="shared" si="469"/>
        <v>0</v>
      </c>
      <c r="CG299" s="9">
        <f t="shared" si="470"/>
        <v>0</v>
      </c>
      <c r="CH299" s="9">
        <f t="shared" si="471"/>
        <v>1142.78</v>
      </c>
      <c r="CI299" s="9">
        <f t="shared" si="472"/>
        <v>0</v>
      </c>
      <c r="CJ299" s="9">
        <f t="shared" si="473"/>
        <v>0</v>
      </c>
      <c r="CK299" s="4">
        <f t="shared" si="395"/>
        <v>0</v>
      </c>
      <c r="CL299" s="9">
        <f t="shared" si="474"/>
        <v>0</v>
      </c>
      <c r="CM299" s="9">
        <f t="shared" si="497"/>
        <v>1142.78</v>
      </c>
      <c r="CN299" s="9">
        <f t="shared" si="487"/>
        <v>0</v>
      </c>
      <c r="CO299" s="9">
        <f t="shared" si="475"/>
        <v>0</v>
      </c>
      <c r="CP299" s="9">
        <f t="shared" si="476"/>
        <v>0</v>
      </c>
      <c r="CQ299" s="9">
        <f t="shared" si="477"/>
        <v>1142.78</v>
      </c>
      <c r="CR299" s="9">
        <f t="shared" si="478"/>
        <v>0</v>
      </c>
      <c r="CS299" s="9">
        <f t="shared" si="479"/>
        <v>0</v>
      </c>
    </row>
    <row r="300" spans="1:97" ht="12.9" customHeight="1" x14ac:dyDescent="0.25">
      <c r="A300" s="193">
        <v>2418</v>
      </c>
      <c r="B300" s="186" t="s">
        <v>320</v>
      </c>
      <c r="C300" s="278"/>
      <c r="D300" s="199"/>
      <c r="E300" s="217">
        <v>255.78</v>
      </c>
      <c r="F300" s="276">
        <v>40087</v>
      </c>
      <c r="G300" s="189">
        <v>1</v>
      </c>
      <c r="H300" s="177"/>
      <c r="I300" s="190"/>
      <c r="J300" s="246" t="s">
        <v>468</v>
      </c>
      <c r="K300" s="93">
        <f t="shared" si="422"/>
        <v>1</v>
      </c>
      <c r="L300" s="94">
        <f t="shared" si="423"/>
        <v>255.78</v>
      </c>
      <c r="M300" s="91">
        <f t="shared" si="424"/>
        <v>0</v>
      </c>
      <c r="N300" s="9">
        <f t="shared" si="425"/>
        <v>255.78</v>
      </c>
      <c r="O300" s="548">
        <f t="shared" si="426"/>
        <v>255.78</v>
      </c>
      <c r="P300" s="543"/>
      <c r="Q300" s="4">
        <f t="shared" si="387"/>
        <v>0</v>
      </c>
      <c r="R300" s="9">
        <f t="shared" si="420"/>
        <v>0</v>
      </c>
      <c r="S300" s="9">
        <f t="shared" si="498"/>
        <v>255.78</v>
      </c>
      <c r="T300" s="9">
        <f t="shared" si="421"/>
        <v>0</v>
      </c>
      <c r="U300" s="9">
        <f t="shared" si="427"/>
        <v>0</v>
      </c>
      <c r="V300" s="9">
        <f t="shared" si="428"/>
        <v>0</v>
      </c>
      <c r="W300" s="9">
        <f t="shared" si="429"/>
        <v>255.78</v>
      </c>
      <c r="X300" s="9">
        <f t="shared" si="430"/>
        <v>0</v>
      </c>
      <c r="Y300" s="9">
        <f t="shared" si="431"/>
        <v>0</v>
      </c>
      <c r="Z300" s="4">
        <f t="shared" si="388"/>
        <v>0</v>
      </c>
      <c r="AA300" s="9">
        <f t="shared" si="432"/>
        <v>0</v>
      </c>
      <c r="AB300" s="9">
        <f t="shared" si="490"/>
        <v>255.78</v>
      </c>
      <c r="AC300" s="9">
        <f t="shared" si="480"/>
        <v>0</v>
      </c>
      <c r="AD300" s="9">
        <f t="shared" si="433"/>
        <v>0</v>
      </c>
      <c r="AE300" s="9">
        <f t="shared" si="434"/>
        <v>0</v>
      </c>
      <c r="AF300" s="9">
        <f t="shared" si="435"/>
        <v>255.78</v>
      </c>
      <c r="AG300" s="9">
        <f t="shared" si="436"/>
        <v>0</v>
      </c>
      <c r="AH300" s="9">
        <f t="shared" si="437"/>
        <v>0</v>
      </c>
      <c r="AI300" s="4">
        <f t="shared" si="389"/>
        <v>0</v>
      </c>
      <c r="AJ300" s="9">
        <f t="shared" si="438"/>
        <v>0</v>
      </c>
      <c r="AK300" s="9">
        <f t="shared" si="491"/>
        <v>255.78</v>
      </c>
      <c r="AL300" s="9">
        <f t="shared" si="481"/>
        <v>0</v>
      </c>
      <c r="AM300" s="9">
        <f t="shared" si="439"/>
        <v>0</v>
      </c>
      <c r="AN300" s="9">
        <f t="shared" si="440"/>
        <v>0</v>
      </c>
      <c r="AO300" s="9">
        <f t="shared" si="441"/>
        <v>255.78</v>
      </c>
      <c r="AP300" s="9">
        <f t="shared" si="442"/>
        <v>0</v>
      </c>
      <c r="AQ300" s="9">
        <f t="shared" si="443"/>
        <v>0</v>
      </c>
      <c r="AR300" s="4">
        <f t="shared" si="390"/>
        <v>0</v>
      </c>
      <c r="AS300" s="9">
        <f t="shared" si="444"/>
        <v>0</v>
      </c>
      <c r="AT300" s="9">
        <f t="shared" si="492"/>
        <v>255.78</v>
      </c>
      <c r="AU300" s="9">
        <f t="shared" si="482"/>
        <v>0</v>
      </c>
      <c r="AV300" s="9">
        <f t="shared" si="445"/>
        <v>0</v>
      </c>
      <c r="AW300" s="9">
        <f t="shared" si="446"/>
        <v>0</v>
      </c>
      <c r="AX300" s="9">
        <f t="shared" si="447"/>
        <v>255.78</v>
      </c>
      <c r="AY300" s="9">
        <f t="shared" si="448"/>
        <v>0</v>
      </c>
      <c r="AZ300" s="9">
        <f t="shared" si="449"/>
        <v>0</v>
      </c>
      <c r="BA300" s="4">
        <f t="shared" si="391"/>
        <v>0</v>
      </c>
      <c r="BB300" s="9">
        <f t="shared" si="450"/>
        <v>0</v>
      </c>
      <c r="BC300" s="9">
        <f t="shared" si="493"/>
        <v>255.78</v>
      </c>
      <c r="BD300" s="9">
        <f t="shared" si="483"/>
        <v>0</v>
      </c>
      <c r="BE300" s="9">
        <f t="shared" si="451"/>
        <v>0</v>
      </c>
      <c r="BF300" s="9">
        <f t="shared" si="452"/>
        <v>0</v>
      </c>
      <c r="BG300" s="9">
        <f t="shared" si="453"/>
        <v>255.78</v>
      </c>
      <c r="BH300" s="9">
        <f t="shared" si="454"/>
        <v>0</v>
      </c>
      <c r="BI300" s="9">
        <f t="shared" si="455"/>
        <v>0</v>
      </c>
      <c r="BJ300" s="4">
        <f t="shared" si="392"/>
        <v>0</v>
      </c>
      <c r="BK300" s="9">
        <f t="shared" si="456"/>
        <v>0</v>
      </c>
      <c r="BL300" s="9">
        <f t="shared" si="494"/>
        <v>255.78</v>
      </c>
      <c r="BM300" s="9">
        <f t="shared" si="484"/>
        <v>0</v>
      </c>
      <c r="BN300" s="9">
        <f t="shared" si="457"/>
        <v>0</v>
      </c>
      <c r="BO300" s="9">
        <f t="shared" si="458"/>
        <v>0</v>
      </c>
      <c r="BP300" s="9">
        <f t="shared" si="459"/>
        <v>255.78</v>
      </c>
      <c r="BQ300" s="9">
        <f t="shared" si="460"/>
        <v>0</v>
      </c>
      <c r="BR300" s="9">
        <f t="shared" si="461"/>
        <v>0</v>
      </c>
      <c r="BS300" s="4">
        <f t="shared" si="393"/>
        <v>0</v>
      </c>
      <c r="BT300" s="9">
        <f t="shared" si="462"/>
        <v>0</v>
      </c>
      <c r="BU300" s="9">
        <f t="shared" si="495"/>
        <v>255.78</v>
      </c>
      <c r="BV300" s="9">
        <f t="shared" si="485"/>
        <v>0</v>
      </c>
      <c r="BW300" s="9">
        <f t="shared" si="463"/>
        <v>0</v>
      </c>
      <c r="BX300" s="9">
        <f t="shared" si="464"/>
        <v>0</v>
      </c>
      <c r="BY300" s="9">
        <f t="shared" si="465"/>
        <v>255.78</v>
      </c>
      <c r="BZ300" s="9">
        <f t="shared" si="466"/>
        <v>0</v>
      </c>
      <c r="CA300" s="9">
        <f t="shared" si="467"/>
        <v>0</v>
      </c>
      <c r="CB300" s="4">
        <f t="shared" si="394"/>
        <v>0</v>
      </c>
      <c r="CC300" s="9">
        <f t="shared" si="468"/>
        <v>0</v>
      </c>
      <c r="CD300" s="9">
        <f t="shared" si="496"/>
        <v>255.78</v>
      </c>
      <c r="CE300" s="9">
        <f t="shared" si="486"/>
        <v>0</v>
      </c>
      <c r="CF300" s="9">
        <f t="shared" si="469"/>
        <v>0</v>
      </c>
      <c r="CG300" s="9">
        <f t="shared" si="470"/>
        <v>0</v>
      </c>
      <c r="CH300" s="9">
        <f t="shared" si="471"/>
        <v>255.78</v>
      </c>
      <c r="CI300" s="9">
        <f t="shared" si="472"/>
        <v>0</v>
      </c>
      <c r="CJ300" s="9">
        <f t="shared" si="473"/>
        <v>0</v>
      </c>
      <c r="CK300" s="4">
        <f t="shared" si="395"/>
        <v>0</v>
      </c>
      <c r="CL300" s="9">
        <f t="shared" si="474"/>
        <v>0</v>
      </c>
      <c r="CM300" s="9">
        <f t="shared" si="497"/>
        <v>255.78</v>
      </c>
      <c r="CN300" s="9">
        <f t="shared" si="487"/>
        <v>0</v>
      </c>
      <c r="CO300" s="9">
        <f t="shared" si="475"/>
        <v>0</v>
      </c>
      <c r="CP300" s="9">
        <f t="shared" si="476"/>
        <v>0</v>
      </c>
      <c r="CQ300" s="9">
        <f t="shared" si="477"/>
        <v>255.78</v>
      </c>
      <c r="CR300" s="9">
        <f t="shared" si="478"/>
        <v>0</v>
      </c>
      <c r="CS300" s="9">
        <f t="shared" si="479"/>
        <v>0</v>
      </c>
    </row>
    <row r="301" spans="1:97" ht="12.9" customHeight="1" x14ac:dyDescent="0.25">
      <c r="A301" s="193">
        <v>2419</v>
      </c>
      <c r="B301" s="186" t="s">
        <v>321</v>
      </c>
      <c r="C301" s="278"/>
      <c r="D301" s="199"/>
      <c r="E301" s="217">
        <v>1030.71</v>
      </c>
      <c r="F301" s="276">
        <v>40087</v>
      </c>
      <c r="G301" s="189">
        <v>10</v>
      </c>
      <c r="H301" s="177"/>
      <c r="I301" s="190"/>
      <c r="J301" s="246" t="s">
        <v>468</v>
      </c>
      <c r="K301" s="93">
        <f t="shared" si="422"/>
        <v>0.1</v>
      </c>
      <c r="L301" s="94">
        <f t="shared" si="423"/>
        <v>103.07</v>
      </c>
      <c r="M301" s="91">
        <f t="shared" si="424"/>
        <v>798.80000000000007</v>
      </c>
      <c r="N301" s="9">
        <f t="shared" si="425"/>
        <v>231.91</v>
      </c>
      <c r="O301" s="548">
        <f t="shared" si="426"/>
        <v>1030.71</v>
      </c>
      <c r="P301" s="543"/>
      <c r="Q301" s="4">
        <f t="shared" si="387"/>
        <v>0</v>
      </c>
      <c r="R301" s="9">
        <f t="shared" si="420"/>
        <v>0</v>
      </c>
      <c r="S301" s="9">
        <f t="shared" si="498"/>
        <v>1030.71</v>
      </c>
      <c r="T301" s="9">
        <f t="shared" si="421"/>
        <v>1030.71</v>
      </c>
      <c r="U301" s="9">
        <f t="shared" si="427"/>
        <v>103.07</v>
      </c>
      <c r="V301" s="9">
        <f t="shared" si="428"/>
        <v>695.73</v>
      </c>
      <c r="W301" s="9">
        <f t="shared" si="429"/>
        <v>334.98</v>
      </c>
      <c r="X301" s="9">
        <f t="shared" si="430"/>
        <v>0</v>
      </c>
      <c r="Y301" s="9">
        <f t="shared" si="431"/>
        <v>0</v>
      </c>
      <c r="Z301" s="4">
        <f t="shared" si="388"/>
        <v>0</v>
      </c>
      <c r="AA301" s="9">
        <f t="shared" si="432"/>
        <v>0</v>
      </c>
      <c r="AB301" s="9">
        <f t="shared" si="490"/>
        <v>1030.71</v>
      </c>
      <c r="AC301" s="9">
        <f t="shared" si="480"/>
        <v>1030.71</v>
      </c>
      <c r="AD301" s="9">
        <f t="shared" si="433"/>
        <v>103.07</v>
      </c>
      <c r="AE301" s="9">
        <f t="shared" si="434"/>
        <v>592.66000000000008</v>
      </c>
      <c r="AF301" s="9">
        <f t="shared" si="435"/>
        <v>438.05</v>
      </c>
      <c r="AG301" s="9">
        <f t="shared" si="436"/>
        <v>0</v>
      </c>
      <c r="AH301" s="9">
        <f t="shared" si="437"/>
        <v>0</v>
      </c>
      <c r="AI301" s="4">
        <f t="shared" si="389"/>
        <v>0</v>
      </c>
      <c r="AJ301" s="9">
        <f t="shared" si="438"/>
        <v>0</v>
      </c>
      <c r="AK301" s="9">
        <f t="shared" si="491"/>
        <v>1030.71</v>
      </c>
      <c r="AL301" s="9">
        <f t="shared" si="481"/>
        <v>1030.71</v>
      </c>
      <c r="AM301" s="9">
        <f t="shared" si="439"/>
        <v>103.07</v>
      </c>
      <c r="AN301" s="9">
        <f t="shared" si="440"/>
        <v>489.59000000000009</v>
      </c>
      <c r="AO301" s="9">
        <f t="shared" si="441"/>
        <v>541.12</v>
      </c>
      <c r="AP301" s="9">
        <f t="shared" si="442"/>
        <v>0</v>
      </c>
      <c r="AQ301" s="9">
        <f t="shared" si="443"/>
        <v>0</v>
      </c>
      <c r="AR301" s="4">
        <f t="shared" si="390"/>
        <v>0</v>
      </c>
      <c r="AS301" s="9">
        <f t="shared" si="444"/>
        <v>0</v>
      </c>
      <c r="AT301" s="9">
        <f t="shared" si="492"/>
        <v>1030.71</v>
      </c>
      <c r="AU301" s="9">
        <f t="shared" si="482"/>
        <v>1030.71</v>
      </c>
      <c r="AV301" s="9">
        <f t="shared" si="445"/>
        <v>103.07</v>
      </c>
      <c r="AW301" s="9">
        <f t="shared" si="446"/>
        <v>386.5200000000001</v>
      </c>
      <c r="AX301" s="9">
        <f t="shared" si="447"/>
        <v>644.19000000000005</v>
      </c>
      <c r="AY301" s="9">
        <f t="shared" si="448"/>
        <v>0</v>
      </c>
      <c r="AZ301" s="9">
        <f t="shared" si="449"/>
        <v>0</v>
      </c>
      <c r="BA301" s="4">
        <f t="shared" si="391"/>
        <v>0</v>
      </c>
      <c r="BB301" s="9">
        <f t="shared" si="450"/>
        <v>0</v>
      </c>
      <c r="BC301" s="9">
        <f t="shared" si="493"/>
        <v>1030.71</v>
      </c>
      <c r="BD301" s="9">
        <f t="shared" si="483"/>
        <v>1030.71</v>
      </c>
      <c r="BE301" s="9">
        <f t="shared" si="451"/>
        <v>103.07</v>
      </c>
      <c r="BF301" s="9">
        <f t="shared" si="452"/>
        <v>283.4500000000001</v>
      </c>
      <c r="BG301" s="9">
        <f t="shared" si="453"/>
        <v>747.26</v>
      </c>
      <c r="BH301" s="9">
        <f t="shared" si="454"/>
        <v>0</v>
      </c>
      <c r="BI301" s="9">
        <f t="shared" si="455"/>
        <v>0</v>
      </c>
      <c r="BJ301" s="4">
        <f t="shared" si="392"/>
        <v>0</v>
      </c>
      <c r="BK301" s="9">
        <f t="shared" si="456"/>
        <v>0</v>
      </c>
      <c r="BL301" s="9">
        <f t="shared" si="494"/>
        <v>1030.71</v>
      </c>
      <c r="BM301" s="9">
        <f t="shared" si="484"/>
        <v>1030.71</v>
      </c>
      <c r="BN301" s="9">
        <f t="shared" si="457"/>
        <v>103.07</v>
      </c>
      <c r="BO301" s="9">
        <f t="shared" si="458"/>
        <v>180.38000000000011</v>
      </c>
      <c r="BP301" s="9">
        <f t="shared" si="459"/>
        <v>850.32999999999993</v>
      </c>
      <c r="BQ301" s="9">
        <f t="shared" si="460"/>
        <v>0</v>
      </c>
      <c r="BR301" s="9">
        <f t="shared" si="461"/>
        <v>0</v>
      </c>
      <c r="BS301" s="4">
        <f t="shared" si="393"/>
        <v>0</v>
      </c>
      <c r="BT301" s="9">
        <f t="shared" si="462"/>
        <v>0</v>
      </c>
      <c r="BU301" s="9">
        <f t="shared" si="495"/>
        <v>1030.71</v>
      </c>
      <c r="BV301" s="9">
        <f t="shared" si="485"/>
        <v>1030.71</v>
      </c>
      <c r="BW301" s="9">
        <f t="shared" si="463"/>
        <v>103.07</v>
      </c>
      <c r="BX301" s="9">
        <f t="shared" si="464"/>
        <v>77.310000000000116</v>
      </c>
      <c r="BY301" s="9">
        <f t="shared" si="465"/>
        <v>953.39999999999986</v>
      </c>
      <c r="BZ301" s="9">
        <f t="shared" si="466"/>
        <v>0</v>
      </c>
      <c r="CA301" s="9">
        <f t="shared" si="467"/>
        <v>0</v>
      </c>
      <c r="CB301" s="4">
        <f t="shared" si="394"/>
        <v>0</v>
      </c>
      <c r="CC301" s="9">
        <f t="shared" si="468"/>
        <v>0</v>
      </c>
      <c r="CD301" s="9">
        <f t="shared" si="496"/>
        <v>1030.71</v>
      </c>
      <c r="CE301" s="9">
        <f t="shared" si="486"/>
        <v>773.11</v>
      </c>
      <c r="CF301" s="9">
        <f t="shared" si="469"/>
        <v>77.310000000000116</v>
      </c>
      <c r="CG301" s="9">
        <f t="shared" si="470"/>
        <v>0</v>
      </c>
      <c r="CH301" s="9">
        <f t="shared" si="471"/>
        <v>1030.71</v>
      </c>
      <c r="CI301" s="9">
        <f t="shared" si="472"/>
        <v>0</v>
      </c>
      <c r="CJ301" s="9">
        <f t="shared" si="473"/>
        <v>0</v>
      </c>
      <c r="CK301" s="4">
        <f t="shared" si="395"/>
        <v>0</v>
      </c>
      <c r="CL301" s="9">
        <f t="shared" si="474"/>
        <v>0</v>
      </c>
      <c r="CM301" s="9">
        <f t="shared" si="497"/>
        <v>1030.71</v>
      </c>
      <c r="CN301" s="9">
        <f t="shared" si="487"/>
        <v>0</v>
      </c>
      <c r="CO301" s="9">
        <f t="shared" si="475"/>
        <v>0</v>
      </c>
      <c r="CP301" s="9">
        <f t="shared" si="476"/>
        <v>0</v>
      </c>
      <c r="CQ301" s="9">
        <f t="shared" si="477"/>
        <v>1030.71</v>
      </c>
      <c r="CR301" s="9">
        <f t="shared" si="478"/>
        <v>0</v>
      </c>
      <c r="CS301" s="9">
        <f t="shared" si="479"/>
        <v>0</v>
      </c>
    </row>
    <row r="302" spans="1:97" ht="12.9" customHeight="1" x14ac:dyDescent="0.25">
      <c r="A302" s="193">
        <v>2420</v>
      </c>
      <c r="B302" s="186" t="s">
        <v>322</v>
      </c>
      <c r="C302" s="278"/>
      <c r="D302" s="199"/>
      <c r="E302" s="217">
        <v>35548.03</v>
      </c>
      <c r="F302" s="276">
        <v>40087</v>
      </c>
      <c r="G302" s="189">
        <v>11</v>
      </c>
      <c r="H302" s="177"/>
      <c r="I302" s="190"/>
      <c r="J302" s="246" t="s">
        <v>468</v>
      </c>
      <c r="K302" s="93">
        <f t="shared" si="422"/>
        <v>9.0899999999999995E-2</v>
      </c>
      <c r="L302" s="94">
        <f t="shared" si="423"/>
        <v>3231.32</v>
      </c>
      <c r="M302" s="91">
        <f t="shared" si="424"/>
        <v>28277.559999999998</v>
      </c>
      <c r="N302" s="9">
        <f t="shared" si="425"/>
        <v>7270.47</v>
      </c>
      <c r="O302" s="548">
        <f t="shared" si="426"/>
        <v>35548.03</v>
      </c>
      <c r="P302" s="543"/>
      <c r="Q302" s="4">
        <f t="shared" si="387"/>
        <v>0</v>
      </c>
      <c r="R302" s="9">
        <f t="shared" si="420"/>
        <v>0</v>
      </c>
      <c r="S302" s="9">
        <f t="shared" si="498"/>
        <v>35548.03</v>
      </c>
      <c r="T302" s="9">
        <f t="shared" si="421"/>
        <v>35548.03</v>
      </c>
      <c r="U302" s="9">
        <f t="shared" si="427"/>
        <v>3231.32</v>
      </c>
      <c r="V302" s="9">
        <f t="shared" si="428"/>
        <v>25046.239999999998</v>
      </c>
      <c r="W302" s="9">
        <f t="shared" si="429"/>
        <v>10501.79</v>
      </c>
      <c r="X302" s="9">
        <f t="shared" si="430"/>
        <v>0</v>
      </c>
      <c r="Y302" s="9">
        <f t="shared" si="431"/>
        <v>0</v>
      </c>
      <c r="Z302" s="4">
        <f t="shared" si="388"/>
        <v>0</v>
      </c>
      <c r="AA302" s="9">
        <f t="shared" si="432"/>
        <v>0</v>
      </c>
      <c r="AB302" s="9">
        <f t="shared" si="490"/>
        <v>35548.03</v>
      </c>
      <c r="AC302" s="9">
        <f t="shared" si="480"/>
        <v>35548.03</v>
      </c>
      <c r="AD302" s="9">
        <f t="shared" si="433"/>
        <v>3231.32</v>
      </c>
      <c r="AE302" s="9">
        <f t="shared" si="434"/>
        <v>21814.92</v>
      </c>
      <c r="AF302" s="9">
        <f t="shared" si="435"/>
        <v>13733.11</v>
      </c>
      <c r="AG302" s="9">
        <f t="shared" si="436"/>
        <v>0</v>
      </c>
      <c r="AH302" s="9">
        <f t="shared" si="437"/>
        <v>0</v>
      </c>
      <c r="AI302" s="4">
        <f t="shared" si="389"/>
        <v>0</v>
      </c>
      <c r="AJ302" s="9">
        <f t="shared" si="438"/>
        <v>0</v>
      </c>
      <c r="AK302" s="9">
        <f t="shared" si="491"/>
        <v>35548.03</v>
      </c>
      <c r="AL302" s="9">
        <f t="shared" si="481"/>
        <v>35548.03</v>
      </c>
      <c r="AM302" s="9">
        <f t="shared" si="439"/>
        <v>3231.32</v>
      </c>
      <c r="AN302" s="9">
        <f t="shared" si="440"/>
        <v>18583.599999999999</v>
      </c>
      <c r="AO302" s="9">
        <f t="shared" si="441"/>
        <v>16964.43</v>
      </c>
      <c r="AP302" s="9">
        <f t="shared" si="442"/>
        <v>0</v>
      </c>
      <c r="AQ302" s="9">
        <f t="shared" si="443"/>
        <v>0</v>
      </c>
      <c r="AR302" s="4">
        <f t="shared" si="390"/>
        <v>0</v>
      </c>
      <c r="AS302" s="9">
        <f t="shared" si="444"/>
        <v>0</v>
      </c>
      <c r="AT302" s="9">
        <f t="shared" si="492"/>
        <v>35548.03</v>
      </c>
      <c r="AU302" s="9">
        <f t="shared" si="482"/>
        <v>35548.03</v>
      </c>
      <c r="AV302" s="9">
        <f t="shared" si="445"/>
        <v>3231.32</v>
      </c>
      <c r="AW302" s="9">
        <f t="shared" si="446"/>
        <v>15352.279999999999</v>
      </c>
      <c r="AX302" s="9">
        <f t="shared" si="447"/>
        <v>20195.75</v>
      </c>
      <c r="AY302" s="9">
        <f t="shared" si="448"/>
        <v>0</v>
      </c>
      <c r="AZ302" s="9">
        <f t="shared" si="449"/>
        <v>0</v>
      </c>
      <c r="BA302" s="4">
        <f t="shared" si="391"/>
        <v>0</v>
      </c>
      <c r="BB302" s="9">
        <f t="shared" si="450"/>
        <v>0</v>
      </c>
      <c r="BC302" s="9">
        <f t="shared" si="493"/>
        <v>35548.03</v>
      </c>
      <c r="BD302" s="9">
        <f t="shared" si="483"/>
        <v>35548.03</v>
      </c>
      <c r="BE302" s="9">
        <f t="shared" si="451"/>
        <v>3231.32</v>
      </c>
      <c r="BF302" s="9">
        <f t="shared" si="452"/>
        <v>12120.96</v>
      </c>
      <c r="BG302" s="9">
        <f t="shared" si="453"/>
        <v>23427.07</v>
      </c>
      <c r="BH302" s="9">
        <f t="shared" si="454"/>
        <v>0</v>
      </c>
      <c r="BI302" s="9">
        <f t="shared" si="455"/>
        <v>0</v>
      </c>
      <c r="BJ302" s="4">
        <f t="shared" si="392"/>
        <v>0</v>
      </c>
      <c r="BK302" s="9">
        <f t="shared" si="456"/>
        <v>0</v>
      </c>
      <c r="BL302" s="9">
        <f t="shared" si="494"/>
        <v>35548.03</v>
      </c>
      <c r="BM302" s="9">
        <f t="shared" si="484"/>
        <v>35548.03</v>
      </c>
      <c r="BN302" s="9">
        <f t="shared" si="457"/>
        <v>3231.32</v>
      </c>
      <c r="BO302" s="9">
        <f t="shared" si="458"/>
        <v>8889.64</v>
      </c>
      <c r="BP302" s="9">
        <f t="shared" si="459"/>
        <v>26658.39</v>
      </c>
      <c r="BQ302" s="9">
        <f t="shared" si="460"/>
        <v>0</v>
      </c>
      <c r="BR302" s="9">
        <f t="shared" si="461"/>
        <v>0</v>
      </c>
      <c r="BS302" s="4">
        <f t="shared" si="393"/>
        <v>0</v>
      </c>
      <c r="BT302" s="9">
        <f t="shared" si="462"/>
        <v>0</v>
      </c>
      <c r="BU302" s="9">
        <f t="shared" si="495"/>
        <v>35548.03</v>
      </c>
      <c r="BV302" s="9">
        <f t="shared" si="485"/>
        <v>35548.03</v>
      </c>
      <c r="BW302" s="9">
        <f t="shared" si="463"/>
        <v>3231.32</v>
      </c>
      <c r="BX302" s="9">
        <f t="shared" si="464"/>
        <v>5658.32</v>
      </c>
      <c r="BY302" s="9">
        <f t="shared" si="465"/>
        <v>29889.71</v>
      </c>
      <c r="BZ302" s="9">
        <f t="shared" si="466"/>
        <v>0</v>
      </c>
      <c r="CA302" s="9">
        <f t="shared" si="467"/>
        <v>0</v>
      </c>
      <c r="CB302" s="4">
        <f t="shared" si="394"/>
        <v>0</v>
      </c>
      <c r="CC302" s="9">
        <f t="shared" si="468"/>
        <v>0</v>
      </c>
      <c r="CD302" s="9">
        <f t="shared" si="496"/>
        <v>35548.03</v>
      </c>
      <c r="CE302" s="9">
        <f t="shared" si="486"/>
        <v>35548.03</v>
      </c>
      <c r="CF302" s="9">
        <f t="shared" si="469"/>
        <v>3231.32</v>
      </c>
      <c r="CG302" s="9">
        <f t="shared" si="470"/>
        <v>2426.9999999999995</v>
      </c>
      <c r="CH302" s="9">
        <f t="shared" si="471"/>
        <v>33121.03</v>
      </c>
      <c r="CI302" s="9">
        <f t="shared" si="472"/>
        <v>0</v>
      </c>
      <c r="CJ302" s="9">
        <f t="shared" si="473"/>
        <v>0</v>
      </c>
      <c r="CK302" s="4">
        <f t="shared" si="395"/>
        <v>0</v>
      </c>
      <c r="CL302" s="9">
        <f t="shared" si="474"/>
        <v>0</v>
      </c>
      <c r="CM302" s="9">
        <f t="shared" si="497"/>
        <v>35548.03</v>
      </c>
      <c r="CN302" s="9">
        <f t="shared" si="487"/>
        <v>26699.64</v>
      </c>
      <c r="CO302" s="9">
        <f t="shared" si="475"/>
        <v>2426.9999999999995</v>
      </c>
      <c r="CP302" s="9">
        <f t="shared" si="476"/>
        <v>0</v>
      </c>
      <c r="CQ302" s="9">
        <f t="shared" si="477"/>
        <v>35548.03</v>
      </c>
      <c r="CR302" s="9">
        <f t="shared" si="478"/>
        <v>0</v>
      </c>
      <c r="CS302" s="9">
        <f t="shared" si="479"/>
        <v>0</v>
      </c>
    </row>
    <row r="303" spans="1:97" ht="12.9" customHeight="1" x14ac:dyDescent="0.25">
      <c r="A303" s="193">
        <v>2421</v>
      </c>
      <c r="B303" s="186" t="s">
        <v>323</v>
      </c>
      <c r="C303" s="278"/>
      <c r="D303" s="199"/>
      <c r="E303" s="217">
        <v>324666.34999999998</v>
      </c>
      <c r="F303" s="276">
        <v>40087</v>
      </c>
      <c r="G303" s="189">
        <v>12</v>
      </c>
      <c r="H303" s="177"/>
      <c r="I303" s="190"/>
      <c r="J303" s="246" t="s">
        <v>468</v>
      </c>
      <c r="K303" s="93">
        <f t="shared" si="422"/>
        <v>8.3299999999999999E-2</v>
      </c>
      <c r="L303" s="94">
        <f t="shared" si="423"/>
        <v>27044.71</v>
      </c>
      <c r="M303" s="91">
        <f t="shared" si="424"/>
        <v>263815.75</v>
      </c>
      <c r="N303" s="9">
        <f t="shared" si="425"/>
        <v>60850.6</v>
      </c>
      <c r="O303" s="548">
        <f t="shared" si="426"/>
        <v>324666.34999999998</v>
      </c>
      <c r="P303" s="543"/>
      <c r="Q303" s="4">
        <f t="shared" si="387"/>
        <v>0</v>
      </c>
      <c r="R303" s="9">
        <f t="shared" si="420"/>
        <v>0</v>
      </c>
      <c r="S303" s="9">
        <f t="shared" si="498"/>
        <v>324666.34999999998</v>
      </c>
      <c r="T303" s="9">
        <f t="shared" si="421"/>
        <v>324666.34999999998</v>
      </c>
      <c r="U303" s="9">
        <f t="shared" si="427"/>
        <v>27044.71</v>
      </c>
      <c r="V303" s="9">
        <f t="shared" si="428"/>
        <v>236771.04</v>
      </c>
      <c r="W303" s="9">
        <f t="shared" si="429"/>
        <v>87895.31</v>
      </c>
      <c r="X303" s="9">
        <f t="shared" si="430"/>
        <v>0</v>
      </c>
      <c r="Y303" s="9">
        <f t="shared" si="431"/>
        <v>0</v>
      </c>
      <c r="Z303" s="4">
        <f t="shared" si="388"/>
        <v>0</v>
      </c>
      <c r="AA303" s="9">
        <f t="shared" si="432"/>
        <v>0</v>
      </c>
      <c r="AB303" s="9">
        <f t="shared" si="490"/>
        <v>324666.34999999998</v>
      </c>
      <c r="AC303" s="9">
        <f t="shared" si="480"/>
        <v>324666.34999999998</v>
      </c>
      <c r="AD303" s="9">
        <f t="shared" si="433"/>
        <v>27044.71</v>
      </c>
      <c r="AE303" s="9">
        <f t="shared" si="434"/>
        <v>209726.33000000002</v>
      </c>
      <c r="AF303" s="9">
        <f t="shared" si="435"/>
        <v>114940.01999999999</v>
      </c>
      <c r="AG303" s="9">
        <f t="shared" si="436"/>
        <v>0</v>
      </c>
      <c r="AH303" s="9">
        <f t="shared" si="437"/>
        <v>0</v>
      </c>
      <c r="AI303" s="4">
        <f t="shared" si="389"/>
        <v>0</v>
      </c>
      <c r="AJ303" s="9">
        <f t="shared" si="438"/>
        <v>0</v>
      </c>
      <c r="AK303" s="9">
        <f t="shared" si="491"/>
        <v>324666.34999999998</v>
      </c>
      <c r="AL303" s="9">
        <f t="shared" si="481"/>
        <v>324666.34999999998</v>
      </c>
      <c r="AM303" s="9">
        <f t="shared" si="439"/>
        <v>27044.71</v>
      </c>
      <c r="AN303" s="9">
        <f t="shared" si="440"/>
        <v>182681.62000000002</v>
      </c>
      <c r="AO303" s="9">
        <f t="shared" si="441"/>
        <v>141984.72999999998</v>
      </c>
      <c r="AP303" s="9">
        <f t="shared" si="442"/>
        <v>0</v>
      </c>
      <c r="AQ303" s="9">
        <f t="shared" si="443"/>
        <v>0</v>
      </c>
      <c r="AR303" s="4">
        <f t="shared" si="390"/>
        <v>0</v>
      </c>
      <c r="AS303" s="9">
        <f t="shared" si="444"/>
        <v>0</v>
      </c>
      <c r="AT303" s="9">
        <f t="shared" si="492"/>
        <v>324666.34999999998</v>
      </c>
      <c r="AU303" s="9">
        <f t="shared" si="482"/>
        <v>324666.34999999998</v>
      </c>
      <c r="AV303" s="9">
        <f t="shared" si="445"/>
        <v>27044.71</v>
      </c>
      <c r="AW303" s="9">
        <f t="shared" si="446"/>
        <v>155636.91000000003</v>
      </c>
      <c r="AX303" s="9">
        <f t="shared" si="447"/>
        <v>169029.43999999997</v>
      </c>
      <c r="AY303" s="9">
        <f t="shared" si="448"/>
        <v>0</v>
      </c>
      <c r="AZ303" s="9">
        <f t="shared" si="449"/>
        <v>0</v>
      </c>
      <c r="BA303" s="4">
        <f t="shared" si="391"/>
        <v>0</v>
      </c>
      <c r="BB303" s="9">
        <f t="shared" si="450"/>
        <v>0</v>
      </c>
      <c r="BC303" s="9">
        <f t="shared" si="493"/>
        <v>324666.34999999998</v>
      </c>
      <c r="BD303" s="9">
        <f t="shared" si="483"/>
        <v>324666.34999999998</v>
      </c>
      <c r="BE303" s="9">
        <f t="shared" si="451"/>
        <v>27044.71</v>
      </c>
      <c r="BF303" s="9">
        <f t="shared" si="452"/>
        <v>128592.20000000004</v>
      </c>
      <c r="BG303" s="9">
        <f t="shared" si="453"/>
        <v>196074.14999999997</v>
      </c>
      <c r="BH303" s="9">
        <f t="shared" si="454"/>
        <v>0</v>
      </c>
      <c r="BI303" s="9">
        <f t="shared" si="455"/>
        <v>0</v>
      </c>
      <c r="BJ303" s="4">
        <f t="shared" si="392"/>
        <v>0</v>
      </c>
      <c r="BK303" s="9">
        <f t="shared" si="456"/>
        <v>0</v>
      </c>
      <c r="BL303" s="9">
        <f t="shared" si="494"/>
        <v>324666.34999999998</v>
      </c>
      <c r="BM303" s="9">
        <f t="shared" si="484"/>
        <v>324666.34999999998</v>
      </c>
      <c r="BN303" s="9">
        <f t="shared" si="457"/>
        <v>27044.71</v>
      </c>
      <c r="BO303" s="9">
        <f t="shared" si="458"/>
        <v>101547.49000000005</v>
      </c>
      <c r="BP303" s="9">
        <f t="shared" si="459"/>
        <v>223118.85999999996</v>
      </c>
      <c r="BQ303" s="9">
        <f t="shared" si="460"/>
        <v>0</v>
      </c>
      <c r="BR303" s="9">
        <f t="shared" si="461"/>
        <v>0</v>
      </c>
      <c r="BS303" s="4">
        <f t="shared" si="393"/>
        <v>0</v>
      </c>
      <c r="BT303" s="9">
        <f t="shared" si="462"/>
        <v>0</v>
      </c>
      <c r="BU303" s="9">
        <f t="shared" si="495"/>
        <v>324666.34999999998</v>
      </c>
      <c r="BV303" s="9">
        <f t="shared" si="485"/>
        <v>324666.34999999998</v>
      </c>
      <c r="BW303" s="9">
        <f t="shared" si="463"/>
        <v>27044.71</v>
      </c>
      <c r="BX303" s="9">
        <f t="shared" si="464"/>
        <v>74502.780000000057</v>
      </c>
      <c r="BY303" s="9">
        <f t="shared" si="465"/>
        <v>250163.56999999995</v>
      </c>
      <c r="BZ303" s="9">
        <f t="shared" si="466"/>
        <v>0</v>
      </c>
      <c r="CA303" s="9">
        <f t="shared" si="467"/>
        <v>0</v>
      </c>
      <c r="CB303" s="4">
        <f t="shared" si="394"/>
        <v>0</v>
      </c>
      <c r="CC303" s="9">
        <f t="shared" si="468"/>
        <v>0</v>
      </c>
      <c r="CD303" s="9">
        <f t="shared" si="496"/>
        <v>324666.34999999998</v>
      </c>
      <c r="CE303" s="9">
        <f t="shared" si="486"/>
        <v>324666.34999999998</v>
      </c>
      <c r="CF303" s="9">
        <f t="shared" si="469"/>
        <v>27044.71</v>
      </c>
      <c r="CG303" s="9">
        <f t="shared" si="470"/>
        <v>47458.070000000058</v>
      </c>
      <c r="CH303" s="9">
        <f t="shared" si="471"/>
        <v>277208.27999999997</v>
      </c>
      <c r="CI303" s="9">
        <f t="shared" si="472"/>
        <v>0</v>
      </c>
      <c r="CJ303" s="9">
        <f t="shared" si="473"/>
        <v>0</v>
      </c>
      <c r="CK303" s="4">
        <f t="shared" si="395"/>
        <v>0</v>
      </c>
      <c r="CL303" s="9">
        <f t="shared" si="474"/>
        <v>0</v>
      </c>
      <c r="CM303" s="9">
        <f t="shared" si="497"/>
        <v>324666.34999999998</v>
      </c>
      <c r="CN303" s="9">
        <f t="shared" si="487"/>
        <v>324666.34999999998</v>
      </c>
      <c r="CO303" s="9">
        <f t="shared" si="475"/>
        <v>27044.71</v>
      </c>
      <c r="CP303" s="9">
        <f t="shared" si="476"/>
        <v>20413.360000000059</v>
      </c>
      <c r="CQ303" s="9">
        <f t="shared" si="477"/>
        <v>304252.99</v>
      </c>
      <c r="CR303" s="9">
        <f t="shared" si="478"/>
        <v>0</v>
      </c>
      <c r="CS303" s="9">
        <f t="shared" si="479"/>
        <v>0</v>
      </c>
    </row>
    <row r="304" spans="1:97" ht="12.9" customHeight="1" x14ac:dyDescent="0.25">
      <c r="A304" s="193">
        <v>2422</v>
      </c>
      <c r="B304" s="186" t="s">
        <v>324</v>
      </c>
      <c r="C304" s="278"/>
      <c r="D304" s="199"/>
      <c r="E304" s="217">
        <v>6044.68</v>
      </c>
      <c r="F304" s="276">
        <v>40087</v>
      </c>
      <c r="G304" s="189">
        <v>10</v>
      </c>
      <c r="H304" s="177"/>
      <c r="I304" s="190"/>
      <c r="J304" s="246" t="s">
        <v>468</v>
      </c>
      <c r="K304" s="93">
        <f t="shared" si="422"/>
        <v>0.1</v>
      </c>
      <c r="L304" s="94">
        <f t="shared" si="423"/>
        <v>604.47</v>
      </c>
      <c r="M304" s="91">
        <f t="shared" si="424"/>
        <v>4684.6200000000008</v>
      </c>
      <c r="N304" s="9">
        <f t="shared" si="425"/>
        <v>1360.06</v>
      </c>
      <c r="O304" s="548">
        <f t="shared" si="426"/>
        <v>6044.68</v>
      </c>
      <c r="P304" s="543"/>
      <c r="Q304" s="4">
        <f t="shared" si="387"/>
        <v>0</v>
      </c>
      <c r="R304" s="9">
        <f t="shared" si="420"/>
        <v>0</v>
      </c>
      <c r="S304" s="9">
        <f t="shared" si="498"/>
        <v>6044.68</v>
      </c>
      <c r="T304" s="9">
        <f t="shared" si="421"/>
        <v>6044.68</v>
      </c>
      <c r="U304" s="9">
        <f t="shared" si="427"/>
        <v>604.47</v>
      </c>
      <c r="V304" s="9">
        <f t="shared" si="428"/>
        <v>4080.1500000000005</v>
      </c>
      <c r="W304" s="9">
        <f t="shared" si="429"/>
        <v>1964.53</v>
      </c>
      <c r="X304" s="9">
        <f t="shared" si="430"/>
        <v>0</v>
      </c>
      <c r="Y304" s="9">
        <f t="shared" si="431"/>
        <v>0</v>
      </c>
      <c r="Z304" s="4">
        <f t="shared" si="388"/>
        <v>0</v>
      </c>
      <c r="AA304" s="9">
        <f t="shared" si="432"/>
        <v>0</v>
      </c>
      <c r="AB304" s="9">
        <f t="shared" si="490"/>
        <v>6044.68</v>
      </c>
      <c r="AC304" s="9">
        <f t="shared" si="480"/>
        <v>6044.68</v>
      </c>
      <c r="AD304" s="9">
        <f t="shared" si="433"/>
        <v>604.47</v>
      </c>
      <c r="AE304" s="9">
        <f t="shared" si="434"/>
        <v>3475.6800000000003</v>
      </c>
      <c r="AF304" s="9">
        <f t="shared" si="435"/>
        <v>2569</v>
      </c>
      <c r="AG304" s="9">
        <f t="shared" si="436"/>
        <v>0</v>
      </c>
      <c r="AH304" s="9">
        <f t="shared" si="437"/>
        <v>0</v>
      </c>
      <c r="AI304" s="4">
        <f t="shared" si="389"/>
        <v>0</v>
      </c>
      <c r="AJ304" s="9">
        <f t="shared" si="438"/>
        <v>0</v>
      </c>
      <c r="AK304" s="9">
        <f t="shared" si="491"/>
        <v>6044.68</v>
      </c>
      <c r="AL304" s="9">
        <f t="shared" si="481"/>
        <v>6044.68</v>
      </c>
      <c r="AM304" s="9">
        <f t="shared" si="439"/>
        <v>604.47</v>
      </c>
      <c r="AN304" s="9">
        <f t="shared" si="440"/>
        <v>2871.21</v>
      </c>
      <c r="AO304" s="9">
        <f t="shared" si="441"/>
        <v>3173.4700000000003</v>
      </c>
      <c r="AP304" s="9">
        <f t="shared" si="442"/>
        <v>0</v>
      </c>
      <c r="AQ304" s="9">
        <f t="shared" si="443"/>
        <v>0</v>
      </c>
      <c r="AR304" s="4">
        <f t="shared" si="390"/>
        <v>0</v>
      </c>
      <c r="AS304" s="9">
        <f t="shared" si="444"/>
        <v>0</v>
      </c>
      <c r="AT304" s="9">
        <f t="shared" si="492"/>
        <v>6044.68</v>
      </c>
      <c r="AU304" s="9">
        <f t="shared" si="482"/>
        <v>6044.68</v>
      </c>
      <c r="AV304" s="9">
        <f t="shared" si="445"/>
        <v>604.47</v>
      </c>
      <c r="AW304" s="9">
        <f t="shared" si="446"/>
        <v>2266.7399999999998</v>
      </c>
      <c r="AX304" s="9">
        <f t="shared" si="447"/>
        <v>3777.9400000000005</v>
      </c>
      <c r="AY304" s="9">
        <f t="shared" si="448"/>
        <v>0</v>
      </c>
      <c r="AZ304" s="9">
        <f t="shared" si="449"/>
        <v>0</v>
      </c>
      <c r="BA304" s="4">
        <f t="shared" si="391"/>
        <v>0</v>
      </c>
      <c r="BB304" s="9">
        <f t="shared" si="450"/>
        <v>0</v>
      </c>
      <c r="BC304" s="9">
        <f t="shared" si="493"/>
        <v>6044.68</v>
      </c>
      <c r="BD304" s="9">
        <f t="shared" si="483"/>
        <v>6044.68</v>
      </c>
      <c r="BE304" s="9">
        <f t="shared" si="451"/>
        <v>604.47</v>
      </c>
      <c r="BF304" s="9">
        <f t="shared" si="452"/>
        <v>1662.2699999999998</v>
      </c>
      <c r="BG304" s="9">
        <f t="shared" si="453"/>
        <v>4382.4100000000008</v>
      </c>
      <c r="BH304" s="9">
        <f t="shared" si="454"/>
        <v>0</v>
      </c>
      <c r="BI304" s="9">
        <f t="shared" si="455"/>
        <v>0</v>
      </c>
      <c r="BJ304" s="4">
        <f t="shared" si="392"/>
        <v>0</v>
      </c>
      <c r="BK304" s="9">
        <f t="shared" si="456"/>
        <v>0</v>
      </c>
      <c r="BL304" s="9">
        <f t="shared" si="494"/>
        <v>6044.68</v>
      </c>
      <c r="BM304" s="9">
        <f t="shared" si="484"/>
        <v>6044.68</v>
      </c>
      <c r="BN304" s="9">
        <f t="shared" si="457"/>
        <v>604.47</v>
      </c>
      <c r="BO304" s="9">
        <f t="shared" si="458"/>
        <v>1057.7999999999997</v>
      </c>
      <c r="BP304" s="9">
        <f t="shared" si="459"/>
        <v>4986.880000000001</v>
      </c>
      <c r="BQ304" s="9">
        <f t="shared" si="460"/>
        <v>0</v>
      </c>
      <c r="BR304" s="9">
        <f t="shared" si="461"/>
        <v>0</v>
      </c>
      <c r="BS304" s="4">
        <f t="shared" si="393"/>
        <v>0</v>
      </c>
      <c r="BT304" s="9">
        <f t="shared" si="462"/>
        <v>0</v>
      </c>
      <c r="BU304" s="9">
        <f t="shared" si="495"/>
        <v>6044.68</v>
      </c>
      <c r="BV304" s="9">
        <f t="shared" si="485"/>
        <v>6044.68</v>
      </c>
      <c r="BW304" s="9">
        <f t="shared" si="463"/>
        <v>604.47</v>
      </c>
      <c r="BX304" s="9">
        <f t="shared" si="464"/>
        <v>453.3299999999997</v>
      </c>
      <c r="BY304" s="9">
        <f t="shared" si="465"/>
        <v>5591.3500000000013</v>
      </c>
      <c r="BZ304" s="9">
        <f t="shared" si="466"/>
        <v>0</v>
      </c>
      <c r="CA304" s="9">
        <f t="shared" si="467"/>
        <v>0</v>
      </c>
      <c r="CB304" s="4">
        <f t="shared" si="394"/>
        <v>0</v>
      </c>
      <c r="CC304" s="9">
        <f t="shared" si="468"/>
        <v>0</v>
      </c>
      <c r="CD304" s="9">
        <f t="shared" si="496"/>
        <v>6044.68</v>
      </c>
      <c r="CE304" s="9">
        <f t="shared" si="486"/>
        <v>4533.29</v>
      </c>
      <c r="CF304" s="9">
        <f t="shared" si="469"/>
        <v>453.3299999999997</v>
      </c>
      <c r="CG304" s="9">
        <f t="shared" si="470"/>
        <v>0</v>
      </c>
      <c r="CH304" s="9">
        <f t="shared" si="471"/>
        <v>6044.6800000000012</v>
      </c>
      <c r="CI304" s="9">
        <f t="shared" si="472"/>
        <v>0</v>
      </c>
      <c r="CJ304" s="9">
        <f t="shared" si="473"/>
        <v>0</v>
      </c>
      <c r="CK304" s="4">
        <f t="shared" si="395"/>
        <v>0</v>
      </c>
      <c r="CL304" s="9">
        <f t="shared" si="474"/>
        <v>0</v>
      </c>
      <c r="CM304" s="9">
        <f t="shared" si="497"/>
        <v>6044.68</v>
      </c>
      <c r="CN304" s="9">
        <f t="shared" si="487"/>
        <v>0</v>
      </c>
      <c r="CO304" s="9">
        <f t="shared" si="475"/>
        <v>0</v>
      </c>
      <c r="CP304" s="9">
        <f t="shared" si="476"/>
        <v>0</v>
      </c>
      <c r="CQ304" s="9">
        <f t="shared" si="477"/>
        <v>6044.6800000000012</v>
      </c>
      <c r="CR304" s="9">
        <f t="shared" si="478"/>
        <v>0</v>
      </c>
      <c r="CS304" s="9">
        <f t="shared" si="479"/>
        <v>0</v>
      </c>
    </row>
    <row r="305" spans="1:97" ht="12.9" customHeight="1" x14ac:dyDescent="0.25">
      <c r="A305" s="193">
        <v>2423</v>
      </c>
      <c r="B305" s="186" t="s">
        <v>325</v>
      </c>
      <c r="C305" s="278"/>
      <c r="D305" s="199"/>
      <c r="E305" s="217">
        <v>85620.72</v>
      </c>
      <c r="F305" s="276">
        <v>40087</v>
      </c>
      <c r="G305" s="189">
        <v>11</v>
      </c>
      <c r="H305" s="177"/>
      <c r="I305" s="190"/>
      <c r="J305" s="246" t="s">
        <v>468</v>
      </c>
      <c r="K305" s="93">
        <f t="shared" si="422"/>
        <v>9.0899999999999995E-2</v>
      </c>
      <c r="L305" s="94">
        <f t="shared" si="423"/>
        <v>7782.92</v>
      </c>
      <c r="M305" s="91">
        <f t="shared" si="424"/>
        <v>68109.149999999994</v>
      </c>
      <c r="N305" s="9">
        <f t="shared" si="425"/>
        <v>17511.57</v>
      </c>
      <c r="O305" s="548">
        <f t="shared" si="426"/>
        <v>85620.72</v>
      </c>
      <c r="P305" s="543"/>
      <c r="Q305" s="4">
        <f t="shared" si="387"/>
        <v>0</v>
      </c>
      <c r="R305" s="9">
        <f t="shared" si="420"/>
        <v>0</v>
      </c>
      <c r="S305" s="9">
        <f t="shared" si="498"/>
        <v>85620.72</v>
      </c>
      <c r="T305" s="9">
        <f t="shared" si="421"/>
        <v>85620.72</v>
      </c>
      <c r="U305" s="9">
        <f t="shared" si="427"/>
        <v>7782.92</v>
      </c>
      <c r="V305" s="9">
        <f t="shared" si="428"/>
        <v>60326.229999999996</v>
      </c>
      <c r="W305" s="9">
        <f t="shared" si="429"/>
        <v>25294.489999999998</v>
      </c>
      <c r="X305" s="9">
        <f t="shared" si="430"/>
        <v>0</v>
      </c>
      <c r="Y305" s="9">
        <f t="shared" si="431"/>
        <v>0</v>
      </c>
      <c r="Z305" s="4">
        <f t="shared" si="388"/>
        <v>0</v>
      </c>
      <c r="AA305" s="9">
        <f t="shared" si="432"/>
        <v>0</v>
      </c>
      <c r="AB305" s="9">
        <f t="shared" si="490"/>
        <v>85620.72</v>
      </c>
      <c r="AC305" s="9">
        <f t="shared" si="480"/>
        <v>85620.72</v>
      </c>
      <c r="AD305" s="9">
        <f t="shared" si="433"/>
        <v>7782.92</v>
      </c>
      <c r="AE305" s="9">
        <f t="shared" si="434"/>
        <v>52543.31</v>
      </c>
      <c r="AF305" s="9">
        <f t="shared" si="435"/>
        <v>33077.409999999996</v>
      </c>
      <c r="AG305" s="9">
        <f t="shared" si="436"/>
        <v>0</v>
      </c>
      <c r="AH305" s="9">
        <f t="shared" si="437"/>
        <v>0</v>
      </c>
      <c r="AI305" s="4">
        <f t="shared" si="389"/>
        <v>0</v>
      </c>
      <c r="AJ305" s="9">
        <f t="shared" si="438"/>
        <v>0</v>
      </c>
      <c r="AK305" s="9">
        <f t="shared" si="491"/>
        <v>85620.72</v>
      </c>
      <c r="AL305" s="9">
        <f t="shared" si="481"/>
        <v>85620.72</v>
      </c>
      <c r="AM305" s="9">
        <f t="shared" si="439"/>
        <v>7782.92</v>
      </c>
      <c r="AN305" s="9">
        <f t="shared" si="440"/>
        <v>44760.39</v>
      </c>
      <c r="AO305" s="9">
        <f t="shared" si="441"/>
        <v>40860.329999999994</v>
      </c>
      <c r="AP305" s="9">
        <f t="shared" si="442"/>
        <v>0</v>
      </c>
      <c r="AQ305" s="9">
        <f t="shared" si="443"/>
        <v>0</v>
      </c>
      <c r="AR305" s="4">
        <f t="shared" si="390"/>
        <v>0</v>
      </c>
      <c r="AS305" s="9">
        <f t="shared" si="444"/>
        <v>0</v>
      </c>
      <c r="AT305" s="9">
        <f t="shared" si="492"/>
        <v>85620.72</v>
      </c>
      <c r="AU305" s="9">
        <f t="shared" si="482"/>
        <v>85620.72</v>
      </c>
      <c r="AV305" s="9">
        <f t="shared" si="445"/>
        <v>7782.92</v>
      </c>
      <c r="AW305" s="9">
        <f t="shared" si="446"/>
        <v>36977.47</v>
      </c>
      <c r="AX305" s="9">
        <f t="shared" si="447"/>
        <v>48643.249999999993</v>
      </c>
      <c r="AY305" s="9">
        <f t="shared" si="448"/>
        <v>0</v>
      </c>
      <c r="AZ305" s="9">
        <f t="shared" si="449"/>
        <v>0</v>
      </c>
      <c r="BA305" s="4">
        <f t="shared" si="391"/>
        <v>0</v>
      </c>
      <c r="BB305" s="9">
        <f t="shared" si="450"/>
        <v>0</v>
      </c>
      <c r="BC305" s="9">
        <f t="shared" si="493"/>
        <v>85620.72</v>
      </c>
      <c r="BD305" s="9">
        <f t="shared" si="483"/>
        <v>85620.72</v>
      </c>
      <c r="BE305" s="9">
        <f t="shared" si="451"/>
        <v>7782.92</v>
      </c>
      <c r="BF305" s="9">
        <f t="shared" si="452"/>
        <v>29194.550000000003</v>
      </c>
      <c r="BG305" s="9">
        <f t="shared" si="453"/>
        <v>56426.169999999991</v>
      </c>
      <c r="BH305" s="9">
        <f t="shared" si="454"/>
        <v>0</v>
      </c>
      <c r="BI305" s="9">
        <f t="shared" si="455"/>
        <v>0</v>
      </c>
      <c r="BJ305" s="4">
        <f t="shared" si="392"/>
        <v>0</v>
      </c>
      <c r="BK305" s="9">
        <f t="shared" si="456"/>
        <v>0</v>
      </c>
      <c r="BL305" s="9">
        <f t="shared" si="494"/>
        <v>85620.72</v>
      </c>
      <c r="BM305" s="9">
        <f t="shared" si="484"/>
        <v>85620.72</v>
      </c>
      <c r="BN305" s="9">
        <f t="shared" si="457"/>
        <v>7782.92</v>
      </c>
      <c r="BO305" s="9">
        <f t="shared" si="458"/>
        <v>21411.630000000005</v>
      </c>
      <c r="BP305" s="9">
        <f t="shared" si="459"/>
        <v>64209.089999999989</v>
      </c>
      <c r="BQ305" s="9">
        <f t="shared" si="460"/>
        <v>0</v>
      </c>
      <c r="BR305" s="9">
        <f t="shared" si="461"/>
        <v>0</v>
      </c>
      <c r="BS305" s="4">
        <f t="shared" si="393"/>
        <v>0</v>
      </c>
      <c r="BT305" s="9">
        <f t="shared" si="462"/>
        <v>0</v>
      </c>
      <c r="BU305" s="9">
        <f t="shared" si="495"/>
        <v>85620.72</v>
      </c>
      <c r="BV305" s="9">
        <f t="shared" si="485"/>
        <v>85620.72</v>
      </c>
      <c r="BW305" s="9">
        <f t="shared" si="463"/>
        <v>7782.92</v>
      </c>
      <c r="BX305" s="9">
        <f t="shared" si="464"/>
        <v>13628.710000000005</v>
      </c>
      <c r="BY305" s="9">
        <f t="shared" si="465"/>
        <v>71992.009999999995</v>
      </c>
      <c r="BZ305" s="9">
        <f t="shared" si="466"/>
        <v>0</v>
      </c>
      <c r="CA305" s="9">
        <f t="shared" si="467"/>
        <v>0</v>
      </c>
      <c r="CB305" s="4">
        <f t="shared" si="394"/>
        <v>0</v>
      </c>
      <c r="CC305" s="9">
        <f t="shared" si="468"/>
        <v>0</v>
      </c>
      <c r="CD305" s="9">
        <f t="shared" si="496"/>
        <v>85620.72</v>
      </c>
      <c r="CE305" s="9">
        <f t="shared" si="486"/>
        <v>85620.72</v>
      </c>
      <c r="CF305" s="9">
        <f t="shared" si="469"/>
        <v>7782.92</v>
      </c>
      <c r="CG305" s="9">
        <f t="shared" si="470"/>
        <v>5845.7900000000045</v>
      </c>
      <c r="CH305" s="9">
        <f t="shared" si="471"/>
        <v>79774.929999999993</v>
      </c>
      <c r="CI305" s="9">
        <f t="shared" si="472"/>
        <v>0</v>
      </c>
      <c r="CJ305" s="9">
        <f t="shared" si="473"/>
        <v>0</v>
      </c>
      <c r="CK305" s="4">
        <f t="shared" si="395"/>
        <v>0</v>
      </c>
      <c r="CL305" s="9">
        <f t="shared" si="474"/>
        <v>0</v>
      </c>
      <c r="CM305" s="9">
        <f t="shared" si="497"/>
        <v>85620.72</v>
      </c>
      <c r="CN305" s="9">
        <f t="shared" si="487"/>
        <v>64310.15</v>
      </c>
      <c r="CO305" s="9">
        <f t="shared" si="475"/>
        <v>5845.7900000000045</v>
      </c>
      <c r="CP305" s="9">
        <f t="shared" si="476"/>
        <v>0</v>
      </c>
      <c r="CQ305" s="9">
        <f t="shared" si="477"/>
        <v>85620.72</v>
      </c>
      <c r="CR305" s="9">
        <f t="shared" si="478"/>
        <v>0</v>
      </c>
      <c r="CS305" s="9">
        <f t="shared" si="479"/>
        <v>0</v>
      </c>
    </row>
    <row r="306" spans="1:97" ht="12.9" customHeight="1" x14ac:dyDescent="0.25">
      <c r="A306" s="193">
        <v>2424</v>
      </c>
      <c r="B306" s="186" t="s">
        <v>453</v>
      </c>
      <c r="C306" s="278"/>
      <c r="D306" s="199"/>
      <c r="E306" s="217">
        <v>998495.48</v>
      </c>
      <c r="F306" s="276">
        <v>40087</v>
      </c>
      <c r="G306" s="189">
        <v>50</v>
      </c>
      <c r="H306" s="177"/>
      <c r="I306" s="190"/>
      <c r="J306" s="246" t="s">
        <v>468</v>
      </c>
      <c r="K306" s="93">
        <f t="shared" si="422"/>
        <v>0.02</v>
      </c>
      <c r="L306" s="94">
        <f t="shared" si="423"/>
        <v>19969.91</v>
      </c>
      <c r="M306" s="91">
        <f t="shared" si="424"/>
        <v>953563.17999999993</v>
      </c>
      <c r="N306" s="9">
        <f t="shared" si="425"/>
        <v>44932.3</v>
      </c>
      <c r="O306" s="548">
        <f t="shared" si="426"/>
        <v>998495.48</v>
      </c>
      <c r="P306" s="543"/>
      <c r="Q306" s="4">
        <f t="shared" si="387"/>
        <v>0</v>
      </c>
      <c r="R306" s="9">
        <f t="shared" si="420"/>
        <v>0</v>
      </c>
      <c r="S306" s="9">
        <f t="shared" si="498"/>
        <v>998495.48</v>
      </c>
      <c r="T306" s="9">
        <f t="shared" si="421"/>
        <v>998495.48</v>
      </c>
      <c r="U306" s="9">
        <f t="shared" si="427"/>
        <v>19969.91</v>
      </c>
      <c r="V306" s="9">
        <f t="shared" si="428"/>
        <v>933593.2699999999</v>
      </c>
      <c r="W306" s="9">
        <f t="shared" si="429"/>
        <v>64902.210000000006</v>
      </c>
      <c r="X306" s="9">
        <f t="shared" si="430"/>
        <v>0</v>
      </c>
      <c r="Y306" s="9">
        <f t="shared" si="431"/>
        <v>0</v>
      </c>
      <c r="Z306" s="4">
        <f t="shared" si="388"/>
        <v>0</v>
      </c>
      <c r="AA306" s="9">
        <f t="shared" si="432"/>
        <v>0</v>
      </c>
      <c r="AB306" s="9">
        <f t="shared" si="490"/>
        <v>998495.48</v>
      </c>
      <c r="AC306" s="9">
        <f t="shared" si="480"/>
        <v>998495.48</v>
      </c>
      <c r="AD306" s="9">
        <f t="shared" si="433"/>
        <v>19969.91</v>
      </c>
      <c r="AE306" s="9">
        <f t="shared" si="434"/>
        <v>913623.35999999987</v>
      </c>
      <c r="AF306" s="9">
        <f t="shared" si="435"/>
        <v>84872.12000000001</v>
      </c>
      <c r="AG306" s="9">
        <f t="shared" si="436"/>
        <v>0</v>
      </c>
      <c r="AH306" s="9">
        <f t="shared" si="437"/>
        <v>0</v>
      </c>
      <c r="AI306" s="4">
        <f t="shared" si="389"/>
        <v>0</v>
      </c>
      <c r="AJ306" s="9">
        <f t="shared" si="438"/>
        <v>0</v>
      </c>
      <c r="AK306" s="9">
        <f t="shared" si="491"/>
        <v>998495.48</v>
      </c>
      <c r="AL306" s="9">
        <f t="shared" si="481"/>
        <v>998495.48</v>
      </c>
      <c r="AM306" s="9">
        <f t="shared" si="439"/>
        <v>19969.91</v>
      </c>
      <c r="AN306" s="9">
        <f t="shared" si="440"/>
        <v>893653.44999999984</v>
      </c>
      <c r="AO306" s="9">
        <f t="shared" si="441"/>
        <v>104842.03000000001</v>
      </c>
      <c r="AP306" s="9">
        <f t="shared" si="442"/>
        <v>0</v>
      </c>
      <c r="AQ306" s="9">
        <f t="shared" si="443"/>
        <v>0</v>
      </c>
      <c r="AR306" s="4">
        <f t="shared" si="390"/>
        <v>0</v>
      </c>
      <c r="AS306" s="9">
        <f t="shared" si="444"/>
        <v>0</v>
      </c>
      <c r="AT306" s="9">
        <f t="shared" si="492"/>
        <v>998495.48</v>
      </c>
      <c r="AU306" s="9">
        <f t="shared" si="482"/>
        <v>998495.48</v>
      </c>
      <c r="AV306" s="9">
        <f t="shared" si="445"/>
        <v>19969.91</v>
      </c>
      <c r="AW306" s="9">
        <f t="shared" si="446"/>
        <v>873683.5399999998</v>
      </c>
      <c r="AX306" s="9">
        <f t="shared" si="447"/>
        <v>124811.94000000002</v>
      </c>
      <c r="AY306" s="9">
        <f t="shared" si="448"/>
        <v>0</v>
      </c>
      <c r="AZ306" s="9">
        <f t="shared" si="449"/>
        <v>0</v>
      </c>
      <c r="BA306" s="4">
        <f t="shared" si="391"/>
        <v>0</v>
      </c>
      <c r="BB306" s="9">
        <f t="shared" si="450"/>
        <v>0</v>
      </c>
      <c r="BC306" s="9">
        <f t="shared" si="493"/>
        <v>998495.48</v>
      </c>
      <c r="BD306" s="9">
        <f t="shared" si="483"/>
        <v>998495.48</v>
      </c>
      <c r="BE306" s="9">
        <f t="shared" si="451"/>
        <v>19969.91</v>
      </c>
      <c r="BF306" s="9">
        <f t="shared" si="452"/>
        <v>853713.62999999977</v>
      </c>
      <c r="BG306" s="9">
        <f t="shared" si="453"/>
        <v>144781.85</v>
      </c>
      <c r="BH306" s="9">
        <f t="shared" si="454"/>
        <v>0</v>
      </c>
      <c r="BI306" s="9">
        <f t="shared" si="455"/>
        <v>0</v>
      </c>
      <c r="BJ306" s="4">
        <f t="shared" si="392"/>
        <v>0</v>
      </c>
      <c r="BK306" s="9">
        <f t="shared" si="456"/>
        <v>0</v>
      </c>
      <c r="BL306" s="9">
        <f t="shared" si="494"/>
        <v>998495.48</v>
      </c>
      <c r="BM306" s="9">
        <f t="shared" si="484"/>
        <v>998495.48</v>
      </c>
      <c r="BN306" s="9">
        <f t="shared" si="457"/>
        <v>19969.91</v>
      </c>
      <c r="BO306" s="9">
        <f t="shared" si="458"/>
        <v>833743.71999999974</v>
      </c>
      <c r="BP306" s="9">
        <f t="shared" si="459"/>
        <v>164751.76</v>
      </c>
      <c r="BQ306" s="9">
        <f t="shared" si="460"/>
        <v>0</v>
      </c>
      <c r="BR306" s="9">
        <f t="shared" si="461"/>
        <v>0</v>
      </c>
      <c r="BS306" s="4">
        <f t="shared" si="393"/>
        <v>0</v>
      </c>
      <c r="BT306" s="9">
        <f t="shared" si="462"/>
        <v>0</v>
      </c>
      <c r="BU306" s="9">
        <f t="shared" si="495"/>
        <v>998495.48</v>
      </c>
      <c r="BV306" s="9">
        <f t="shared" si="485"/>
        <v>998495.48</v>
      </c>
      <c r="BW306" s="9">
        <f t="shared" si="463"/>
        <v>19969.91</v>
      </c>
      <c r="BX306" s="9">
        <f t="shared" si="464"/>
        <v>813773.80999999971</v>
      </c>
      <c r="BY306" s="9">
        <f t="shared" si="465"/>
        <v>184721.67</v>
      </c>
      <c r="BZ306" s="9">
        <f t="shared" si="466"/>
        <v>0</v>
      </c>
      <c r="CA306" s="9">
        <f t="shared" si="467"/>
        <v>0</v>
      </c>
      <c r="CB306" s="4">
        <f t="shared" si="394"/>
        <v>0</v>
      </c>
      <c r="CC306" s="9">
        <f t="shared" si="468"/>
        <v>0</v>
      </c>
      <c r="CD306" s="9">
        <f t="shared" si="496"/>
        <v>998495.48</v>
      </c>
      <c r="CE306" s="9">
        <f t="shared" si="486"/>
        <v>998495.48</v>
      </c>
      <c r="CF306" s="9">
        <f t="shared" si="469"/>
        <v>19969.91</v>
      </c>
      <c r="CG306" s="9">
        <f t="shared" si="470"/>
        <v>793803.89999999967</v>
      </c>
      <c r="CH306" s="9">
        <f t="shared" si="471"/>
        <v>204691.58000000002</v>
      </c>
      <c r="CI306" s="9">
        <f t="shared" si="472"/>
        <v>0</v>
      </c>
      <c r="CJ306" s="9">
        <f t="shared" si="473"/>
        <v>0</v>
      </c>
      <c r="CK306" s="4">
        <f t="shared" si="395"/>
        <v>0</v>
      </c>
      <c r="CL306" s="9">
        <f t="shared" si="474"/>
        <v>0</v>
      </c>
      <c r="CM306" s="9">
        <f t="shared" si="497"/>
        <v>998495.48</v>
      </c>
      <c r="CN306" s="9">
        <f t="shared" si="487"/>
        <v>998495.48</v>
      </c>
      <c r="CO306" s="9">
        <f t="shared" si="475"/>
        <v>19969.91</v>
      </c>
      <c r="CP306" s="9">
        <f t="shared" si="476"/>
        <v>773833.98999999964</v>
      </c>
      <c r="CQ306" s="9">
        <f t="shared" si="477"/>
        <v>224661.49000000002</v>
      </c>
      <c r="CR306" s="9">
        <f t="shared" si="478"/>
        <v>0</v>
      </c>
      <c r="CS306" s="9">
        <f t="shared" si="479"/>
        <v>0</v>
      </c>
    </row>
    <row r="307" spans="1:97" ht="12.9" customHeight="1" x14ac:dyDescent="0.25">
      <c r="A307" s="193">
        <v>2425</v>
      </c>
      <c r="B307" s="186" t="s">
        <v>454</v>
      </c>
      <c r="C307" s="278"/>
      <c r="D307" s="199"/>
      <c r="E307" s="217">
        <v>24519.73</v>
      </c>
      <c r="F307" s="276">
        <v>40087</v>
      </c>
      <c r="G307" s="189">
        <v>10</v>
      </c>
      <c r="H307" s="177"/>
      <c r="I307" s="190"/>
      <c r="J307" s="246" t="s">
        <v>468</v>
      </c>
      <c r="K307" s="93">
        <f t="shared" si="422"/>
        <v>0.1</v>
      </c>
      <c r="L307" s="94">
        <f t="shared" si="423"/>
        <v>2451.9699999999998</v>
      </c>
      <c r="M307" s="91">
        <f t="shared" si="424"/>
        <v>19002.8</v>
      </c>
      <c r="N307" s="9">
        <f t="shared" si="425"/>
        <v>5516.9299999999994</v>
      </c>
      <c r="O307" s="548">
        <f t="shared" si="426"/>
        <v>24519.73</v>
      </c>
      <c r="P307" s="543"/>
      <c r="Q307" s="4">
        <f t="shared" si="387"/>
        <v>0</v>
      </c>
      <c r="R307" s="9">
        <f t="shared" si="420"/>
        <v>0</v>
      </c>
      <c r="S307" s="9">
        <f t="shared" si="498"/>
        <v>24519.73</v>
      </c>
      <c r="T307" s="9">
        <f t="shared" si="421"/>
        <v>24519.73</v>
      </c>
      <c r="U307" s="9">
        <f t="shared" si="427"/>
        <v>2451.9699999999998</v>
      </c>
      <c r="V307" s="9">
        <f t="shared" si="428"/>
        <v>16550.829999999998</v>
      </c>
      <c r="W307" s="9">
        <f t="shared" si="429"/>
        <v>7968.9</v>
      </c>
      <c r="X307" s="9">
        <f t="shared" si="430"/>
        <v>0</v>
      </c>
      <c r="Y307" s="9">
        <f t="shared" si="431"/>
        <v>0</v>
      </c>
      <c r="Z307" s="4">
        <f t="shared" si="388"/>
        <v>0</v>
      </c>
      <c r="AA307" s="9">
        <f t="shared" si="432"/>
        <v>0</v>
      </c>
      <c r="AB307" s="9">
        <f t="shared" si="490"/>
        <v>24519.73</v>
      </c>
      <c r="AC307" s="9">
        <f t="shared" si="480"/>
        <v>24519.73</v>
      </c>
      <c r="AD307" s="9">
        <f t="shared" si="433"/>
        <v>2451.9699999999998</v>
      </c>
      <c r="AE307" s="9">
        <f t="shared" si="434"/>
        <v>14098.859999999999</v>
      </c>
      <c r="AF307" s="9">
        <f t="shared" si="435"/>
        <v>10420.869999999999</v>
      </c>
      <c r="AG307" s="9">
        <f t="shared" si="436"/>
        <v>0</v>
      </c>
      <c r="AH307" s="9">
        <f t="shared" si="437"/>
        <v>0</v>
      </c>
      <c r="AI307" s="4">
        <f t="shared" si="389"/>
        <v>0</v>
      </c>
      <c r="AJ307" s="9">
        <f t="shared" si="438"/>
        <v>0</v>
      </c>
      <c r="AK307" s="9">
        <f t="shared" si="491"/>
        <v>24519.73</v>
      </c>
      <c r="AL307" s="9">
        <f t="shared" si="481"/>
        <v>24519.73</v>
      </c>
      <c r="AM307" s="9">
        <f t="shared" si="439"/>
        <v>2451.9699999999998</v>
      </c>
      <c r="AN307" s="9">
        <f t="shared" si="440"/>
        <v>11646.89</v>
      </c>
      <c r="AO307" s="9">
        <f t="shared" si="441"/>
        <v>12872.839999999998</v>
      </c>
      <c r="AP307" s="9">
        <f t="shared" si="442"/>
        <v>0</v>
      </c>
      <c r="AQ307" s="9">
        <f t="shared" si="443"/>
        <v>0</v>
      </c>
      <c r="AR307" s="4">
        <f t="shared" si="390"/>
        <v>0</v>
      </c>
      <c r="AS307" s="9">
        <f t="shared" si="444"/>
        <v>0</v>
      </c>
      <c r="AT307" s="9">
        <f t="shared" si="492"/>
        <v>24519.73</v>
      </c>
      <c r="AU307" s="9">
        <f t="shared" si="482"/>
        <v>24519.73</v>
      </c>
      <c r="AV307" s="9">
        <f t="shared" si="445"/>
        <v>2451.9699999999998</v>
      </c>
      <c r="AW307" s="9">
        <f t="shared" si="446"/>
        <v>9194.92</v>
      </c>
      <c r="AX307" s="9">
        <f t="shared" si="447"/>
        <v>15324.809999999998</v>
      </c>
      <c r="AY307" s="9">
        <f t="shared" si="448"/>
        <v>0</v>
      </c>
      <c r="AZ307" s="9">
        <f t="shared" si="449"/>
        <v>0</v>
      </c>
      <c r="BA307" s="4">
        <f t="shared" si="391"/>
        <v>0</v>
      </c>
      <c r="BB307" s="9">
        <f t="shared" si="450"/>
        <v>0</v>
      </c>
      <c r="BC307" s="9">
        <f t="shared" si="493"/>
        <v>24519.73</v>
      </c>
      <c r="BD307" s="9">
        <f t="shared" si="483"/>
        <v>24519.73</v>
      </c>
      <c r="BE307" s="9">
        <f t="shared" si="451"/>
        <v>2451.9699999999998</v>
      </c>
      <c r="BF307" s="9">
        <f t="shared" si="452"/>
        <v>6742.9500000000007</v>
      </c>
      <c r="BG307" s="9">
        <f t="shared" si="453"/>
        <v>17776.78</v>
      </c>
      <c r="BH307" s="9">
        <f t="shared" si="454"/>
        <v>0</v>
      </c>
      <c r="BI307" s="9">
        <f t="shared" si="455"/>
        <v>0</v>
      </c>
      <c r="BJ307" s="4">
        <f t="shared" si="392"/>
        <v>0</v>
      </c>
      <c r="BK307" s="9">
        <f t="shared" si="456"/>
        <v>0</v>
      </c>
      <c r="BL307" s="9">
        <f t="shared" si="494"/>
        <v>24519.73</v>
      </c>
      <c r="BM307" s="9">
        <f t="shared" si="484"/>
        <v>24519.73</v>
      </c>
      <c r="BN307" s="9">
        <f t="shared" si="457"/>
        <v>2451.9699999999998</v>
      </c>
      <c r="BO307" s="9">
        <f t="shared" si="458"/>
        <v>4290.9800000000014</v>
      </c>
      <c r="BP307" s="9">
        <f t="shared" si="459"/>
        <v>20228.75</v>
      </c>
      <c r="BQ307" s="9">
        <f t="shared" si="460"/>
        <v>0</v>
      </c>
      <c r="BR307" s="9">
        <f t="shared" si="461"/>
        <v>0</v>
      </c>
      <c r="BS307" s="4">
        <f t="shared" si="393"/>
        <v>0</v>
      </c>
      <c r="BT307" s="9">
        <f t="shared" si="462"/>
        <v>0</v>
      </c>
      <c r="BU307" s="9">
        <f t="shared" si="495"/>
        <v>24519.73</v>
      </c>
      <c r="BV307" s="9">
        <f t="shared" si="485"/>
        <v>24519.73</v>
      </c>
      <c r="BW307" s="9">
        <f t="shared" si="463"/>
        <v>2451.9699999999998</v>
      </c>
      <c r="BX307" s="9">
        <f t="shared" si="464"/>
        <v>1839.0100000000016</v>
      </c>
      <c r="BY307" s="9">
        <f t="shared" si="465"/>
        <v>22680.720000000001</v>
      </c>
      <c r="BZ307" s="9">
        <f t="shared" si="466"/>
        <v>0</v>
      </c>
      <c r="CA307" s="9">
        <f t="shared" si="467"/>
        <v>0</v>
      </c>
      <c r="CB307" s="4">
        <f t="shared" si="394"/>
        <v>0</v>
      </c>
      <c r="CC307" s="9">
        <f t="shared" si="468"/>
        <v>0</v>
      </c>
      <c r="CD307" s="9">
        <f t="shared" si="496"/>
        <v>24519.73</v>
      </c>
      <c r="CE307" s="9">
        <f t="shared" si="486"/>
        <v>18390.12</v>
      </c>
      <c r="CF307" s="9">
        <f t="shared" si="469"/>
        <v>1839.0100000000016</v>
      </c>
      <c r="CG307" s="9">
        <f t="shared" si="470"/>
        <v>0</v>
      </c>
      <c r="CH307" s="9">
        <f t="shared" si="471"/>
        <v>24519.730000000003</v>
      </c>
      <c r="CI307" s="9">
        <f t="shared" si="472"/>
        <v>0</v>
      </c>
      <c r="CJ307" s="9">
        <f t="shared" si="473"/>
        <v>0</v>
      </c>
      <c r="CK307" s="4">
        <f t="shared" si="395"/>
        <v>0</v>
      </c>
      <c r="CL307" s="9">
        <f t="shared" si="474"/>
        <v>0</v>
      </c>
      <c r="CM307" s="9">
        <f t="shared" si="497"/>
        <v>24519.73</v>
      </c>
      <c r="CN307" s="9">
        <f t="shared" si="487"/>
        <v>0</v>
      </c>
      <c r="CO307" s="9">
        <f t="shared" si="475"/>
        <v>0</v>
      </c>
      <c r="CP307" s="9">
        <f t="shared" si="476"/>
        <v>0</v>
      </c>
      <c r="CQ307" s="9">
        <f t="shared" si="477"/>
        <v>24519.730000000003</v>
      </c>
      <c r="CR307" s="9">
        <f t="shared" si="478"/>
        <v>0</v>
      </c>
      <c r="CS307" s="9">
        <f t="shared" si="479"/>
        <v>0</v>
      </c>
    </row>
    <row r="308" spans="1:97" ht="12.9" customHeight="1" x14ac:dyDescent="0.25">
      <c r="A308" s="193">
        <v>2426</v>
      </c>
      <c r="B308" s="186" t="s">
        <v>455</v>
      </c>
      <c r="C308" s="278"/>
      <c r="D308" s="199"/>
      <c r="E308" s="217">
        <v>2554.83</v>
      </c>
      <c r="F308" s="276">
        <v>40087</v>
      </c>
      <c r="G308" s="189">
        <v>15</v>
      </c>
      <c r="H308" s="177"/>
      <c r="I308" s="190"/>
      <c r="J308" s="246" t="s">
        <v>468</v>
      </c>
      <c r="K308" s="93">
        <f t="shared" si="422"/>
        <v>6.6699999999999995E-2</v>
      </c>
      <c r="L308" s="94">
        <f t="shared" si="423"/>
        <v>170.41</v>
      </c>
      <c r="M308" s="91">
        <f t="shared" si="424"/>
        <v>2171.41</v>
      </c>
      <c r="N308" s="9">
        <f t="shared" si="425"/>
        <v>383.42</v>
      </c>
      <c r="O308" s="548">
        <f t="shared" si="426"/>
        <v>2554.83</v>
      </c>
      <c r="P308" s="543"/>
      <c r="Q308" s="4">
        <f t="shared" si="387"/>
        <v>0</v>
      </c>
      <c r="R308" s="9">
        <f t="shared" si="420"/>
        <v>0</v>
      </c>
      <c r="S308" s="9">
        <f t="shared" si="498"/>
        <v>2554.83</v>
      </c>
      <c r="T308" s="9">
        <f t="shared" si="421"/>
        <v>2554.83</v>
      </c>
      <c r="U308" s="9">
        <f t="shared" si="427"/>
        <v>170.41</v>
      </c>
      <c r="V308" s="9">
        <f t="shared" si="428"/>
        <v>2000.9999999999998</v>
      </c>
      <c r="W308" s="9">
        <f t="shared" si="429"/>
        <v>553.83000000000004</v>
      </c>
      <c r="X308" s="9">
        <f t="shared" si="430"/>
        <v>0</v>
      </c>
      <c r="Y308" s="9">
        <f t="shared" si="431"/>
        <v>0</v>
      </c>
      <c r="Z308" s="4">
        <f t="shared" si="388"/>
        <v>0</v>
      </c>
      <c r="AA308" s="9">
        <f t="shared" si="432"/>
        <v>0</v>
      </c>
      <c r="AB308" s="9">
        <f t="shared" si="490"/>
        <v>2554.83</v>
      </c>
      <c r="AC308" s="9">
        <f t="shared" si="480"/>
        <v>2554.83</v>
      </c>
      <c r="AD308" s="9">
        <f t="shared" si="433"/>
        <v>170.41</v>
      </c>
      <c r="AE308" s="9">
        <f t="shared" si="434"/>
        <v>1830.5899999999997</v>
      </c>
      <c r="AF308" s="9">
        <f t="shared" si="435"/>
        <v>724.24</v>
      </c>
      <c r="AG308" s="9">
        <f t="shared" si="436"/>
        <v>0</v>
      </c>
      <c r="AH308" s="9">
        <f t="shared" si="437"/>
        <v>0</v>
      </c>
      <c r="AI308" s="4">
        <f t="shared" si="389"/>
        <v>0</v>
      </c>
      <c r="AJ308" s="9">
        <f t="shared" si="438"/>
        <v>0</v>
      </c>
      <c r="AK308" s="9">
        <f t="shared" si="491"/>
        <v>2554.83</v>
      </c>
      <c r="AL308" s="9">
        <f t="shared" si="481"/>
        <v>2554.83</v>
      </c>
      <c r="AM308" s="9">
        <f t="shared" si="439"/>
        <v>170.41</v>
      </c>
      <c r="AN308" s="9">
        <f t="shared" si="440"/>
        <v>1660.1799999999996</v>
      </c>
      <c r="AO308" s="9">
        <f t="shared" si="441"/>
        <v>894.65</v>
      </c>
      <c r="AP308" s="9">
        <f t="shared" si="442"/>
        <v>0</v>
      </c>
      <c r="AQ308" s="9">
        <f t="shared" si="443"/>
        <v>0</v>
      </c>
      <c r="AR308" s="4">
        <f t="shared" si="390"/>
        <v>0</v>
      </c>
      <c r="AS308" s="9">
        <f t="shared" si="444"/>
        <v>0</v>
      </c>
      <c r="AT308" s="9">
        <f t="shared" si="492"/>
        <v>2554.83</v>
      </c>
      <c r="AU308" s="9">
        <f t="shared" si="482"/>
        <v>2554.83</v>
      </c>
      <c r="AV308" s="9">
        <f t="shared" si="445"/>
        <v>170.41</v>
      </c>
      <c r="AW308" s="9">
        <f t="shared" si="446"/>
        <v>1489.7699999999995</v>
      </c>
      <c r="AX308" s="9">
        <f t="shared" si="447"/>
        <v>1065.06</v>
      </c>
      <c r="AY308" s="9">
        <f t="shared" si="448"/>
        <v>0</v>
      </c>
      <c r="AZ308" s="9">
        <f t="shared" si="449"/>
        <v>0</v>
      </c>
      <c r="BA308" s="4">
        <f t="shared" si="391"/>
        <v>0</v>
      </c>
      <c r="BB308" s="9">
        <f t="shared" si="450"/>
        <v>0</v>
      </c>
      <c r="BC308" s="9">
        <f t="shared" si="493"/>
        <v>2554.83</v>
      </c>
      <c r="BD308" s="9">
        <f t="shared" si="483"/>
        <v>2554.83</v>
      </c>
      <c r="BE308" s="9">
        <f t="shared" si="451"/>
        <v>170.41</v>
      </c>
      <c r="BF308" s="9">
        <f t="shared" si="452"/>
        <v>1319.3599999999994</v>
      </c>
      <c r="BG308" s="9">
        <f t="shared" si="453"/>
        <v>1235.47</v>
      </c>
      <c r="BH308" s="9">
        <f t="shared" si="454"/>
        <v>0</v>
      </c>
      <c r="BI308" s="9">
        <f t="shared" si="455"/>
        <v>0</v>
      </c>
      <c r="BJ308" s="4">
        <f t="shared" si="392"/>
        <v>0</v>
      </c>
      <c r="BK308" s="9">
        <f t="shared" si="456"/>
        <v>0</v>
      </c>
      <c r="BL308" s="9">
        <f t="shared" si="494"/>
        <v>2554.83</v>
      </c>
      <c r="BM308" s="9">
        <f t="shared" si="484"/>
        <v>2554.83</v>
      </c>
      <c r="BN308" s="9">
        <f t="shared" si="457"/>
        <v>170.41</v>
      </c>
      <c r="BO308" s="9">
        <f t="shared" si="458"/>
        <v>1148.9499999999994</v>
      </c>
      <c r="BP308" s="9">
        <f t="shared" si="459"/>
        <v>1405.88</v>
      </c>
      <c r="BQ308" s="9">
        <f t="shared" si="460"/>
        <v>0</v>
      </c>
      <c r="BR308" s="9">
        <f t="shared" si="461"/>
        <v>0</v>
      </c>
      <c r="BS308" s="4">
        <f t="shared" si="393"/>
        <v>0</v>
      </c>
      <c r="BT308" s="9">
        <f t="shared" si="462"/>
        <v>0</v>
      </c>
      <c r="BU308" s="9">
        <f t="shared" si="495"/>
        <v>2554.83</v>
      </c>
      <c r="BV308" s="9">
        <f t="shared" si="485"/>
        <v>2554.83</v>
      </c>
      <c r="BW308" s="9">
        <f t="shared" si="463"/>
        <v>170.41</v>
      </c>
      <c r="BX308" s="9">
        <f t="shared" si="464"/>
        <v>978.5399999999994</v>
      </c>
      <c r="BY308" s="9">
        <f t="shared" si="465"/>
        <v>1576.2900000000002</v>
      </c>
      <c r="BZ308" s="9">
        <f t="shared" si="466"/>
        <v>0</v>
      </c>
      <c r="CA308" s="9">
        <f t="shared" si="467"/>
        <v>0</v>
      </c>
      <c r="CB308" s="4">
        <f t="shared" si="394"/>
        <v>0</v>
      </c>
      <c r="CC308" s="9">
        <f t="shared" si="468"/>
        <v>0</v>
      </c>
      <c r="CD308" s="9">
        <f t="shared" si="496"/>
        <v>2554.83</v>
      </c>
      <c r="CE308" s="9">
        <f t="shared" si="486"/>
        <v>2554.83</v>
      </c>
      <c r="CF308" s="9">
        <f t="shared" si="469"/>
        <v>170.41</v>
      </c>
      <c r="CG308" s="9">
        <f t="shared" si="470"/>
        <v>808.12999999999943</v>
      </c>
      <c r="CH308" s="9">
        <f t="shared" si="471"/>
        <v>1746.7000000000003</v>
      </c>
      <c r="CI308" s="9">
        <f t="shared" si="472"/>
        <v>0</v>
      </c>
      <c r="CJ308" s="9">
        <f t="shared" si="473"/>
        <v>0</v>
      </c>
      <c r="CK308" s="4">
        <f t="shared" si="395"/>
        <v>0</v>
      </c>
      <c r="CL308" s="9">
        <f t="shared" si="474"/>
        <v>0</v>
      </c>
      <c r="CM308" s="9">
        <f t="shared" si="497"/>
        <v>2554.83</v>
      </c>
      <c r="CN308" s="9">
        <f t="shared" si="487"/>
        <v>2554.83</v>
      </c>
      <c r="CO308" s="9">
        <f t="shared" si="475"/>
        <v>170.41</v>
      </c>
      <c r="CP308" s="9">
        <f t="shared" si="476"/>
        <v>637.71999999999946</v>
      </c>
      <c r="CQ308" s="9">
        <f t="shared" si="477"/>
        <v>1917.1100000000004</v>
      </c>
      <c r="CR308" s="9">
        <f t="shared" si="478"/>
        <v>0</v>
      </c>
      <c r="CS308" s="9">
        <f t="shared" si="479"/>
        <v>0</v>
      </c>
    </row>
    <row r="309" spans="1:97" ht="12.9" customHeight="1" x14ac:dyDescent="0.25">
      <c r="A309" s="193">
        <v>2427</v>
      </c>
      <c r="B309" s="186" t="s">
        <v>456</v>
      </c>
      <c r="C309" s="278"/>
      <c r="D309" s="199"/>
      <c r="E309" s="217">
        <v>1492319.53</v>
      </c>
      <c r="F309" s="276">
        <v>40087</v>
      </c>
      <c r="G309" s="189">
        <v>20</v>
      </c>
      <c r="H309" s="177"/>
      <c r="I309" s="190"/>
      <c r="J309" s="246" t="s">
        <v>468</v>
      </c>
      <c r="K309" s="93">
        <f t="shared" si="422"/>
        <v>0.05</v>
      </c>
      <c r="L309" s="94">
        <f t="shared" si="423"/>
        <v>74615.98</v>
      </c>
      <c r="M309" s="91">
        <f t="shared" si="424"/>
        <v>1324433.57</v>
      </c>
      <c r="N309" s="9">
        <f t="shared" si="425"/>
        <v>167885.96</v>
      </c>
      <c r="O309" s="548">
        <f t="shared" si="426"/>
        <v>1492319.53</v>
      </c>
      <c r="P309" s="543"/>
      <c r="Q309" s="4">
        <f t="shared" si="387"/>
        <v>0</v>
      </c>
      <c r="R309" s="9">
        <f t="shared" si="420"/>
        <v>0</v>
      </c>
      <c r="S309" s="9">
        <f t="shared" si="498"/>
        <v>1492319.53</v>
      </c>
      <c r="T309" s="9">
        <f t="shared" si="421"/>
        <v>1492319.53</v>
      </c>
      <c r="U309" s="9">
        <f t="shared" si="427"/>
        <v>74615.98</v>
      </c>
      <c r="V309" s="9">
        <f t="shared" si="428"/>
        <v>1249817.5900000001</v>
      </c>
      <c r="W309" s="9">
        <f t="shared" si="429"/>
        <v>242501.94</v>
      </c>
      <c r="X309" s="9">
        <f t="shared" si="430"/>
        <v>0</v>
      </c>
      <c r="Y309" s="9">
        <f t="shared" si="431"/>
        <v>0</v>
      </c>
      <c r="Z309" s="4">
        <f t="shared" si="388"/>
        <v>0</v>
      </c>
      <c r="AA309" s="9">
        <f t="shared" si="432"/>
        <v>0</v>
      </c>
      <c r="AB309" s="9">
        <f t="shared" si="490"/>
        <v>1492319.53</v>
      </c>
      <c r="AC309" s="9">
        <f t="shared" si="480"/>
        <v>1492319.53</v>
      </c>
      <c r="AD309" s="9">
        <f t="shared" si="433"/>
        <v>74615.98</v>
      </c>
      <c r="AE309" s="9">
        <f t="shared" si="434"/>
        <v>1175201.6100000001</v>
      </c>
      <c r="AF309" s="9">
        <f t="shared" si="435"/>
        <v>317117.92</v>
      </c>
      <c r="AG309" s="9">
        <f t="shared" si="436"/>
        <v>0</v>
      </c>
      <c r="AH309" s="9">
        <f t="shared" si="437"/>
        <v>0</v>
      </c>
      <c r="AI309" s="4">
        <f t="shared" si="389"/>
        <v>0</v>
      </c>
      <c r="AJ309" s="9">
        <f t="shared" si="438"/>
        <v>0</v>
      </c>
      <c r="AK309" s="9">
        <f t="shared" si="491"/>
        <v>1492319.53</v>
      </c>
      <c r="AL309" s="9">
        <f t="shared" si="481"/>
        <v>1492319.53</v>
      </c>
      <c r="AM309" s="9">
        <f t="shared" si="439"/>
        <v>74615.98</v>
      </c>
      <c r="AN309" s="9">
        <f t="shared" si="440"/>
        <v>1100585.6300000001</v>
      </c>
      <c r="AO309" s="9">
        <f t="shared" si="441"/>
        <v>391733.89999999997</v>
      </c>
      <c r="AP309" s="9">
        <f t="shared" si="442"/>
        <v>0</v>
      </c>
      <c r="AQ309" s="9">
        <f t="shared" si="443"/>
        <v>0</v>
      </c>
      <c r="AR309" s="4">
        <f t="shared" si="390"/>
        <v>0</v>
      </c>
      <c r="AS309" s="9">
        <f t="shared" si="444"/>
        <v>0</v>
      </c>
      <c r="AT309" s="9">
        <f t="shared" si="492"/>
        <v>1492319.53</v>
      </c>
      <c r="AU309" s="9">
        <f t="shared" si="482"/>
        <v>1492319.53</v>
      </c>
      <c r="AV309" s="9">
        <f t="shared" si="445"/>
        <v>74615.98</v>
      </c>
      <c r="AW309" s="9">
        <f t="shared" si="446"/>
        <v>1025969.6500000001</v>
      </c>
      <c r="AX309" s="9">
        <f t="shared" si="447"/>
        <v>466349.87999999995</v>
      </c>
      <c r="AY309" s="9">
        <f t="shared" si="448"/>
        <v>0</v>
      </c>
      <c r="AZ309" s="9">
        <f t="shared" si="449"/>
        <v>0</v>
      </c>
      <c r="BA309" s="4">
        <f t="shared" si="391"/>
        <v>0</v>
      </c>
      <c r="BB309" s="9">
        <f t="shared" si="450"/>
        <v>0</v>
      </c>
      <c r="BC309" s="9">
        <f t="shared" si="493"/>
        <v>1492319.53</v>
      </c>
      <c r="BD309" s="9">
        <f t="shared" si="483"/>
        <v>1492319.53</v>
      </c>
      <c r="BE309" s="9">
        <f t="shared" si="451"/>
        <v>74615.98</v>
      </c>
      <c r="BF309" s="9">
        <f t="shared" si="452"/>
        <v>951353.67000000016</v>
      </c>
      <c r="BG309" s="9">
        <f t="shared" si="453"/>
        <v>540965.86</v>
      </c>
      <c r="BH309" s="9">
        <f t="shared" si="454"/>
        <v>0</v>
      </c>
      <c r="BI309" s="9">
        <f t="shared" si="455"/>
        <v>0</v>
      </c>
      <c r="BJ309" s="4">
        <f t="shared" si="392"/>
        <v>0</v>
      </c>
      <c r="BK309" s="9">
        <f t="shared" si="456"/>
        <v>0</v>
      </c>
      <c r="BL309" s="9">
        <f t="shared" si="494"/>
        <v>1492319.53</v>
      </c>
      <c r="BM309" s="9">
        <f t="shared" si="484"/>
        <v>1492319.53</v>
      </c>
      <c r="BN309" s="9">
        <f t="shared" si="457"/>
        <v>74615.98</v>
      </c>
      <c r="BO309" s="9">
        <f t="shared" si="458"/>
        <v>876737.69000000018</v>
      </c>
      <c r="BP309" s="9">
        <f t="shared" si="459"/>
        <v>615581.84</v>
      </c>
      <c r="BQ309" s="9">
        <f t="shared" si="460"/>
        <v>0</v>
      </c>
      <c r="BR309" s="9">
        <f t="shared" si="461"/>
        <v>0</v>
      </c>
      <c r="BS309" s="4">
        <f t="shared" si="393"/>
        <v>0</v>
      </c>
      <c r="BT309" s="9">
        <f t="shared" si="462"/>
        <v>0</v>
      </c>
      <c r="BU309" s="9">
        <f t="shared" si="495"/>
        <v>1492319.53</v>
      </c>
      <c r="BV309" s="9">
        <f t="shared" si="485"/>
        <v>1492319.53</v>
      </c>
      <c r="BW309" s="9">
        <f t="shared" si="463"/>
        <v>74615.98</v>
      </c>
      <c r="BX309" s="9">
        <f t="shared" si="464"/>
        <v>802121.7100000002</v>
      </c>
      <c r="BY309" s="9">
        <f t="shared" si="465"/>
        <v>690197.82</v>
      </c>
      <c r="BZ309" s="9">
        <f t="shared" si="466"/>
        <v>0</v>
      </c>
      <c r="CA309" s="9">
        <f t="shared" si="467"/>
        <v>0</v>
      </c>
      <c r="CB309" s="4">
        <f t="shared" si="394"/>
        <v>0</v>
      </c>
      <c r="CC309" s="9">
        <f t="shared" si="468"/>
        <v>0</v>
      </c>
      <c r="CD309" s="9">
        <f t="shared" si="496"/>
        <v>1492319.53</v>
      </c>
      <c r="CE309" s="9">
        <f t="shared" si="486"/>
        <v>1492319.53</v>
      </c>
      <c r="CF309" s="9">
        <f t="shared" si="469"/>
        <v>74615.98</v>
      </c>
      <c r="CG309" s="9">
        <f t="shared" si="470"/>
        <v>727505.73000000021</v>
      </c>
      <c r="CH309" s="9">
        <f t="shared" si="471"/>
        <v>764813.79999999993</v>
      </c>
      <c r="CI309" s="9">
        <f t="shared" si="472"/>
        <v>0</v>
      </c>
      <c r="CJ309" s="9">
        <f t="shared" si="473"/>
        <v>0</v>
      </c>
      <c r="CK309" s="4">
        <f t="shared" si="395"/>
        <v>0</v>
      </c>
      <c r="CL309" s="9">
        <f t="shared" si="474"/>
        <v>0</v>
      </c>
      <c r="CM309" s="9">
        <f t="shared" si="497"/>
        <v>1492319.53</v>
      </c>
      <c r="CN309" s="9">
        <f t="shared" si="487"/>
        <v>1492319.53</v>
      </c>
      <c r="CO309" s="9">
        <f t="shared" si="475"/>
        <v>74615.98</v>
      </c>
      <c r="CP309" s="9">
        <f t="shared" si="476"/>
        <v>652889.75000000023</v>
      </c>
      <c r="CQ309" s="9">
        <f t="shared" si="477"/>
        <v>839429.77999999991</v>
      </c>
      <c r="CR309" s="9">
        <f t="shared" si="478"/>
        <v>0</v>
      </c>
      <c r="CS309" s="9">
        <f t="shared" si="479"/>
        <v>0</v>
      </c>
    </row>
    <row r="310" spans="1:97" ht="12.9" customHeight="1" x14ac:dyDescent="0.25">
      <c r="A310" s="193">
        <v>2428</v>
      </c>
      <c r="B310" s="186" t="s">
        <v>326</v>
      </c>
      <c r="C310" s="278"/>
      <c r="D310" s="199"/>
      <c r="E310" s="217">
        <v>1643</v>
      </c>
      <c r="F310" s="276">
        <v>40087</v>
      </c>
      <c r="G310" s="189">
        <v>20</v>
      </c>
      <c r="H310" s="177"/>
      <c r="I310" s="190"/>
      <c r="J310" s="246" t="s">
        <v>468</v>
      </c>
      <c r="K310" s="93">
        <f t="shared" si="422"/>
        <v>0.05</v>
      </c>
      <c r="L310" s="94">
        <f t="shared" si="423"/>
        <v>82.15</v>
      </c>
      <c r="M310" s="91">
        <f t="shared" si="424"/>
        <v>1458.16</v>
      </c>
      <c r="N310" s="9">
        <f t="shared" si="425"/>
        <v>184.84</v>
      </c>
      <c r="O310" s="548">
        <f t="shared" si="426"/>
        <v>1643</v>
      </c>
      <c r="P310" s="543"/>
      <c r="Q310" s="4">
        <f t="shared" ref="Q310:Q318" si="499">IF(YEAR($F310)=Q$4,$E310,0)</f>
        <v>0</v>
      </c>
      <c r="R310" s="9">
        <f t="shared" si="420"/>
        <v>0</v>
      </c>
      <c r="S310" s="9">
        <f t="shared" si="498"/>
        <v>1643</v>
      </c>
      <c r="T310" s="9">
        <f t="shared" si="421"/>
        <v>1643</v>
      </c>
      <c r="U310" s="9">
        <f t="shared" si="427"/>
        <v>82.15</v>
      </c>
      <c r="V310" s="9">
        <f t="shared" si="428"/>
        <v>1376.01</v>
      </c>
      <c r="W310" s="9">
        <f t="shared" si="429"/>
        <v>266.99</v>
      </c>
      <c r="X310" s="9">
        <f t="shared" si="430"/>
        <v>0</v>
      </c>
      <c r="Y310" s="9">
        <f t="shared" si="431"/>
        <v>0</v>
      </c>
      <c r="Z310" s="4">
        <f t="shared" ref="Z310:Z318" si="500">IF(YEAR($F310)=Z$4,$E310,0)</f>
        <v>0</v>
      </c>
      <c r="AA310" s="9">
        <f t="shared" si="432"/>
        <v>0</v>
      </c>
      <c r="AB310" s="9">
        <f t="shared" si="490"/>
        <v>1643</v>
      </c>
      <c r="AC310" s="9">
        <f t="shared" si="480"/>
        <v>1643</v>
      </c>
      <c r="AD310" s="9">
        <f t="shared" si="433"/>
        <v>82.15</v>
      </c>
      <c r="AE310" s="9">
        <f t="shared" si="434"/>
        <v>1293.8599999999999</v>
      </c>
      <c r="AF310" s="9">
        <f t="shared" si="435"/>
        <v>349.14</v>
      </c>
      <c r="AG310" s="9">
        <f t="shared" si="436"/>
        <v>0</v>
      </c>
      <c r="AH310" s="9">
        <f t="shared" si="437"/>
        <v>0</v>
      </c>
      <c r="AI310" s="4">
        <f t="shared" ref="AI310:AI318" si="501">IF(YEAR($F310)=AI$4,$E310,0)</f>
        <v>0</v>
      </c>
      <c r="AJ310" s="9">
        <f t="shared" si="438"/>
        <v>0</v>
      </c>
      <c r="AK310" s="9">
        <f t="shared" si="491"/>
        <v>1643</v>
      </c>
      <c r="AL310" s="9">
        <f t="shared" si="481"/>
        <v>1643</v>
      </c>
      <c r="AM310" s="9">
        <f t="shared" si="439"/>
        <v>82.15</v>
      </c>
      <c r="AN310" s="9">
        <f t="shared" si="440"/>
        <v>1211.7099999999998</v>
      </c>
      <c r="AO310" s="9">
        <f t="shared" si="441"/>
        <v>431.28999999999996</v>
      </c>
      <c r="AP310" s="9">
        <f t="shared" si="442"/>
        <v>0</v>
      </c>
      <c r="AQ310" s="9">
        <f t="shared" si="443"/>
        <v>0</v>
      </c>
      <c r="AR310" s="4">
        <f t="shared" ref="AR310:AR318" si="502">IF(YEAR($F310)=AR$4,$E310,0)</f>
        <v>0</v>
      </c>
      <c r="AS310" s="9">
        <f t="shared" si="444"/>
        <v>0</v>
      </c>
      <c r="AT310" s="9">
        <f t="shared" si="492"/>
        <v>1643</v>
      </c>
      <c r="AU310" s="9">
        <f t="shared" si="482"/>
        <v>1643</v>
      </c>
      <c r="AV310" s="9">
        <f t="shared" si="445"/>
        <v>82.15</v>
      </c>
      <c r="AW310" s="9">
        <f t="shared" si="446"/>
        <v>1129.5599999999997</v>
      </c>
      <c r="AX310" s="9">
        <f t="shared" si="447"/>
        <v>513.43999999999994</v>
      </c>
      <c r="AY310" s="9">
        <f t="shared" si="448"/>
        <v>0</v>
      </c>
      <c r="AZ310" s="9">
        <f t="shared" si="449"/>
        <v>0</v>
      </c>
      <c r="BA310" s="4">
        <f t="shared" ref="BA310:BA318" si="503">IF(YEAR($F310)=BA$4,$E310,0)</f>
        <v>0</v>
      </c>
      <c r="BB310" s="9">
        <f t="shared" si="450"/>
        <v>0</v>
      </c>
      <c r="BC310" s="9">
        <f t="shared" si="493"/>
        <v>1643</v>
      </c>
      <c r="BD310" s="9">
        <f t="shared" si="483"/>
        <v>1643</v>
      </c>
      <c r="BE310" s="9">
        <f t="shared" si="451"/>
        <v>82.15</v>
      </c>
      <c r="BF310" s="9">
        <f t="shared" si="452"/>
        <v>1047.4099999999996</v>
      </c>
      <c r="BG310" s="9">
        <f t="shared" si="453"/>
        <v>595.58999999999992</v>
      </c>
      <c r="BH310" s="9">
        <f t="shared" si="454"/>
        <v>0</v>
      </c>
      <c r="BI310" s="9">
        <f t="shared" si="455"/>
        <v>0</v>
      </c>
      <c r="BJ310" s="4">
        <f t="shared" ref="BJ310:BJ318" si="504">IF(YEAR($F310)=BJ$4,$E310,0)</f>
        <v>0</v>
      </c>
      <c r="BK310" s="9">
        <f t="shared" si="456"/>
        <v>0</v>
      </c>
      <c r="BL310" s="9">
        <f t="shared" si="494"/>
        <v>1643</v>
      </c>
      <c r="BM310" s="9">
        <f t="shared" si="484"/>
        <v>1643</v>
      </c>
      <c r="BN310" s="9">
        <f t="shared" si="457"/>
        <v>82.15</v>
      </c>
      <c r="BO310" s="9">
        <f t="shared" si="458"/>
        <v>965.25999999999965</v>
      </c>
      <c r="BP310" s="9">
        <f t="shared" si="459"/>
        <v>677.7399999999999</v>
      </c>
      <c r="BQ310" s="9">
        <f t="shared" si="460"/>
        <v>0</v>
      </c>
      <c r="BR310" s="9">
        <f t="shared" si="461"/>
        <v>0</v>
      </c>
      <c r="BS310" s="4">
        <f t="shared" ref="BS310:BS318" si="505">IF(YEAR($F310)=BS$4,$E310,0)</f>
        <v>0</v>
      </c>
      <c r="BT310" s="9">
        <f t="shared" si="462"/>
        <v>0</v>
      </c>
      <c r="BU310" s="9">
        <f t="shared" si="495"/>
        <v>1643</v>
      </c>
      <c r="BV310" s="9">
        <f t="shared" si="485"/>
        <v>1643</v>
      </c>
      <c r="BW310" s="9">
        <f t="shared" si="463"/>
        <v>82.15</v>
      </c>
      <c r="BX310" s="9">
        <f t="shared" si="464"/>
        <v>883.10999999999967</v>
      </c>
      <c r="BY310" s="9">
        <f t="shared" si="465"/>
        <v>759.88999999999987</v>
      </c>
      <c r="BZ310" s="9">
        <f t="shared" si="466"/>
        <v>0</v>
      </c>
      <c r="CA310" s="9">
        <f t="shared" si="467"/>
        <v>0</v>
      </c>
      <c r="CB310" s="4">
        <f t="shared" ref="CB310:CB318" si="506">IF(YEAR($F310)=CB$4,$E310,0)</f>
        <v>0</v>
      </c>
      <c r="CC310" s="9">
        <f t="shared" si="468"/>
        <v>0</v>
      </c>
      <c r="CD310" s="9">
        <f t="shared" si="496"/>
        <v>1643</v>
      </c>
      <c r="CE310" s="9">
        <f t="shared" si="486"/>
        <v>1643</v>
      </c>
      <c r="CF310" s="9">
        <f t="shared" si="469"/>
        <v>82.15</v>
      </c>
      <c r="CG310" s="9">
        <f t="shared" si="470"/>
        <v>800.9599999999997</v>
      </c>
      <c r="CH310" s="9">
        <f t="shared" si="471"/>
        <v>842.03999999999985</v>
      </c>
      <c r="CI310" s="9">
        <f t="shared" si="472"/>
        <v>0</v>
      </c>
      <c r="CJ310" s="9">
        <f t="shared" si="473"/>
        <v>0</v>
      </c>
      <c r="CK310" s="4">
        <f t="shared" ref="CK310:CK318" si="507">IF(YEAR($F310)=CK$4,$E310,0)</f>
        <v>0</v>
      </c>
      <c r="CL310" s="9">
        <f t="shared" si="474"/>
        <v>0</v>
      </c>
      <c r="CM310" s="9">
        <f t="shared" si="497"/>
        <v>1643</v>
      </c>
      <c r="CN310" s="9">
        <f t="shared" si="487"/>
        <v>1643</v>
      </c>
      <c r="CO310" s="9">
        <f t="shared" si="475"/>
        <v>82.15</v>
      </c>
      <c r="CP310" s="9">
        <f t="shared" si="476"/>
        <v>718.80999999999972</v>
      </c>
      <c r="CQ310" s="9">
        <f t="shared" si="477"/>
        <v>924.18999999999983</v>
      </c>
      <c r="CR310" s="9">
        <f t="shared" si="478"/>
        <v>0</v>
      </c>
      <c r="CS310" s="9">
        <f t="shared" si="479"/>
        <v>0</v>
      </c>
    </row>
    <row r="311" spans="1:97" ht="12.9" customHeight="1" x14ac:dyDescent="0.25">
      <c r="A311" s="193">
        <v>2429</v>
      </c>
      <c r="B311" s="186" t="s">
        <v>457</v>
      </c>
      <c r="C311" s="278"/>
      <c r="D311" s="199"/>
      <c r="E311" s="217">
        <v>132885.59</v>
      </c>
      <c r="F311" s="276">
        <v>40087</v>
      </c>
      <c r="G311" s="189">
        <v>19</v>
      </c>
      <c r="H311" s="177"/>
      <c r="I311" s="190"/>
      <c r="J311" s="246" t="s">
        <v>468</v>
      </c>
      <c r="K311" s="93">
        <f t="shared" si="422"/>
        <v>5.2600000000000001E-2</v>
      </c>
      <c r="L311" s="94">
        <f t="shared" si="423"/>
        <v>6989.78</v>
      </c>
      <c r="M311" s="91">
        <f t="shared" si="424"/>
        <v>117158.58</v>
      </c>
      <c r="N311" s="9">
        <f t="shared" si="425"/>
        <v>15727.01</v>
      </c>
      <c r="O311" s="548">
        <f t="shared" si="426"/>
        <v>132885.59</v>
      </c>
      <c r="P311" s="543"/>
      <c r="Q311" s="4">
        <f t="shared" si="499"/>
        <v>0</v>
      </c>
      <c r="R311" s="9">
        <f t="shared" si="420"/>
        <v>0</v>
      </c>
      <c r="S311" s="9">
        <f t="shared" si="498"/>
        <v>132885.59</v>
      </c>
      <c r="T311" s="9">
        <f t="shared" si="421"/>
        <v>132885.59</v>
      </c>
      <c r="U311" s="9">
        <f t="shared" si="427"/>
        <v>6989.78</v>
      </c>
      <c r="V311" s="9">
        <f t="shared" si="428"/>
        <v>110168.8</v>
      </c>
      <c r="W311" s="9">
        <f t="shared" si="429"/>
        <v>22716.79</v>
      </c>
      <c r="X311" s="9">
        <f t="shared" si="430"/>
        <v>0</v>
      </c>
      <c r="Y311" s="9">
        <f t="shared" si="431"/>
        <v>0</v>
      </c>
      <c r="Z311" s="4">
        <f t="shared" si="500"/>
        <v>0</v>
      </c>
      <c r="AA311" s="9">
        <f t="shared" si="432"/>
        <v>0</v>
      </c>
      <c r="AB311" s="9">
        <f t="shared" si="490"/>
        <v>132885.59</v>
      </c>
      <c r="AC311" s="9">
        <f t="shared" si="480"/>
        <v>132885.59</v>
      </c>
      <c r="AD311" s="9">
        <f t="shared" si="433"/>
        <v>6989.78</v>
      </c>
      <c r="AE311" s="9">
        <f t="shared" si="434"/>
        <v>103179.02</v>
      </c>
      <c r="AF311" s="9">
        <f t="shared" si="435"/>
        <v>29706.57</v>
      </c>
      <c r="AG311" s="9">
        <f t="shared" si="436"/>
        <v>0</v>
      </c>
      <c r="AH311" s="9">
        <f t="shared" si="437"/>
        <v>0</v>
      </c>
      <c r="AI311" s="4">
        <f t="shared" si="501"/>
        <v>0</v>
      </c>
      <c r="AJ311" s="9">
        <f t="shared" si="438"/>
        <v>0</v>
      </c>
      <c r="AK311" s="9">
        <f t="shared" si="491"/>
        <v>132885.59</v>
      </c>
      <c r="AL311" s="9">
        <f t="shared" si="481"/>
        <v>132885.59</v>
      </c>
      <c r="AM311" s="9">
        <f t="shared" si="439"/>
        <v>6989.78</v>
      </c>
      <c r="AN311" s="9">
        <f t="shared" si="440"/>
        <v>96189.24</v>
      </c>
      <c r="AO311" s="9">
        <f t="shared" si="441"/>
        <v>36696.35</v>
      </c>
      <c r="AP311" s="9">
        <f t="shared" si="442"/>
        <v>0</v>
      </c>
      <c r="AQ311" s="9">
        <f t="shared" si="443"/>
        <v>0</v>
      </c>
      <c r="AR311" s="4">
        <f t="shared" si="502"/>
        <v>0</v>
      </c>
      <c r="AS311" s="9">
        <f t="shared" si="444"/>
        <v>0</v>
      </c>
      <c r="AT311" s="9">
        <f t="shared" si="492"/>
        <v>132885.59</v>
      </c>
      <c r="AU311" s="9">
        <f t="shared" si="482"/>
        <v>132885.59</v>
      </c>
      <c r="AV311" s="9">
        <f t="shared" si="445"/>
        <v>6989.78</v>
      </c>
      <c r="AW311" s="9">
        <f t="shared" si="446"/>
        <v>89199.46</v>
      </c>
      <c r="AX311" s="9">
        <f t="shared" si="447"/>
        <v>43686.13</v>
      </c>
      <c r="AY311" s="9">
        <f t="shared" si="448"/>
        <v>0</v>
      </c>
      <c r="AZ311" s="9">
        <f t="shared" si="449"/>
        <v>0</v>
      </c>
      <c r="BA311" s="4">
        <f t="shared" si="503"/>
        <v>0</v>
      </c>
      <c r="BB311" s="9">
        <f t="shared" si="450"/>
        <v>0</v>
      </c>
      <c r="BC311" s="9">
        <f t="shared" si="493"/>
        <v>132885.59</v>
      </c>
      <c r="BD311" s="9">
        <f t="shared" si="483"/>
        <v>132885.59</v>
      </c>
      <c r="BE311" s="9">
        <f t="shared" si="451"/>
        <v>6989.78</v>
      </c>
      <c r="BF311" s="9">
        <f t="shared" si="452"/>
        <v>82209.680000000008</v>
      </c>
      <c r="BG311" s="9">
        <f t="shared" si="453"/>
        <v>50675.909999999996</v>
      </c>
      <c r="BH311" s="9">
        <f t="shared" si="454"/>
        <v>0</v>
      </c>
      <c r="BI311" s="9">
        <f t="shared" si="455"/>
        <v>0</v>
      </c>
      <c r="BJ311" s="4">
        <f t="shared" si="504"/>
        <v>0</v>
      </c>
      <c r="BK311" s="9">
        <f t="shared" si="456"/>
        <v>0</v>
      </c>
      <c r="BL311" s="9">
        <f t="shared" si="494"/>
        <v>132885.59</v>
      </c>
      <c r="BM311" s="9">
        <f t="shared" si="484"/>
        <v>132885.59</v>
      </c>
      <c r="BN311" s="9">
        <f t="shared" si="457"/>
        <v>6989.78</v>
      </c>
      <c r="BO311" s="9">
        <f t="shared" si="458"/>
        <v>75219.900000000009</v>
      </c>
      <c r="BP311" s="9">
        <f t="shared" si="459"/>
        <v>57665.689999999995</v>
      </c>
      <c r="BQ311" s="9">
        <f t="shared" si="460"/>
        <v>0</v>
      </c>
      <c r="BR311" s="9">
        <f t="shared" si="461"/>
        <v>0</v>
      </c>
      <c r="BS311" s="4">
        <f t="shared" si="505"/>
        <v>0</v>
      </c>
      <c r="BT311" s="9">
        <f t="shared" si="462"/>
        <v>0</v>
      </c>
      <c r="BU311" s="9">
        <f t="shared" si="495"/>
        <v>132885.59</v>
      </c>
      <c r="BV311" s="9">
        <f t="shared" si="485"/>
        <v>132885.59</v>
      </c>
      <c r="BW311" s="9">
        <f t="shared" si="463"/>
        <v>6989.78</v>
      </c>
      <c r="BX311" s="9">
        <f t="shared" si="464"/>
        <v>68230.12000000001</v>
      </c>
      <c r="BY311" s="9">
        <f t="shared" si="465"/>
        <v>64655.469999999994</v>
      </c>
      <c r="BZ311" s="9">
        <f t="shared" si="466"/>
        <v>0</v>
      </c>
      <c r="CA311" s="9">
        <f t="shared" si="467"/>
        <v>0</v>
      </c>
      <c r="CB311" s="4">
        <f t="shared" si="506"/>
        <v>0</v>
      </c>
      <c r="CC311" s="9">
        <f t="shared" si="468"/>
        <v>0</v>
      </c>
      <c r="CD311" s="9">
        <f t="shared" si="496"/>
        <v>132885.59</v>
      </c>
      <c r="CE311" s="9">
        <f t="shared" si="486"/>
        <v>132885.59</v>
      </c>
      <c r="CF311" s="9">
        <f t="shared" si="469"/>
        <v>6989.78</v>
      </c>
      <c r="CG311" s="9">
        <f t="shared" si="470"/>
        <v>61240.340000000011</v>
      </c>
      <c r="CH311" s="9">
        <f t="shared" si="471"/>
        <v>71645.25</v>
      </c>
      <c r="CI311" s="9">
        <f t="shared" si="472"/>
        <v>0</v>
      </c>
      <c r="CJ311" s="9">
        <f t="shared" si="473"/>
        <v>0</v>
      </c>
      <c r="CK311" s="4">
        <f t="shared" si="507"/>
        <v>0</v>
      </c>
      <c r="CL311" s="9">
        <f t="shared" si="474"/>
        <v>0</v>
      </c>
      <c r="CM311" s="9">
        <f t="shared" si="497"/>
        <v>132885.59</v>
      </c>
      <c r="CN311" s="9">
        <f t="shared" si="487"/>
        <v>132885.59</v>
      </c>
      <c r="CO311" s="9">
        <f t="shared" si="475"/>
        <v>6989.78</v>
      </c>
      <c r="CP311" s="9">
        <f t="shared" si="476"/>
        <v>54250.560000000012</v>
      </c>
      <c r="CQ311" s="9">
        <f t="shared" si="477"/>
        <v>78635.03</v>
      </c>
      <c r="CR311" s="9">
        <f t="shared" si="478"/>
        <v>0</v>
      </c>
      <c r="CS311" s="9">
        <f t="shared" si="479"/>
        <v>0</v>
      </c>
    </row>
    <row r="312" spans="1:97" ht="12.9" customHeight="1" x14ac:dyDescent="0.25">
      <c r="A312" s="193">
        <v>2430</v>
      </c>
      <c r="B312" s="186" t="s">
        <v>458</v>
      </c>
      <c r="C312" s="278"/>
      <c r="D312" s="199"/>
      <c r="E312" s="217">
        <v>337086.59</v>
      </c>
      <c r="F312" s="276">
        <v>40087</v>
      </c>
      <c r="G312" s="189">
        <v>25</v>
      </c>
      <c r="H312" s="177"/>
      <c r="I312" s="190"/>
      <c r="J312" s="246" t="s">
        <v>468</v>
      </c>
      <c r="K312" s="93">
        <f t="shared" si="422"/>
        <v>0.04</v>
      </c>
      <c r="L312" s="94">
        <f t="shared" si="423"/>
        <v>13483.46</v>
      </c>
      <c r="M312" s="91">
        <f t="shared" si="424"/>
        <v>306748.80000000005</v>
      </c>
      <c r="N312" s="9">
        <f t="shared" si="425"/>
        <v>30337.789999999997</v>
      </c>
      <c r="O312" s="548">
        <f t="shared" si="426"/>
        <v>337086.59</v>
      </c>
      <c r="P312" s="543"/>
      <c r="Q312" s="4">
        <f t="shared" si="499"/>
        <v>0</v>
      </c>
      <c r="R312" s="9">
        <f t="shared" si="420"/>
        <v>0</v>
      </c>
      <c r="S312" s="9">
        <f t="shared" si="498"/>
        <v>337086.59</v>
      </c>
      <c r="T312" s="9">
        <f t="shared" si="421"/>
        <v>337086.59</v>
      </c>
      <c r="U312" s="9">
        <f t="shared" si="427"/>
        <v>13483.46</v>
      </c>
      <c r="V312" s="9">
        <f t="shared" si="428"/>
        <v>293265.34000000003</v>
      </c>
      <c r="W312" s="9">
        <f t="shared" si="429"/>
        <v>43821.25</v>
      </c>
      <c r="X312" s="9">
        <f t="shared" si="430"/>
        <v>0</v>
      </c>
      <c r="Y312" s="9">
        <f t="shared" si="431"/>
        <v>0</v>
      </c>
      <c r="Z312" s="4">
        <f t="shared" si="500"/>
        <v>0</v>
      </c>
      <c r="AA312" s="9">
        <f t="shared" si="432"/>
        <v>0</v>
      </c>
      <c r="AB312" s="9">
        <f t="shared" si="490"/>
        <v>337086.59</v>
      </c>
      <c r="AC312" s="9">
        <f t="shared" si="480"/>
        <v>337086.59</v>
      </c>
      <c r="AD312" s="9">
        <f t="shared" si="433"/>
        <v>13483.46</v>
      </c>
      <c r="AE312" s="9">
        <f t="shared" si="434"/>
        <v>279781.88</v>
      </c>
      <c r="AF312" s="9">
        <f t="shared" si="435"/>
        <v>57304.71</v>
      </c>
      <c r="AG312" s="9">
        <f t="shared" si="436"/>
        <v>0</v>
      </c>
      <c r="AH312" s="9">
        <f t="shared" si="437"/>
        <v>0</v>
      </c>
      <c r="AI312" s="4">
        <f t="shared" si="501"/>
        <v>0</v>
      </c>
      <c r="AJ312" s="9">
        <f t="shared" si="438"/>
        <v>0</v>
      </c>
      <c r="AK312" s="9">
        <f t="shared" si="491"/>
        <v>337086.59</v>
      </c>
      <c r="AL312" s="9">
        <f t="shared" si="481"/>
        <v>337086.59</v>
      </c>
      <c r="AM312" s="9">
        <f t="shared" si="439"/>
        <v>13483.46</v>
      </c>
      <c r="AN312" s="9">
        <f t="shared" si="440"/>
        <v>266298.42</v>
      </c>
      <c r="AO312" s="9">
        <f t="shared" si="441"/>
        <v>70788.17</v>
      </c>
      <c r="AP312" s="9">
        <f t="shared" si="442"/>
        <v>0</v>
      </c>
      <c r="AQ312" s="9">
        <f t="shared" si="443"/>
        <v>0</v>
      </c>
      <c r="AR312" s="4">
        <f t="shared" si="502"/>
        <v>0</v>
      </c>
      <c r="AS312" s="9">
        <f t="shared" si="444"/>
        <v>0</v>
      </c>
      <c r="AT312" s="9">
        <f t="shared" si="492"/>
        <v>337086.59</v>
      </c>
      <c r="AU312" s="9">
        <f t="shared" si="482"/>
        <v>337086.59</v>
      </c>
      <c r="AV312" s="9">
        <f t="shared" si="445"/>
        <v>13483.46</v>
      </c>
      <c r="AW312" s="9">
        <f t="shared" si="446"/>
        <v>252814.96</v>
      </c>
      <c r="AX312" s="9">
        <f t="shared" si="447"/>
        <v>84271.63</v>
      </c>
      <c r="AY312" s="9">
        <f t="shared" si="448"/>
        <v>0</v>
      </c>
      <c r="AZ312" s="9">
        <f t="shared" si="449"/>
        <v>0</v>
      </c>
      <c r="BA312" s="4">
        <f t="shared" si="503"/>
        <v>0</v>
      </c>
      <c r="BB312" s="9">
        <f t="shared" si="450"/>
        <v>0</v>
      </c>
      <c r="BC312" s="9">
        <f t="shared" si="493"/>
        <v>337086.59</v>
      </c>
      <c r="BD312" s="9">
        <f t="shared" si="483"/>
        <v>337086.59</v>
      </c>
      <c r="BE312" s="9">
        <f t="shared" si="451"/>
        <v>13483.46</v>
      </c>
      <c r="BF312" s="9">
        <f t="shared" si="452"/>
        <v>239331.5</v>
      </c>
      <c r="BG312" s="9">
        <f t="shared" si="453"/>
        <v>97755.09</v>
      </c>
      <c r="BH312" s="9">
        <f t="shared" si="454"/>
        <v>0</v>
      </c>
      <c r="BI312" s="9">
        <f t="shared" si="455"/>
        <v>0</v>
      </c>
      <c r="BJ312" s="4">
        <f t="shared" si="504"/>
        <v>0</v>
      </c>
      <c r="BK312" s="9">
        <f t="shared" si="456"/>
        <v>0</v>
      </c>
      <c r="BL312" s="9">
        <f t="shared" si="494"/>
        <v>337086.59</v>
      </c>
      <c r="BM312" s="9">
        <f t="shared" si="484"/>
        <v>337086.59</v>
      </c>
      <c r="BN312" s="9">
        <f t="shared" si="457"/>
        <v>13483.46</v>
      </c>
      <c r="BO312" s="9">
        <f t="shared" si="458"/>
        <v>225848.04</v>
      </c>
      <c r="BP312" s="9">
        <f t="shared" si="459"/>
        <v>111238.54999999999</v>
      </c>
      <c r="BQ312" s="9">
        <f t="shared" si="460"/>
        <v>0</v>
      </c>
      <c r="BR312" s="9">
        <f t="shared" si="461"/>
        <v>0</v>
      </c>
      <c r="BS312" s="4">
        <f t="shared" si="505"/>
        <v>0</v>
      </c>
      <c r="BT312" s="9">
        <f t="shared" si="462"/>
        <v>0</v>
      </c>
      <c r="BU312" s="9">
        <f t="shared" si="495"/>
        <v>337086.59</v>
      </c>
      <c r="BV312" s="9">
        <f t="shared" si="485"/>
        <v>337086.59</v>
      </c>
      <c r="BW312" s="9">
        <f t="shared" si="463"/>
        <v>13483.46</v>
      </c>
      <c r="BX312" s="9">
        <f t="shared" si="464"/>
        <v>212364.58000000002</v>
      </c>
      <c r="BY312" s="9">
        <f t="shared" si="465"/>
        <v>124722.00999999998</v>
      </c>
      <c r="BZ312" s="9">
        <f t="shared" si="466"/>
        <v>0</v>
      </c>
      <c r="CA312" s="9">
        <f t="shared" si="467"/>
        <v>0</v>
      </c>
      <c r="CB312" s="4">
        <f t="shared" si="506"/>
        <v>0</v>
      </c>
      <c r="CC312" s="9">
        <f t="shared" si="468"/>
        <v>0</v>
      </c>
      <c r="CD312" s="9">
        <f t="shared" si="496"/>
        <v>337086.59</v>
      </c>
      <c r="CE312" s="9">
        <f t="shared" si="486"/>
        <v>337086.59</v>
      </c>
      <c r="CF312" s="9">
        <f t="shared" si="469"/>
        <v>13483.46</v>
      </c>
      <c r="CG312" s="9">
        <f t="shared" si="470"/>
        <v>198881.12000000002</v>
      </c>
      <c r="CH312" s="9">
        <f t="shared" si="471"/>
        <v>138205.46999999997</v>
      </c>
      <c r="CI312" s="9">
        <f t="shared" si="472"/>
        <v>0</v>
      </c>
      <c r="CJ312" s="9">
        <f t="shared" si="473"/>
        <v>0</v>
      </c>
      <c r="CK312" s="4">
        <f t="shared" si="507"/>
        <v>0</v>
      </c>
      <c r="CL312" s="9">
        <f t="shared" si="474"/>
        <v>0</v>
      </c>
      <c r="CM312" s="9">
        <f t="shared" si="497"/>
        <v>337086.59</v>
      </c>
      <c r="CN312" s="9">
        <f t="shared" si="487"/>
        <v>337086.59</v>
      </c>
      <c r="CO312" s="9">
        <f t="shared" si="475"/>
        <v>13483.46</v>
      </c>
      <c r="CP312" s="9">
        <f t="shared" si="476"/>
        <v>185397.66000000003</v>
      </c>
      <c r="CQ312" s="9">
        <f t="shared" si="477"/>
        <v>151688.92999999996</v>
      </c>
      <c r="CR312" s="9">
        <f t="shared" si="478"/>
        <v>0</v>
      </c>
      <c r="CS312" s="9">
        <f t="shared" si="479"/>
        <v>0</v>
      </c>
    </row>
    <row r="313" spans="1:97" ht="12.9" customHeight="1" x14ac:dyDescent="0.25">
      <c r="A313" s="193">
        <v>2431</v>
      </c>
      <c r="B313" s="186" t="s">
        <v>459</v>
      </c>
      <c r="C313" s="278"/>
      <c r="D313" s="199"/>
      <c r="E313" s="217">
        <v>3642</v>
      </c>
      <c r="F313" s="276">
        <v>40087</v>
      </c>
      <c r="G313" s="189">
        <v>5</v>
      </c>
      <c r="H313" s="177"/>
      <c r="I313" s="190"/>
      <c r="J313" s="246" t="s">
        <v>468</v>
      </c>
      <c r="K313" s="93">
        <f t="shared" si="422"/>
        <v>0.2</v>
      </c>
      <c r="L313" s="94">
        <f t="shared" si="423"/>
        <v>728.4</v>
      </c>
      <c r="M313" s="91">
        <f t="shared" si="424"/>
        <v>2003.1000000000001</v>
      </c>
      <c r="N313" s="9">
        <f t="shared" si="425"/>
        <v>1638.8999999999999</v>
      </c>
      <c r="O313" s="548">
        <f t="shared" si="426"/>
        <v>3642</v>
      </c>
      <c r="P313" s="543"/>
      <c r="Q313" s="4">
        <f t="shared" si="499"/>
        <v>0</v>
      </c>
      <c r="R313" s="9">
        <f t="shared" si="420"/>
        <v>0</v>
      </c>
      <c r="S313" s="9">
        <f t="shared" si="498"/>
        <v>3642</v>
      </c>
      <c r="T313" s="9">
        <f t="shared" si="421"/>
        <v>3642</v>
      </c>
      <c r="U313" s="9">
        <f t="shared" si="427"/>
        <v>728.4</v>
      </c>
      <c r="V313" s="9">
        <f t="shared" si="428"/>
        <v>1274.7000000000003</v>
      </c>
      <c r="W313" s="9">
        <f t="shared" si="429"/>
        <v>2367.2999999999997</v>
      </c>
      <c r="X313" s="9">
        <f t="shared" si="430"/>
        <v>0</v>
      </c>
      <c r="Y313" s="9">
        <f t="shared" si="431"/>
        <v>0</v>
      </c>
      <c r="Z313" s="4">
        <f t="shared" si="500"/>
        <v>0</v>
      </c>
      <c r="AA313" s="9">
        <f t="shared" si="432"/>
        <v>0</v>
      </c>
      <c r="AB313" s="9">
        <f t="shared" si="490"/>
        <v>3642</v>
      </c>
      <c r="AC313" s="9">
        <f t="shared" si="480"/>
        <v>3642</v>
      </c>
      <c r="AD313" s="9">
        <f t="shared" si="433"/>
        <v>728.4</v>
      </c>
      <c r="AE313" s="9">
        <f t="shared" si="434"/>
        <v>546.3000000000003</v>
      </c>
      <c r="AF313" s="9">
        <f t="shared" si="435"/>
        <v>3095.7</v>
      </c>
      <c r="AG313" s="9">
        <f t="shared" si="436"/>
        <v>0</v>
      </c>
      <c r="AH313" s="9">
        <f t="shared" si="437"/>
        <v>0</v>
      </c>
      <c r="AI313" s="4">
        <f t="shared" si="501"/>
        <v>0</v>
      </c>
      <c r="AJ313" s="9">
        <f t="shared" si="438"/>
        <v>0</v>
      </c>
      <c r="AK313" s="9">
        <f t="shared" si="491"/>
        <v>3642</v>
      </c>
      <c r="AL313" s="9">
        <f t="shared" si="481"/>
        <v>2731.5</v>
      </c>
      <c r="AM313" s="9">
        <f t="shared" si="439"/>
        <v>546.3000000000003</v>
      </c>
      <c r="AN313" s="9">
        <f t="shared" si="440"/>
        <v>0</v>
      </c>
      <c r="AO313" s="9">
        <f t="shared" si="441"/>
        <v>3642</v>
      </c>
      <c r="AP313" s="9">
        <f t="shared" si="442"/>
        <v>0</v>
      </c>
      <c r="AQ313" s="9">
        <f t="shared" si="443"/>
        <v>0</v>
      </c>
      <c r="AR313" s="4">
        <f t="shared" si="502"/>
        <v>0</v>
      </c>
      <c r="AS313" s="9">
        <f t="shared" si="444"/>
        <v>0</v>
      </c>
      <c r="AT313" s="9">
        <f t="shared" si="492"/>
        <v>3642</v>
      </c>
      <c r="AU313" s="9">
        <f t="shared" si="482"/>
        <v>0</v>
      </c>
      <c r="AV313" s="9">
        <f t="shared" si="445"/>
        <v>0</v>
      </c>
      <c r="AW313" s="9">
        <f t="shared" si="446"/>
        <v>0</v>
      </c>
      <c r="AX313" s="9">
        <f t="shared" si="447"/>
        <v>3642</v>
      </c>
      <c r="AY313" s="9">
        <f t="shared" si="448"/>
        <v>0</v>
      </c>
      <c r="AZ313" s="9">
        <f t="shared" si="449"/>
        <v>0</v>
      </c>
      <c r="BA313" s="4">
        <f t="shared" si="503"/>
        <v>0</v>
      </c>
      <c r="BB313" s="9">
        <f t="shared" si="450"/>
        <v>0</v>
      </c>
      <c r="BC313" s="9">
        <f t="shared" si="493"/>
        <v>3642</v>
      </c>
      <c r="BD313" s="9">
        <f t="shared" si="483"/>
        <v>0</v>
      </c>
      <c r="BE313" s="9">
        <f t="shared" si="451"/>
        <v>0</v>
      </c>
      <c r="BF313" s="9">
        <f t="shared" si="452"/>
        <v>0</v>
      </c>
      <c r="BG313" s="9">
        <f t="shared" si="453"/>
        <v>3642</v>
      </c>
      <c r="BH313" s="9">
        <f t="shared" si="454"/>
        <v>0</v>
      </c>
      <c r="BI313" s="9">
        <f t="shared" si="455"/>
        <v>0</v>
      </c>
      <c r="BJ313" s="4">
        <f t="shared" si="504"/>
        <v>0</v>
      </c>
      <c r="BK313" s="9">
        <f t="shared" si="456"/>
        <v>0</v>
      </c>
      <c r="BL313" s="9">
        <f t="shared" si="494"/>
        <v>3642</v>
      </c>
      <c r="BM313" s="9">
        <f t="shared" si="484"/>
        <v>0</v>
      </c>
      <c r="BN313" s="9">
        <f t="shared" si="457"/>
        <v>0</v>
      </c>
      <c r="BO313" s="9">
        <f t="shared" si="458"/>
        <v>0</v>
      </c>
      <c r="BP313" s="9">
        <f t="shared" si="459"/>
        <v>3642</v>
      </c>
      <c r="BQ313" s="9">
        <f t="shared" si="460"/>
        <v>0</v>
      </c>
      <c r="BR313" s="9">
        <f t="shared" si="461"/>
        <v>0</v>
      </c>
      <c r="BS313" s="4">
        <f t="shared" si="505"/>
        <v>0</v>
      </c>
      <c r="BT313" s="9">
        <f t="shared" si="462"/>
        <v>0</v>
      </c>
      <c r="BU313" s="9">
        <f t="shared" si="495"/>
        <v>3642</v>
      </c>
      <c r="BV313" s="9">
        <f t="shared" si="485"/>
        <v>0</v>
      </c>
      <c r="BW313" s="9">
        <f t="shared" si="463"/>
        <v>0</v>
      </c>
      <c r="BX313" s="9">
        <f t="shared" si="464"/>
        <v>0</v>
      </c>
      <c r="BY313" s="9">
        <f t="shared" si="465"/>
        <v>3642</v>
      </c>
      <c r="BZ313" s="9">
        <f t="shared" si="466"/>
        <v>0</v>
      </c>
      <c r="CA313" s="9">
        <f t="shared" si="467"/>
        <v>0</v>
      </c>
      <c r="CB313" s="4">
        <f t="shared" si="506"/>
        <v>0</v>
      </c>
      <c r="CC313" s="9">
        <f t="shared" si="468"/>
        <v>0</v>
      </c>
      <c r="CD313" s="9">
        <f t="shared" si="496"/>
        <v>3642</v>
      </c>
      <c r="CE313" s="9">
        <f t="shared" si="486"/>
        <v>0</v>
      </c>
      <c r="CF313" s="9">
        <f t="shared" si="469"/>
        <v>0</v>
      </c>
      <c r="CG313" s="9">
        <f t="shared" si="470"/>
        <v>0</v>
      </c>
      <c r="CH313" s="9">
        <f t="shared" si="471"/>
        <v>3642</v>
      </c>
      <c r="CI313" s="9">
        <f t="shared" si="472"/>
        <v>0</v>
      </c>
      <c r="CJ313" s="9">
        <f t="shared" si="473"/>
        <v>0</v>
      </c>
      <c r="CK313" s="4">
        <f t="shared" si="507"/>
        <v>0</v>
      </c>
      <c r="CL313" s="9">
        <f t="shared" si="474"/>
        <v>0</v>
      </c>
      <c r="CM313" s="9">
        <f t="shared" si="497"/>
        <v>3642</v>
      </c>
      <c r="CN313" s="9">
        <f t="shared" si="487"/>
        <v>0</v>
      </c>
      <c r="CO313" s="9">
        <f t="shared" si="475"/>
        <v>0</v>
      </c>
      <c r="CP313" s="9">
        <f t="shared" si="476"/>
        <v>0</v>
      </c>
      <c r="CQ313" s="9">
        <f t="shared" si="477"/>
        <v>3642</v>
      </c>
      <c r="CR313" s="9">
        <f t="shared" si="478"/>
        <v>0</v>
      </c>
      <c r="CS313" s="9">
        <f t="shared" si="479"/>
        <v>0</v>
      </c>
    </row>
    <row r="314" spans="1:97" ht="12.9" customHeight="1" x14ac:dyDescent="0.25">
      <c r="A314" s="193">
        <v>2432</v>
      </c>
      <c r="B314" s="186" t="s">
        <v>460</v>
      </c>
      <c r="C314" s="278"/>
      <c r="D314" s="199"/>
      <c r="E314" s="217">
        <v>9049</v>
      </c>
      <c r="F314" s="276">
        <v>40087</v>
      </c>
      <c r="G314" s="189">
        <v>10</v>
      </c>
      <c r="H314" s="177"/>
      <c r="I314" s="190"/>
      <c r="J314" s="246" t="s">
        <v>468</v>
      </c>
      <c r="K314" s="93">
        <f t="shared" si="422"/>
        <v>0.1</v>
      </c>
      <c r="L314" s="94">
        <f t="shared" si="423"/>
        <v>904.9</v>
      </c>
      <c r="M314" s="91">
        <f t="shared" si="424"/>
        <v>7012.97</v>
      </c>
      <c r="N314" s="9">
        <f t="shared" si="425"/>
        <v>2036.03</v>
      </c>
      <c r="O314" s="548">
        <f t="shared" si="426"/>
        <v>9049</v>
      </c>
      <c r="P314" s="543"/>
      <c r="Q314" s="4">
        <f t="shared" si="499"/>
        <v>0</v>
      </c>
      <c r="R314" s="9">
        <f t="shared" si="420"/>
        <v>0</v>
      </c>
      <c r="S314" s="9">
        <f t="shared" si="498"/>
        <v>9049</v>
      </c>
      <c r="T314" s="9">
        <f t="shared" si="421"/>
        <v>9049</v>
      </c>
      <c r="U314" s="9">
        <f t="shared" si="427"/>
        <v>904.9</v>
      </c>
      <c r="V314" s="9">
        <f t="shared" si="428"/>
        <v>6108.0700000000006</v>
      </c>
      <c r="W314" s="9">
        <f t="shared" si="429"/>
        <v>2940.93</v>
      </c>
      <c r="X314" s="9">
        <f t="shared" si="430"/>
        <v>0</v>
      </c>
      <c r="Y314" s="9">
        <f t="shared" si="431"/>
        <v>0</v>
      </c>
      <c r="Z314" s="4">
        <f t="shared" si="500"/>
        <v>0</v>
      </c>
      <c r="AA314" s="9">
        <f t="shared" si="432"/>
        <v>0</v>
      </c>
      <c r="AB314" s="9">
        <f t="shared" si="490"/>
        <v>9049</v>
      </c>
      <c r="AC314" s="9">
        <f t="shared" si="480"/>
        <v>9049</v>
      </c>
      <c r="AD314" s="9">
        <f t="shared" si="433"/>
        <v>904.9</v>
      </c>
      <c r="AE314" s="9">
        <f t="shared" si="434"/>
        <v>5203.170000000001</v>
      </c>
      <c r="AF314" s="9">
        <f t="shared" si="435"/>
        <v>3845.83</v>
      </c>
      <c r="AG314" s="9">
        <f t="shared" si="436"/>
        <v>0</v>
      </c>
      <c r="AH314" s="9">
        <f t="shared" si="437"/>
        <v>0</v>
      </c>
      <c r="AI314" s="4">
        <f t="shared" si="501"/>
        <v>0</v>
      </c>
      <c r="AJ314" s="9">
        <f t="shared" si="438"/>
        <v>0</v>
      </c>
      <c r="AK314" s="9">
        <f t="shared" si="491"/>
        <v>9049</v>
      </c>
      <c r="AL314" s="9">
        <f t="shared" si="481"/>
        <v>9049</v>
      </c>
      <c r="AM314" s="9">
        <f t="shared" si="439"/>
        <v>904.9</v>
      </c>
      <c r="AN314" s="9">
        <f t="shared" si="440"/>
        <v>4298.2700000000013</v>
      </c>
      <c r="AO314" s="9">
        <f t="shared" si="441"/>
        <v>4750.7299999999996</v>
      </c>
      <c r="AP314" s="9">
        <f t="shared" si="442"/>
        <v>0</v>
      </c>
      <c r="AQ314" s="9">
        <f t="shared" si="443"/>
        <v>0</v>
      </c>
      <c r="AR314" s="4">
        <f t="shared" si="502"/>
        <v>0</v>
      </c>
      <c r="AS314" s="9">
        <f t="shared" si="444"/>
        <v>0</v>
      </c>
      <c r="AT314" s="9">
        <f t="shared" si="492"/>
        <v>9049</v>
      </c>
      <c r="AU314" s="9">
        <f t="shared" si="482"/>
        <v>9049</v>
      </c>
      <c r="AV314" s="9">
        <f t="shared" si="445"/>
        <v>904.9</v>
      </c>
      <c r="AW314" s="9">
        <f t="shared" si="446"/>
        <v>3393.3700000000013</v>
      </c>
      <c r="AX314" s="9">
        <f t="shared" si="447"/>
        <v>5655.6299999999992</v>
      </c>
      <c r="AY314" s="9">
        <f t="shared" si="448"/>
        <v>0</v>
      </c>
      <c r="AZ314" s="9">
        <f t="shared" si="449"/>
        <v>0</v>
      </c>
      <c r="BA314" s="4">
        <f t="shared" si="503"/>
        <v>0</v>
      </c>
      <c r="BB314" s="9">
        <f t="shared" si="450"/>
        <v>0</v>
      </c>
      <c r="BC314" s="9">
        <f t="shared" si="493"/>
        <v>9049</v>
      </c>
      <c r="BD314" s="9">
        <f t="shared" si="483"/>
        <v>9049</v>
      </c>
      <c r="BE314" s="9">
        <f t="shared" si="451"/>
        <v>904.9</v>
      </c>
      <c r="BF314" s="9">
        <f t="shared" si="452"/>
        <v>2488.4700000000012</v>
      </c>
      <c r="BG314" s="9">
        <f t="shared" si="453"/>
        <v>6560.5299999999988</v>
      </c>
      <c r="BH314" s="9">
        <f t="shared" si="454"/>
        <v>0</v>
      </c>
      <c r="BI314" s="9">
        <f t="shared" si="455"/>
        <v>0</v>
      </c>
      <c r="BJ314" s="4">
        <f t="shared" si="504"/>
        <v>0</v>
      </c>
      <c r="BK314" s="9">
        <f t="shared" si="456"/>
        <v>0</v>
      </c>
      <c r="BL314" s="9">
        <f t="shared" si="494"/>
        <v>9049</v>
      </c>
      <c r="BM314" s="9">
        <f t="shared" si="484"/>
        <v>9049</v>
      </c>
      <c r="BN314" s="9">
        <f t="shared" si="457"/>
        <v>904.9</v>
      </c>
      <c r="BO314" s="9">
        <f t="shared" si="458"/>
        <v>1583.5700000000011</v>
      </c>
      <c r="BP314" s="9">
        <f t="shared" si="459"/>
        <v>7465.4299999999985</v>
      </c>
      <c r="BQ314" s="9">
        <f t="shared" si="460"/>
        <v>0</v>
      </c>
      <c r="BR314" s="9">
        <f t="shared" si="461"/>
        <v>0</v>
      </c>
      <c r="BS314" s="4">
        <f t="shared" si="505"/>
        <v>0</v>
      </c>
      <c r="BT314" s="9">
        <f t="shared" si="462"/>
        <v>0</v>
      </c>
      <c r="BU314" s="9">
        <f t="shared" si="495"/>
        <v>9049</v>
      </c>
      <c r="BV314" s="9">
        <f t="shared" si="485"/>
        <v>9049</v>
      </c>
      <c r="BW314" s="9">
        <f t="shared" si="463"/>
        <v>904.9</v>
      </c>
      <c r="BX314" s="9">
        <f t="shared" si="464"/>
        <v>678.6700000000011</v>
      </c>
      <c r="BY314" s="9">
        <f t="shared" si="465"/>
        <v>8370.3299999999981</v>
      </c>
      <c r="BZ314" s="9">
        <f t="shared" si="466"/>
        <v>0</v>
      </c>
      <c r="CA314" s="9">
        <f t="shared" si="467"/>
        <v>0</v>
      </c>
      <c r="CB314" s="4">
        <f t="shared" si="506"/>
        <v>0</v>
      </c>
      <c r="CC314" s="9">
        <f t="shared" si="468"/>
        <v>0</v>
      </c>
      <c r="CD314" s="9">
        <f t="shared" si="496"/>
        <v>9049</v>
      </c>
      <c r="CE314" s="9">
        <f t="shared" si="486"/>
        <v>6786.7</v>
      </c>
      <c r="CF314" s="9">
        <f t="shared" si="469"/>
        <v>678.6700000000011</v>
      </c>
      <c r="CG314" s="9">
        <f t="shared" si="470"/>
        <v>0</v>
      </c>
      <c r="CH314" s="9">
        <f t="shared" si="471"/>
        <v>9049</v>
      </c>
      <c r="CI314" s="9">
        <f t="shared" si="472"/>
        <v>0</v>
      </c>
      <c r="CJ314" s="9">
        <f t="shared" si="473"/>
        <v>0</v>
      </c>
      <c r="CK314" s="4">
        <f t="shared" si="507"/>
        <v>0</v>
      </c>
      <c r="CL314" s="9">
        <f t="shared" si="474"/>
        <v>0</v>
      </c>
      <c r="CM314" s="9">
        <f t="shared" si="497"/>
        <v>9049</v>
      </c>
      <c r="CN314" s="9">
        <f t="shared" si="487"/>
        <v>0</v>
      </c>
      <c r="CO314" s="9">
        <f t="shared" si="475"/>
        <v>0</v>
      </c>
      <c r="CP314" s="9">
        <f t="shared" si="476"/>
        <v>0</v>
      </c>
      <c r="CQ314" s="9">
        <f t="shared" si="477"/>
        <v>9049</v>
      </c>
      <c r="CR314" s="9">
        <f t="shared" si="478"/>
        <v>0</v>
      </c>
      <c r="CS314" s="9">
        <f t="shared" si="479"/>
        <v>0</v>
      </c>
    </row>
    <row r="315" spans="1:97" ht="12.9" customHeight="1" x14ac:dyDescent="0.25">
      <c r="A315" s="193">
        <v>2433</v>
      </c>
      <c r="B315" s="186" t="s">
        <v>461</v>
      </c>
      <c r="C315" s="278"/>
      <c r="D315" s="199"/>
      <c r="E315" s="217">
        <v>1409</v>
      </c>
      <c r="F315" s="276">
        <v>40087</v>
      </c>
      <c r="G315" s="189">
        <v>15</v>
      </c>
      <c r="H315" s="177"/>
      <c r="I315" s="190"/>
      <c r="J315" s="246" t="s">
        <v>468</v>
      </c>
      <c r="K315" s="93">
        <f t="shared" si="422"/>
        <v>6.6699999999999995E-2</v>
      </c>
      <c r="L315" s="94">
        <f t="shared" si="423"/>
        <v>93.98</v>
      </c>
      <c r="M315" s="91">
        <f t="shared" si="424"/>
        <v>1197.54</v>
      </c>
      <c r="N315" s="9">
        <f t="shared" si="425"/>
        <v>211.46</v>
      </c>
      <c r="O315" s="548">
        <f t="shared" si="426"/>
        <v>1409</v>
      </c>
      <c r="P315" s="543"/>
      <c r="Q315" s="4">
        <f t="shared" si="499"/>
        <v>0</v>
      </c>
      <c r="R315" s="9">
        <f t="shared" si="420"/>
        <v>0</v>
      </c>
      <c r="S315" s="9">
        <f t="shared" si="498"/>
        <v>1409</v>
      </c>
      <c r="T315" s="9">
        <f t="shared" si="421"/>
        <v>1409</v>
      </c>
      <c r="U315" s="9">
        <f t="shared" si="427"/>
        <v>93.98</v>
      </c>
      <c r="V315" s="9">
        <f t="shared" si="428"/>
        <v>1103.56</v>
      </c>
      <c r="W315" s="9">
        <f t="shared" si="429"/>
        <v>305.44</v>
      </c>
      <c r="X315" s="9">
        <f t="shared" si="430"/>
        <v>0</v>
      </c>
      <c r="Y315" s="9">
        <f t="shared" si="431"/>
        <v>0</v>
      </c>
      <c r="Z315" s="4">
        <f t="shared" si="500"/>
        <v>0</v>
      </c>
      <c r="AA315" s="9">
        <f t="shared" si="432"/>
        <v>0</v>
      </c>
      <c r="AB315" s="9">
        <f t="shared" si="490"/>
        <v>1409</v>
      </c>
      <c r="AC315" s="9">
        <f t="shared" si="480"/>
        <v>1409</v>
      </c>
      <c r="AD315" s="9">
        <f t="shared" si="433"/>
        <v>93.98</v>
      </c>
      <c r="AE315" s="9">
        <f t="shared" si="434"/>
        <v>1009.5799999999999</v>
      </c>
      <c r="AF315" s="9">
        <f t="shared" si="435"/>
        <v>399.42</v>
      </c>
      <c r="AG315" s="9">
        <f t="shared" si="436"/>
        <v>0</v>
      </c>
      <c r="AH315" s="9">
        <f t="shared" si="437"/>
        <v>0</v>
      </c>
      <c r="AI315" s="4">
        <f t="shared" si="501"/>
        <v>0</v>
      </c>
      <c r="AJ315" s="9">
        <f t="shared" si="438"/>
        <v>0</v>
      </c>
      <c r="AK315" s="9">
        <f t="shared" si="491"/>
        <v>1409</v>
      </c>
      <c r="AL315" s="9">
        <f t="shared" si="481"/>
        <v>1409</v>
      </c>
      <c r="AM315" s="9">
        <f t="shared" si="439"/>
        <v>93.98</v>
      </c>
      <c r="AN315" s="9">
        <f t="shared" si="440"/>
        <v>915.59999999999991</v>
      </c>
      <c r="AO315" s="9">
        <f t="shared" si="441"/>
        <v>493.40000000000003</v>
      </c>
      <c r="AP315" s="9">
        <f t="shared" si="442"/>
        <v>0</v>
      </c>
      <c r="AQ315" s="9">
        <f t="shared" si="443"/>
        <v>0</v>
      </c>
      <c r="AR315" s="4">
        <f t="shared" si="502"/>
        <v>0</v>
      </c>
      <c r="AS315" s="9">
        <f t="shared" si="444"/>
        <v>0</v>
      </c>
      <c r="AT315" s="9">
        <f t="shared" si="492"/>
        <v>1409</v>
      </c>
      <c r="AU315" s="9">
        <f t="shared" si="482"/>
        <v>1409</v>
      </c>
      <c r="AV315" s="9">
        <f t="shared" si="445"/>
        <v>93.98</v>
      </c>
      <c r="AW315" s="9">
        <f t="shared" si="446"/>
        <v>821.61999999999989</v>
      </c>
      <c r="AX315" s="9">
        <f t="shared" si="447"/>
        <v>587.38</v>
      </c>
      <c r="AY315" s="9">
        <f t="shared" si="448"/>
        <v>0</v>
      </c>
      <c r="AZ315" s="9">
        <f t="shared" si="449"/>
        <v>0</v>
      </c>
      <c r="BA315" s="4">
        <f t="shared" si="503"/>
        <v>0</v>
      </c>
      <c r="BB315" s="9">
        <f t="shared" si="450"/>
        <v>0</v>
      </c>
      <c r="BC315" s="9">
        <f t="shared" si="493"/>
        <v>1409</v>
      </c>
      <c r="BD315" s="9">
        <f t="shared" si="483"/>
        <v>1409</v>
      </c>
      <c r="BE315" s="9">
        <f t="shared" si="451"/>
        <v>93.98</v>
      </c>
      <c r="BF315" s="9">
        <f t="shared" si="452"/>
        <v>727.63999999999987</v>
      </c>
      <c r="BG315" s="9">
        <f t="shared" si="453"/>
        <v>681.36</v>
      </c>
      <c r="BH315" s="9">
        <f t="shared" si="454"/>
        <v>0</v>
      </c>
      <c r="BI315" s="9">
        <f t="shared" si="455"/>
        <v>0</v>
      </c>
      <c r="BJ315" s="4">
        <f t="shared" si="504"/>
        <v>0</v>
      </c>
      <c r="BK315" s="9">
        <f t="shared" si="456"/>
        <v>0</v>
      </c>
      <c r="BL315" s="9">
        <f t="shared" si="494"/>
        <v>1409</v>
      </c>
      <c r="BM315" s="9">
        <f t="shared" si="484"/>
        <v>1409</v>
      </c>
      <c r="BN315" s="9">
        <f t="shared" si="457"/>
        <v>93.98</v>
      </c>
      <c r="BO315" s="9">
        <f t="shared" si="458"/>
        <v>633.65999999999985</v>
      </c>
      <c r="BP315" s="9">
        <f t="shared" si="459"/>
        <v>775.34</v>
      </c>
      <c r="BQ315" s="9">
        <f t="shared" si="460"/>
        <v>0</v>
      </c>
      <c r="BR315" s="9">
        <f t="shared" si="461"/>
        <v>0</v>
      </c>
      <c r="BS315" s="4">
        <f t="shared" si="505"/>
        <v>0</v>
      </c>
      <c r="BT315" s="9">
        <f t="shared" si="462"/>
        <v>0</v>
      </c>
      <c r="BU315" s="9">
        <f t="shared" si="495"/>
        <v>1409</v>
      </c>
      <c r="BV315" s="9">
        <f t="shared" si="485"/>
        <v>1409</v>
      </c>
      <c r="BW315" s="9">
        <f t="shared" si="463"/>
        <v>93.98</v>
      </c>
      <c r="BX315" s="9">
        <f t="shared" si="464"/>
        <v>539.67999999999984</v>
      </c>
      <c r="BY315" s="9">
        <f t="shared" si="465"/>
        <v>869.32</v>
      </c>
      <c r="BZ315" s="9">
        <f t="shared" si="466"/>
        <v>0</v>
      </c>
      <c r="CA315" s="9">
        <f t="shared" si="467"/>
        <v>0</v>
      </c>
      <c r="CB315" s="4">
        <f t="shared" si="506"/>
        <v>0</v>
      </c>
      <c r="CC315" s="9">
        <f t="shared" si="468"/>
        <v>0</v>
      </c>
      <c r="CD315" s="9">
        <f t="shared" si="496"/>
        <v>1409</v>
      </c>
      <c r="CE315" s="9">
        <f t="shared" si="486"/>
        <v>1409</v>
      </c>
      <c r="CF315" s="9">
        <f t="shared" si="469"/>
        <v>93.98</v>
      </c>
      <c r="CG315" s="9">
        <f t="shared" si="470"/>
        <v>445.69999999999982</v>
      </c>
      <c r="CH315" s="9">
        <f t="shared" si="471"/>
        <v>963.30000000000007</v>
      </c>
      <c r="CI315" s="9">
        <f t="shared" si="472"/>
        <v>0</v>
      </c>
      <c r="CJ315" s="9">
        <f t="shared" si="473"/>
        <v>0</v>
      </c>
      <c r="CK315" s="4">
        <f t="shared" si="507"/>
        <v>0</v>
      </c>
      <c r="CL315" s="9">
        <f t="shared" si="474"/>
        <v>0</v>
      </c>
      <c r="CM315" s="9">
        <f t="shared" si="497"/>
        <v>1409</v>
      </c>
      <c r="CN315" s="9">
        <f t="shared" si="487"/>
        <v>1409</v>
      </c>
      <c r="CO315" s="9">
        <f t="shared" si="475"/>
        <v>93.98</v>
      </c>
      <c r="CP315" s="9">
        <f t="shared" si="476"/>
        <v>351.7199999999998</v>
      </c>
      <c r="CQ315" s="9">
        <f t="shared" si="477"/>
        <v>1057.28</v>
      </c>
      <c r="CR315" s="9">
        <f t="shared" si="478"/>
        <v>0</v>
      </c>
      <c r="CS315" s="9">
        <f t="shared" si="479"/>
        <v>0</v>
      </c>
    </row>
    <row r="316" spans="1:97" ht="12.9" customHeight="1" x14ac:dyDescent="0.25">
      <c r="A316" s="193"/>
      <c r="B316" s="186" t="s">
        <v>327</v>
      </c>
      <c r="C316" s="278"/>
      <c r="D316" s="199"/>
      <c r="E316" s="217">
        <f>SUM(E287:E315)</f>
        <v>5358285</v>
      </c>
      <c r="F316" s="276"/>
      <c r="G316" s="189"/>
      <c r="H316" s="177"/>
      <c r="I316" s="190"/>
      <c r="J316" s="200"/>
      <c r="K316" s="93">
        <f t="shared" si="422"/>
        <v>0</v>
      </c>
      <c r="L316" s="94">
        <f t="shared" si="423"/>
        <v>0</v>
      </c>
      <c r="M316" s="91">
        <f t="shared" si="424"/>
        <v>0</v>
      </c>
      <c r="N316" s="9">
        <f t="shared" si="425"/>
        <v>0</v>
      </c>
      <c r="O316" s="548">
        <f t="shared" si="426"/>
        <v>0</v>
      </c>
      <c r="P316" s="543"/>
      <c r="Q316" s="4">
        <f t="shared" si="499"/>
        <v>0</v>
      </c>
      <c r="R316" s="9">
        <f t="shared" si="420"/>
        <v>0</v>
      </c>
      <c r="S316" s="9">
        <f t="shared" si="498"/>
        <v>0</v>
      </c>
      <c r="T316" s="9">
        <f t="shared" si="421"/>
        <v>0</v>
      </c>
      <c r="U316" s="9">
        <f t="shared" si="427"/>
        <v>0</v>
      </c>
      <c r="V316" s="9">
        <f t="shared" si="428"/>
        <v>0</v>
      </c>
      <c r="W316" s="9">
        <f t="shared" si="429"/>
        <v>0</v>
      </c>
      <c r="X316" s="9">
        <f t="shared" si="430"/>
        <v>0</v>
      </c>
      <c r="Y316" s="9">
        <f t="shared" si="431"/>
        <v>0</v>
      </c>
      <c r="Z316" s="4">
        <f t="shared" si="500"/>
        <v>0</v>
      </c>
      <c r="AA316" s="9">
        <f t="shared" si="432"/>
        <v>0</v>
      </c>
      <c r="AB316" s="9">
        <f t="shared" si="490"/>
        <v>0</v>
      </c>
      <c r="AC316" s="9">
        <f t="shared" si="480"/>
        <v>0</v>
      </c>
      <c r="AD316" s="9">
        <f t="shared" si="433"/>
        <v>0</v>
      </c>
      <c r="AE316" s="9">
        <f t="shared" si="434"/>
        <v>0</v>
      </c>
      <c r="AF316" s="9">
        <f t="shared" si="435"/>
        <v>0</v>
      </c>
      <c r="AG316" s="9">
        <f t="shared" si="436"/>
        <v>0</v>
      </c>
      <c r="AH316" s="9">
        <f t="shared" si="437"/>
        <v>0</v>
      </c>
      <c r="AI316" s="4">
        <f t="shared" si="501"/>
        <v>0</v>
      </c>
      <c r="AJ316" s="9">
        <f t="shared" si="438"/>
        <v>0</v>
      </c>
      <c r="AK316" s="9">
        <f t="shared" si="491"/>
        <v>0</v>
      </c>
      <c r="AL316" s="9">
        <f t="shared" si="481"/>
        <v>0</v>
      </c>
      <c r="AM316" s="9">
        <f t="shared" si="439"/>
        <v>0</v>
      </c>
      <c r="AN316" s="9">
        <f t="shared" si="440"/>
        <v>0</v>
      </c>
      <c r="AO316" s="9">
        <f t="shared" si="441"/>
        <v>0</v>
      </c>
      <c r="AP316" s="9">
        <f t="shared" si="442"/>
        <v>0</v>
      </c>
      <c r="AQ316" s="9">
        <f t="shared" si="443"/>
        <v>0</v>
      </c>
      <c r="AR316" s="4">
        <f t="shared" si="502"/>
        <v>0</v>
      </c>
      <c r="AS316" s="9">
        <f t="shared" si="444"/>
        <v>0</v>
      </c>
      <c r="AT316" s="9">
        <f t="shared" si="492"/>
        <v>0</v>
      </c>
      <c r="AU316" s="9">
        <f t="shared" si="482"/>
        <v>0</v>
      </c>
      <c r="AV316" s="9">
        <f t="shared" si="445"/>
        <v>0</v>
      </c>
      <c r="AW316" s="9">
        <f t="shared" si="446"/>
        <v>0</v>
      </c>
      <c r="AX316" s="9">
        <f t="shared" si="447"/>
        <v>0</v>
      </c>
      <c r="AY316" s="9">
        <f t="shared" si="448"/>
        <v>0</v>
      </c>
      <c r="AZ316" s="9">
        <f t="shared" si="449"/>
        <v>0</v>
      </c>
      <c r="BA316" s="4">
        <f t="shared" si="503"/>
        <v>0</v>
      </c>
      <c r="BB316" s="9">
        <f t="shared" si="450"/>
        <v>0</v>
      </c>
      <c r="BC316" s="9">
        <f t="shared" si="493"/>
        <v>0</v>
      </c>
      <c r="BD316" s="9">
        <f t="shared" si="483"/>
        <v>0</v>
      </c>
      <c r="BE316" s="9">
        <f t="shared" si="451"/>
        <v>0</v>
      </c>
      <c r="BF316" s="9">
        <f t="shared" si="452"/>
        <v>0</v>
      </c>
      <c r="BG316" s="9">
        <f t="shared" si="453"/>
        <v>0</v>
      </c>
      <c r="BH316" s="9">
        <f t="shared" si="454"/>
        <v>0</v>
      </c>
      <c r="BI316" s="9">
        <f t="shared" si="455"/>
        <v>0</v>
      </c>
      <c r="BJ316" s="4">
        <f t="shared" si="504"/>
        <v>0</v>
      </c>
      <c r="BK316" s="9">
        <f t="shared" si="456"/>
        <v>0</v>
      </c>
      <c r="BL316" s="9">
        <f t="shared" si="494"/>
        <v>0</v>
      </c>
      <c r="BM316" s="9">
        <f t="shared" si="484"/>
        <v>0</v>
      </c>
      <c r="BN316" s="9">
        <f t="shared" si="457"/>
        <v>0</v>
      </c>
      <c r="BO316" s="9">
        <f t="shared" si="458"/>
        <v>0</v>
      </c>
      <c r="BP316" s="9">
        <f t="shared" si="459"/>
        <v>0</v>
      </c>
      <c r="BQ316" s="9">
        <f t="shared" si="460"/>
        <v>0</v>
      </c>
      <c r="BR316" s="9">
        <f t="shared" si="461"/>
        <v>0</v>
      </c>
      <c r="BS316" s="4">
        <f t="shared" si="505"/>
        <v>0</v>
      </c>
      <c r="BT316" s="9">
        <f t="shared" si="462"/>
        <v>0</v>
      </c>
      <c r="BU316" s="9">
        <f t="shared" si="495"/>
        <v>0</v>
      </c>
      <c r="BV316" s="9">
        <f t="shared" si="485"/>
        <v>0</v>
      </c>
      <c r="BW316" s="9">
        <f t="shared" si="463"/>
        <v>0</v>
      </c>
      <c r="BX316" s="9">
        <f t="shared" si="464"/>
        <v>0</v>
      </c>
      <c r="BY316" s="9">
        <f t="shared" si="465"/>
        <v>0</v>
      </c>
      <c r="BZ316" s="9">
        <f t="shared" si="466"/>
        <v>0</v>
      </c>
      <c r="CA316" s="9">
        <f t="shared" si="467"/>
        <v>0</v>
      </c>
      <c r="CB316" s="4">
        <f t="shared" si="506"/>
        <v>0</v>
      </c>
      <c r="CC316" s="9">
        <f t="shared" si="468"/>
        <v>0</v>
      </c>
      <c r="CD316" s="9">
        <f t="shared" si="496"/>
        <v>0</v>
      </c>
      <c r="CE316" s="9">
        <f t="shared" si="486"/>
        <v>0</v>
      </c>
      <c r="CF316" s="9">
        <f t="shared" si="469"/>
        <v>0</v>
      </c>
      <c r="CG316" s="9">
        <f t="shared" si="470"/>
        <v>0</v>
      </c>
      <c r="CH316" s="9">
        <f t="shared" si="471"/>
        <v>0</v>
      </c>
      <c r="CI316" s="9">
        <f t="shared" si="472"/>
        <v>0</v>
      </c>
      <c r="CJ316" s="9">
        <f t="shared" si="473"/>
        <v>0</v>
      </c>
      <c r="CK316" s="4">
        <f t="shared" si="507"/>
        <v>0</v>
      </c>
      <c r="CL316" s="9">
        <f t="shared" si="474"/>
        <v>0</v>
      </c>
      <c r="CM316" s="9">
        <f t="shared" si="497"/>
        <v>0</v>
      </c>
      <c r="CN316" s="9">
        <f t="shared" si="487"/>
        <v>0</v>
      </c>
      <c r="CO316" s="9">
        <f t="shared" si="475"/>
        <v>0</v>
      </c>
      <c r="CP316" s="9">
        <f t="shared" si="476"/>
        <v>0</v>
      </c>
      <c r="CQ316" s="9">
        <f t="shared" si="477"/>
        <v>0</v>
      </c>
      <c r="CR316" s="9">
        <f t="shared" si="478"/>
        <v>0</v>
      </c>
      <c r="CS316" s="9">
        <f t="shared" si="479"/>
        <v>0</v>
      </c>
    </row>
    <row r="317" spans="1:97" ht="12.9" customHeight="1" x14ac:dyDescent="0.25">
      <c r="A317" s="193"/>
      <c r="B317" s="186" t="s">
        <v>469</v>
      </c>
      <c r="C317" s="278"/>
      <c r="D317" s="199"/>
      <c r="E317" s="217">
        <v>5310956.16</v>
      </c>
      <c r="F317" s="276"/>
      <c r="G317" s="189"/>
      <c r="H317" s="177"/>
      <c r="I317" s="190"/>
      <c r="J317" s="200"/>
      <c r="K317" s="93">
        <f t="shared" si="422"/>
        <v>0</v>
      </c>
      <c r="L317" s="94">
        <f t="shared" si="423"/>
        <v>0</v>
      </c>
      <c r="M317" s="91">
        <f t="shared" si="424"/>
        <v>0</v>
      </c>
      <c r="N317" s="9">
        <f t="shared" si="425"/>
        <v>0</v>
      </c>
      <c r="O317" s="548">
        <f t="shared" si="426"/>
        <v>0</v>
      </c>
      <c r="P317" s="543"/>
      <c r="Q317" s="4">
        <f t="shared" si="499"/>
        <v>0</v>
      </c>
      <c r="R317" s="9">
        <f t="shared" si="420"/>
        <v>0</v>
      </c>
      <c r="S317" s="9">
        <f t="shared" si="498"/>
        <v>0</v>
      </c>
      <c r="T317" s="9">
        <f t="shared" si="421"/>
        <v>0</v>
      </c>
      <c r="U317" s="9">
        <f t="shared" si="427"/>
        <v>0</v>
      </c>
      <c r="V317" s="9">
        <f t="shared" si="428"/>
        <v>0</v>
      </c>
      <c r="W317" s="9">
        <f t="shared" si="429"/>
        <v>0</v>
      </c>
      <c r="X317" s="9">
        <f t="shared" si="430"/>
        <v>0</v>
      </c>
      <c r="Y317" s="9">
        <f t="shared" si="431"/>
        <v>0</v>
      </c>
      <c r="Z317" s="4">
        <f t="shared" si="500"/>
        <v>0</v>
      </c>
      <c r="AA317" s="9">
        <f t="shared" si="432"/>
        <v>0</v>
      </c>
      <c r="AB317" s="9">
        <f t="shared" si="490"/>
        <v>0</v>
      </c>
      <c r="AC317" s="9">
        <f t="shared" si="480"/>
        <v>0</v>
      </c>
      <c r="AD317" s="9">
        <f t="shared" si="433"/>
        <v>0</v>
      </c>
      <c r="AE317" s="9">
        <f t="shared" si="434"/>
        <v>0</v>
      </c>
      <c r="AF317" s="9">
        <f t="shared" si="435"/>
        <v>0</v>
      </c>
      <c r="AG317" s="9">
        <f t="shared" si="436"/>
        <v>0</v>
      </c>
      <c r="AH317" s="9">
        <f t="shared" si="437"/>
        <v>0</v>
      </c>
      <c r="AI317" s="4">
        <f t="shared" si="501"/>
        <v>0</v>
      </c>
      <c r="AJ317" s="9">
        <f t="shared" si="438"/>
        <v>0</v>
      </c>
      <c r="AK317" s="9">
        <f t="shared" si="491"/>
        <v>0</v>
      </c>
      <c r="AL317" s="9">
        <f t="shared" si="481"/>
        <v>0</v>
      </c>
      <c r="AM317" s="9">
        <f t="shared" si="439"/>
        <v>0</v>
      </c>
      <c r="AN317" s="9">
        <f t="shared" si="440"/>
        <v>0</v>
      </c>
      <c r="AO317" s="9">
        <f t="shared" si="441"/>
        <v>0</v>
      </c>
      <c r="AP317" s="9">
        <f t="shared" si="442"/>
        <v>0</v>
      </c>
      <c r="AQ317" s="9">
        <f t="shared" si="443"/>
        <v>0</v>
      </c>
      <c r="AR317" s="4">
        <f t="shared" si="502"/>
        <v>0</v>
      </c>
      <c r="AS317" s="9">
        <f t="shared" si="444"/>
        <v>0</v>
      </c>
      <c r="AT317" s="9">
        <f t="shared" si="492"/>
        <v>0</v>
      </c>
      <c r="AU317" s="9">
        <f t="shared" si="482"/>
        <v>0</v>
      </c>
      <c r="AV317" s="9">
        <f t="shared" si="445"/>
        <v>0</v>
      </c>
      <c r="AW317" s="9">
        <f t="shared" si="446"/>
        <v>0</v>
      </c>
      <c r="AX317" s="9">
        <f t="shared" si="447"/>
        <v>0</v>
      </c>
      <c r="AY317" s="9">
        <f t="shared" si="448"/>
        <v>0</v>
      </c>
      <c r="AZ317" s="9">
        <f t="shared" si="449"/>
        <v>0</v>
      </c>
      <c r="BA317" s="4">
        <f t="shared" si="503"/>
        <v>0</v>
      </c>
      <c r="BB317" s="9">
        <f t="shared" si="450"/>
        <v>0</v>
      </c>
      <c r="BC317" s="9">
        <f t="shared" si="493"/>
        <v>0</v>
      </c>
      <c r="BD317" s="9">
        <f t="shared" si="483"/>
        <v>0</v>
      </c>
      <c r="BE317" s="9">
        <f t="shared" si="451"/>
        <v>0</v>
      </c>
      <c r="BF317" s="9">
        <f t="shared" si="452"/>
        <v>0</v>
      </c>
      <c r="BG317" s="9">
        <f t="shared" si="453"/>
        <v>0</v>
      </c>
      <c r="BH317" s="9">
        <f t="shared" si="454"/>
        <v>0</v>
      </c>
      <c r="BI317" s="9">
        <f t="shared" si="455"/>
        <v>0</v>
      </c>
      <c r="BJ317" s="4">
        <f t="shared" si="504"/>
        <v>0</v>
      </c>
      <c r="BK317" s="9">
        <f t="shared" si="456"/>
        <v>0</v>
      </c>
      <c r="BL317" s="9">
        <f t="shared" si="494"/>
        <v>0</v>
      </c>
      <c r="BM317" s="9">
        <f t="shared" si="484"/>
        <v>0</v>
      </c>
      <c r="BN317" s="9">
        <f t="shared" si="457"/>
        <v>0</v>
      </c>
      <c r="BO317" s="9">
        <f t="shared" si="458"/>
        <v>0</v>
      </c>
      <c r="BP317" s="9">
        <f t="shared" si="459"/>
        <v>0</v>
      </c>
      <c r="BQ317" s="9">
        <f t="shared" si="460"/>
        <v>0</v>
      </c>
      <c r="BR317" s="9">
        <f t="shared" si="461"/>
        <v>0</v>
      </c>
      <c r="BS317" s="4">
        <f t="shared" si="505"/>
        <v>0</v>
      </c>
      <c r="BT317" s="9">
        <f t="shared" si="462"/>
        <v>0</v>
      </c>
      <c r="BU317" s="9">
        <f t="shared" si="495"/>
        <v>0</v>
      </c>
      <c r="BV317" s="9">
        <f t="shared" si="485"/>
        <v>0</v>
      </c>
      <c r="BW317" s="9">
        <f t="shared" si="463"/>
        <v>0</v>
      </c>
      <c r="BX317" s="9">
        <f t="shared" si="464"/>
        <v>0</v>
      </c>
      <c r="BY317" s="9">
        <f t="shared" si="465"/>
        <v>0</v>
      </c>
      <c r="BZ317" s="9">
        <f t="shared" si="466"/>
        <v>0</v>
      </c>
      <c r="CA317" s="9">
        <f t="shared" si="467"/>
        <v>0</v>
      </c>
      <c r="CB317" s="4">
        <f t="shared" si="506"/>
        <v>0</v>
      </c>
      <c r="CC317" s="9">
        <f t="shared" si="468"/>
        <v>0</v>
      </c>
      <c r="CD317" s="9">
        <f t="shared" si="496"/>
        <v>0</v>
      </c>
      <c r="CE317" s="9">
        <f t="shared" si="486"/>
        <v>0</v>
      </c>
      <c r="CF317" s="9">
        <f t="shared" si="469"/>
        <v>0</v>
      </c>
      <c r="CG317" s="9">
        <f t="shared" si="470"/>
        <v>0</v>
      </c>
      <c r="CH317" s="9">
        <f t="shared" si="471"/>
        <v>0</v>
      </c>
      <c r="CI317" s="9">
        <f t="shared" si="472"/>
        <v>0</v>
      </c>
      <c r="CJ317" s="9">
        <f t="shared" si="473"/>
        <v>0</v>
      </c>
      <c r="CK317" s="4">
        <f t="shared" si="507"/>
        <v>0</v>
      </c>
      <c r="CL317" s="9">
        <f t="shared" si="474"/>
        <v>0</v>
      </c>
      <c r="CM317" s="9">
        <f t="shared" si="497"/>
        <v>0</v>
      </c>
      <c r="CN317" s="9">
        <f t="shared" si="487"/>
        <v>0</v>
      </c>
      <c r="CO317" s="9">
        <f t="shared" si="475"/>
        <v>0</v>
      </c>
      <c r="CP317" s="9">
        <f t="shared" si="476"/>
        <v>0</v>
      </c>
      <c r="CQ317" s="9">
        <f t="shared" si="477"/>
        <v>0</v>
      </c>
      <c r="CR317" s="9">
        <f t="shared" si="478"/>
        <v>0</v>
      </c>
      <c r="CS317" s="9">
        <f t="shared" si="479"/>
        <v>0</v>
      </c>
    </row>
    <row r="318" spans="1:97" ht="12.9" customHeight="1" x14ac:dyDescent="0.25">
      <c r="A318" s="193"/>
      <c r="B318" s="186" t="s">
        <v>517</v>
      </c>
      <c r="C318" s="179"/>
      <c r="D318" s="194"/>
      <c r="E318" s="217">
        <f>SUM(E290:E315)</f>
        <v>5310956.16</v>
      </c>
      <c r="F318" s="276"/>
      <c r="G318" s="189"/>
      <c r="H318" s="177"/>
      <c r="I318" s="190"/>
      <c r="J318" s="200"/>
      <c r="K318" s="93">
        <f t="shared" si="422"/>
        <v>0</v>
      </c>
      <c r="L318" s="94">
        <f t="shared" si="423"/>
        <v>0</v>
      </c>
      <c r="M318" s="91">
        <f t="shared" si="424"/>
        <v>0</v>
      </c>
      <c r="N318" s="9">
        <f t="shared" si="425"/>
        <v>0</v>
      </c>
      <c r="O318" s="548">
        <f t="shared" si="426"/>
        <v>0</v>
      </c>
      <c r="P318" s="543"/>
      <c r="Q318" s="4">
        <f t="shared" si="499"/>
        <v>0</v>
      </c>
      <c r="R318" s="9">
        <f t="shared" si="420"/>
        <v>0</v>
      </c>
      <c r="S318" s="9">
        <f t="shared" si="498"/>
        <v>0</v>
      </c>
      <c r="T318" s="9">
        <f t="shared" si="421"/>
        <v>0</v>
      </c>
      <c r="U318" s="9">
        <f t="shared" si="427"/>
        <v>0</v>
      </c>
      <c r="V318" s="9">
        <f t="shared" si="428"/>
        <v>0</v>
      </c>
      <c r="W318" s="9">
        <f t="shared" si="429"/>
        <v>0</v>
      </c>
      <c r="X318" s="9">
        <f t="shared" si="430"/>
        <v>0</v>
      </c>
      <c r="Y318" s="9">
        <f t="shared" si="431"/>
        <v>0</v>
      </c>
      <c r="Z318" s="4">
        <f t="shared" si="500"/>
        <v>0</v>
      </c>
      <c r="AA318" s="9">
        <f t="shared" si="432"/>
        <v>0</v>
      </c>
      <c r="AB318" s="9">
        <f t="shared" si="490"/>
        <v>0</v>
      </c>
      <c r="AC318" s="9">
        <f t="shared" si="480"/>
        <v>0</v>
      </c>
      <c r="AD318" s="9">
        <f t="shared" si="433"/>
        <v>0</v>
      </c>
      <c r="AE318" s="9">
        <f t="shared" si="434"/>
        <v>0</v>
      </c>
      <c r="AF318" s="9">
        <f t="shared" si="435"/>
        <v>0</v>
      </c>
      <c r="AG318" s="9">
        <f t="shared" si="436"/>
        <v>0</v>
      </c>
      <c r="AH318" s="9">
        <f t="shared" si="437"/>
        <v>0</v>
      </c>
      <c r="AI318" s="4">
        <f t="shared" si="501"/>
        <v>0</v>
      </c>
      <c r="AJ318" s="9">
        <f t="shared" si="438"/>
        <v>0</v>
      </c>
      <c r="AK318" s="9">
        <f t="shared" si="491"/>
        <v>0</v>
      </c>
      <c r="AL318" s="9">
        <f t="shared" si="481"/>
        <v>0</v>
      </c>
      <c r="AM318" s="9">
        <f t="shared" si="439"/>
        <v>0</v>
      </c>
      <c r="AN318" s="9">
        <f t="shared" si="440"/>
        <v>0</v>
      </c>
      <c r="AO318" s="9">
        <f t="shared" si="441"/>
        <v>0</v>
      </c>
      <c r="AP318" s="9">
        <f t="shared" si="442"/>
        <v>0</v>
      </c>
      <c r="AQ318" s="9">
        <f t="shared" si="443"/>
        <v>0</v>
      </c>
      <c r="AR318" s="4">
        <f t="shared" si="502"/>
        <v>0</v>
      </c>
      <c r="AS318" s="9">
        <f t="shared" si="444"/>
        <v>0</v>
      </c>
      <c r="AT318" s="9">
        <f t="shared" si="492"/>
        <v>0</v>
      </c>
      <c r="AU318" s="9">
        <f t="shared" si="482"/>
        <v>0</v>
      </c>
      <c r="AV318" s="9">
        <f t="shared" si="445"/>
        <v>0</v>
      </c>
      <c r="AW318" s="9">
        <f t="shared" si="446"/>
        <v>0</v>
      </c>
      <c r="AX318" s="9">
        <f t="shared" si="447"/>
        <v>0</v>
      </c>
      <c r="AY318" s="9">
        <f t="shared" si="448"/>
        <v>0</v>
      </c>
      <c r="AZ318" s="9">
        <f t="shared" si="449"/>
        <v>0</v>
      </c>
      <c r="BA318" s="4">
        <f t="shared" si="503"/>
        <v>0</v>
      </c>
      <c r="BB318" s="9">
        <f t="shared" si="450"/>
        <v>0</v>
      </c>
      <c r="BC318" s="9">
        <f t="shared" si="493"/>
        <v>0</v>
      </c>
      <c r="BD318" s="9">
        <f t="shared" si="483"/>
        <v>0</v>
      </c>
      <c r="BE318" s="9">
        <f t="shared" si="451"/>
        <v>0</v>
      </c>
      <c r="BF318" s="9">
        <f t="shared" si="452"/>
        <v>0</v>
      </c>
      <c r="BG318" s="9">
        <f t="shared" si="453"/>
        <v>0</v>
      </c>
      <c r="BH318" s="9">
        <f t="shared" si="454"/>
        <v>0</v>
      </c>
      <c r="BI318" s="9">
        <f t="shared" si="455"/>
        <v>0</v>
      </c>
      <c r="BJ318" s="4">
        <f t="shared" si="504"/>
        <v>0</v>
      </c>
      <c r="BK318" s="9">
        <f t="shared" si="456"/>
        <v>0</v>
      </c>
      <c r="BL318" s="9">
        <f t="shared" si="494"/>
        <v>0</v>
      </c>
      <c r="BM318" s="9">
        <f t="shared" si="484"/>
        <v>0</v>
      </c>
      <c r="BN318" s="9">
        <f t="shared" si="457"/>
        <v>0</v>
      </c>
      <c r="BO318" s="9">
        <f t="shared" si="458"/>
        <v>0</v>
      </c>
      <c r="BP318" s="9">
        <f t="shared" si="459"/>
        <v>0</v>
      </c>
      <c r="BQ318" s="9">
        <f t="shared" si="460"/>
        <v>0</v>
      </c>
      <c r="BR318" s="9">
        <f t="shared" si="461"/>
        <v>0</v>
      </c>
      <c r="BS318" s="4">
        <f t="shared" si="505"/>
        <v>0</v>
      </c>
      <c r="BT318" s="9">
        <f t="shared" si="462"/>
        <v>0</v>
      </c>
      <c r="BU318" s="9">
        <f t="shared" si="495"/>
        <v>0</v>
      </c>
      <c r="BV318" s="9">
        <f t="shared" si="485"/>
        <v>0</v>
      </c>
      <c r="BW318" s="9">
        <f t="shared" si="463"/>
        <v>0</v>
      </c>
      <c r="BX318" s="9">
        <f t="shared" si="464"/>
        <v>0</v>
      </c>
      <c r="BY318" s="9">
        <f t="shared" si="465"/>
        <v>0</v>
      </c>
      <c r="BZ318" s="9">
        <f t="shared" si="466"/>
        <v>0</v>
      </c>
      <c r="CA318" s="9">
        <f t="shared" si="467"/>
        <v>0</v>
      </c>
      <c r="CB318" s="4">
        <f t="shared" si="506"/>
        <v>0</v>
      </c>
      <c r="CC318" s="9">
        <f t="shared" si="468"/>
        <v>0</v>
      </c>
      <c r="CD318" s="9">
        <f t="shared" si="496"/>
        <v>0</v>
      </c>
      <c r="CE318" s="9">
        <f t="shared" si="486"/>
        <v>0</v>
      </c>
      <c r="CF318" s="9">
        <f t="shared" si="469"/>
        <v>0</v>
      </c>
      <c r="CG318" s="9">
        <f t="shared" si="470"/>
        <v>0</v>
      </c>
      <c r="CH318" s="9">
        <f t="shared" si="471"/>
        <v>0</v>
      </c>
      <c r="CI318" s="9">
        <f t="shared" si="472"/>
        <v>0</v>
      </c>
      <c r="CJ318" s="9">
        <f t="shared" si="473"/>
        <v>0</v>
      </c>
      <c r="CK318" s="4">
        <f t="shared" si="507"/>
        <v>0</v>
      </c>
      <c r="CL318" s="9">
        <f t="shared" si="474"/>
        <v>0</v>
      </c>
      <c r="CM318" s="9">
        <f t="shared" si="497"/>
        <v>0</v>
      </c>
      <c r="CN318" s="9">
        <f t="shared" si="487"/>
        <v>0</v>
      </c>
      <c r="CO318" s="9">
        <f t="shared" si="475"/>
        <v>0</v>
      </c>
      <c r="CP318" s="9">
        <f t="shared" si="476"/>
        <v>0</v>
      </c>
      <c r="CQ318" s="9">
        <f t="shared" si="477"/>
        <v>0</v>
      </c>
      <c r="CR318" s="9">
        <f t="shared" si="478"/>
        <v>0</v>
      </c>
      <c r="CS318" s="9">
        <f t="shared" si="479"/>
        <v>0</v>
      </c>
    </row>
    <row r="319" spans="1:97" s="11" customFormat="1" ht="12.9" customHeight="1" thickBot="1" x14ac:dyDescent="0.3">
      <c r="A319" s="201"/>
      <c r="B319" s="201"/>
      <c r="C319" s="202"/>
      <c r="D319" s="203"/>
      <c r="E319" s="188"/>
      <c r="F319" s="275"/>
      <c r="G319" s="189"/>
      <c r="H319" s="177"/>
      <c r="I319" s="190"/>
      <c r="J319" s="247"/>
      <c r="K319" s="93">
        <f t="shared" si="422"/>
        <v>0</v>
      </c>
      <c r="L319" s="94">
        <f t="shared" si="423"/>
        <v>0</v>
      </c>
      <c r="M319" s="92">
        <f t="shared" si="424"/>
        <v>0</v>
      </c>
      <c r="N319" s="84">
        <f t="shared" si="425"/>
        <v>0</v>
      </c>
      <c r="O319" s="549">
        <f t="shared" si="426"/>
        <v>0</v>
      </c>
      <c r="P319" s="544"/>
      <c r="Q319" s="85">
        <f>IF(YEAR($F319)=Q$4,$E319,0)</f>
        <v>0</v>
      </c>
      <c r="R319" s="84">
        <f>IF(Q319&lt;&gt;0,ROUND(Q319*YEARFRAC($F319,S$4,0),2),0)</f>
        <v>0</v>
      </c>
      <c r="S319" s="84">
        <f>IF(AND($F319&gt;0,$F319&lt;=V$4),$E319,0)</f>
        <v>0</v>
      </c>
      <c r="T319" s="9">
        <f t="shared" ref="T319" si="508">IF(U319&lt;&gt;0,ROUND(U319/$L319*S319,2),0)</f>
        <v>0</v>
      </c>
      <c r="U319" s="9">
        <f t="shared" si="427"/>
        <v>0</v>
      </c>
      <c r="V319" s="84">
        <f t="shared" si="428"/>
        <v>0</v>
      </c>
      <c r="W319" s="84">
        <f t="shared" si="429"/>
        <v>0</v>
      </c>
      <c r="X319" s="9">
        <f t="shared" si="430"/>
        <v>0</v>
      </c>
      <c r="Y319" s="9">
        <f t="shared" si="431"/>
        <v>0</v>
      </c>
      <c r="Z319" s="85">
        <f>IF(YEAR($F319)=Z$4,$E319,0)</f>
        <v>0</v>
      </c>
      <c r="AA319" s="84">
        <f>IF(Z319&lt;&gt;0,ROUND(Z319*YEARFRAC($F319,AB$4,0),2),0)</f>
        <v>0</v>
      </c>
      <c r="AB319" s="84">
        <f>IF(AND($F319&gt;0,$F319&lt;=AE$4),$E319,0)</f>
        <v>0</v>
      </c>
      <c r="AC319" s="9">
        <f t="shared" si="480"/>
        <v>0</v>
      </c>
      <c r="AD319" s="9">
        <f t="shared" si="433"/>
        <v>0</v>
      </c>
      <c r="AE319" s="84">
        <f t="shared" si="434"/>
        <v>0</v>
      </c>
      <c r="AF319" s="84">
        <f t="shared" si="435"/>
        <v>0</v>
      </c>
      <c r="AG319" s="9">
        <f t="shared" si="436"/>
        <v>0</v>
      </c>
      <c r="AH319" s="9">
        <f t="shared" si="437"/>
        <v>0</v>
      </c>
      <c r="AI319" s="85">
        <f>IF(YEAR($F319)=AI$4,$E319,0)</f>
        <v>0</v>
      </c>
      <c r="AJ319" s="84">
        <f>IF(AI319&lt;&gt;0,ROUND(AI319*YEARFRAC($F319,AK$4,0),2),0)</f>
        <v>0</v>
      </c>
      <c r="AK319" s="84">
        <f>IF(AND($F319&gt;0,$F319&lt;=AN$4),$E319,0)</f>
        <v>0</v>
      </c>
      <c r="AL319" s="9">
        <f t="shared" si="481"/>
        <v>0</v>
      </c>
      <c r="AM319" s="9">
        <f t="shared" si="439"/>
        <v>0</v>
      </c>
      <c r="AN319" s="84">
        <f t="shared" si="440"/>
        <v>0</v>
      </c>
      <c r="AO319" s="84">
        <f t="shared" si="441"/>
        <v>0</v>
      </c>
      <c r="AP319" s="9">
        <f t="shared" si="442"/>
        <v>0</v>
      </c>
      <c r="AQ319" s="9">
        <f t="shared" si="443"/>
        <v>0</v>
      </c>
      <c r="AR319" s="85">
        <f>IF(YEAR($F319)=AR$4,$E319,0)</f>
        <v>0</v>
      </c>
      <c r="AS319" s="84">
        <f>IF(AR319&lt;&gt;0,ROUND(AR319*YEARFRAC($F319,AT$4,0),2),0)</f>
        <v>0</v>
      </c>
      <c r="AT319" s="84">
        <f>IF(AND($F319&gt;0,$F319&lt;=AW$4),$E319,0)</f>
        <v>0</v>
      </c>
      <c r="AU319" s="9">
        <f t="shared" si="482"/>
        <v>0</v>
      </c>
      <c r="AV319" s="9">
        <f t="shared" si="445"/>
        <v>0</v>
      </c>
      <c r="AW319" s="84">
        <f t="shared" si="446"/>
        <v>0</v>
      </c>
      <c r="AX319" s="84">
        <f t="shared" si="447"/>
        <v>0</v>
      </c>
      <c r="AY319" s="9">
        <f t="shared" si="448"/>
        <v>0</v>
      </c>
      <c r="AZ319" s="9">
        <f t="shared" si="449"/>
        <v>0</v>
      </c>
      <c r="BA319" s="85">
        <f>IF(YEAR($F319)=BA$4,$E319,0)</f>
        <v>0</v>
      </c>
      <c r="BB319" s="84">
        <f>IF(BA319&lt;&gt;0,ROUND(BA319*YEARFRAC($F319,BC$4,0),2),0)</f>
        <v>0</v>
      </c>
      <c r="BC319" s="84">
        <f>IF(AND($F319&gt;0,$F319&lt;=BF$4),$E319,0)</f>
        <v>0</v>
      </c>
      <c r="BD319" s="9">
        <f t="shared" si="483"/>
        <v>0</v>
      </c>
      <c r="BE319" s="9">
        <f t="shared" si="451"/>
        <v>0</v>
      </c>
      <c r="BF319" s="84">
        <f t="shared" si="452"/>
        <v>0</v>
      </c>
      <c r="BG319" s="84">
        <f t="shared" si="453"/>
        <v>0</v>
      </c>
      <c r="BH319" s="9">
        <f t="shared" si="454"/>
        <v>0</v>
      </c>
      <c r="BI319" s="9">
        <f t="shared" si="455"/>
        <v>0</v>
      </c>
      <c r="BJ319" s="85">
        <f>IF(YEAR($F319)=BJ$4,$E319,0)</f>
        <v>0</v>
      </c>
      <c r="BK319" s="84">
        <f>IF(BJ319&lt;&gt;0,ROUND(BJ319*YEARFRAC($F319,BL$4,0),2),0)</f>
        <v>0</v>
      </c>
      <c r="BL319" s="84">
        <f>IF(AND($F319&gt;0,$F319&lt;=BO$4),$E319,0)</f>
        <v>0</v>
      </c>
      <c r="BM319" s="9">
        <f t="shared" si="484"/>
        <v>0</v>
      </c>
      <c r="BN319" s="9">
        <f t="shared" si="457"/>
        <v>0</v>
      </c>
      <c r="BO319" s="84">
        <f t="shared" si="458"/>
        <v>0</v>
      </c>
      <c r="BP319" s="84">
        <f t="shared" si="459"/>
        <v>0</v>
      </c>
      <c r="BQ319" s="9">
        <f t="shared" si="460"/>
        <v>0</v>
      </c>
      <c r="BR319" s="9">
        <f t="shared" si="461"/>
        <v>0</v>
      </c>
      <c r="BS319" s="85">
        <f>IF(YEAR($F319)=BS$4,$E319,0)</f>
        <v>0</v>
      </c>
      <c r="BT319" s="84">
        <f>IF(BS319&lt;&gt;0,ROUND(BS319*YEARFRAC($F319,BU$4,0),2),0)</f>
        <v>0</v>
      </c>
      <c r="BU319" s="84">
        <f>IF(AND($F319&gt;0,$F319&lt;=BX$4),$E319,0)</f>
        <v>0</v>
      </c>
      <c r="BV319" s="9">
        <f t="shared" si="485"/>
        <v>0</v>
      </c>
      <c r="BW319" s="9">
        <f t="shared" si="463"/>
        <v>0</v>
      </c>
      <c r="BX319" s="84">
        <f t="shared" si="464"/>
        <v>0</v>
      </c>
      <c r="BY319" s="84">
        <f t="shared" si="465"/>
        <v>0</v>
      </c>
      <c r="BZ319" s="9">
        <f t="shared" si="466"/>
        <v>0</v>
      </c>
      <c r="CA319" s="9">
        <f t="shared" si="467"/>
        <v>0</v>
      </c>
      <c r="CB319" s="85">
        <f>IF(YEAR($F319)=CB$4,$E319,0)</f>
        <v>0</v>
      </c>
      <c r="CC319" s="84">
        <f>IF(CB319&lt;&gt;0,ROUND(CB319*YEARFRAC($F319,CD$4,0),2),0)</f>
        <v>0</v>
      </c>
      <c r="CD319" s="84">
        <f>IF(AND($F319&gt;0,$F319&lt;=CG$4),$E319,0)</f>
        <v>0</v>
      </c>
      <c r="CE319" s="9">
        <f t="shared" si="486"/>
        <v>0</v>
      </c>
      <c r="CF319" s="9">
        <f t="shared" si="469"/>
        <v>0</v>
      </c>
      <c r="CG319" s="84">
        <f t="shared" si="470"/>
        <v>0</v>
      </c>
      <c r="CH319" s="84">
        <f t="shared" si="471"/>
        <v>0</v>
      </c>
      <c r="CI319" s="9">
        <f t="shared" si="472"/>
        <v>0</v>
      </c>
      <c r="CJ319" s="9">
        <f t="shared" si="473"/>
        <v>0</v>
      </c>
      <c r="CK319" s="85">
        <f>IF(YEAR($F319)=CK$4,$E319,0)</f>
        <v>0</v>
      </c>
      <c r="CL319" s="84">
        <f>IF(CK319&lt;&gt;0,ROUND(CK319*YEARFRAC($F319,CM$4,0),2),0)</f>
        <v>0</v>
      </c>
      <c r="CM319" s="84">
        <f>IF(AND($F319&gt;0,$F319&lt;=CP$4),$E319,0)</f>
        <v>0</v>
      </c>
      <c r="CN319" s="9">
        <f t="shared" si="487"/>
        <v>0</v>
      </c>
      <c r="CO319" s="9">
        <f t="shared" si="475"/>
        <v>0</v>
      </c>
      <c r="CP319" s="84">
        <f t="shared" si="476"/>
        <v>0</v>
      </c>
      <c r="CQ319" s="84">
        <f t="shared" si="477"/>
        <v>0</v>
      </c>
      <c r="CR319" s="9">
        <f t="shared" si="478"/>
        <v>0</v>
      </c>
      <c r="CS319" s="9">
        <f t="shared" si="479"/>
        <v>0</v>
      </c>
    </row>
    <row r="320" spans="1:97" s="11" customFormat="1" ht="18" customHeight="1" thickTop="1" x14ac:dyDescent="0.25">
      <c r="A320" s="23"/>
      <c r="B320" s="23" t="s">
        <v>81</v>
      </c>
      <c r="C320" s="23"/>
      <c r="D320" s="25"/>
      <c r="E320" s="24"/>
      <c r="F320" s="23"/>
      <c r="G320" s="23"/>
      <c r="H320" s="23"/>
      <c r="I320" s="23"/>
      <c r="J320" s="25"/>
      <c r="K320" s="23"/>
      <c r="L320" s="23"/>
      <c r="M320" s="24">
        <f>SUM(M5:M319)</f>
        <v>8762931.540000001</v>
      </c>
      <c r="N320" s="24">
        <f>SUM(N5:N319)</f>
        <v>7108239.8100000015</v>
      </c>
      <c r="O320" s="545">
        <f t="shared" ref="O320:Y320" si="509">SUM(O5:O319)</f>
        <v>15871171.349999996</v>
      </c>
      <c r="P320" s="545"/>
      <c r="Q320" s="26">
        <f t="shared" si="509"/>
        <v>1714.6</v>
      </c>
      <c r="R320" s="24">
        <f t="shared" si="509"/>
        <v>142.88</v>
      </c>
      <c r="S320" s="24">
        <f t="shared" si="509"/>
        <v>15872885.949999996</v>
      </c>
      <c r="T320" s="24">
        <f t="shared" si="509"/>
        <v>13947669.980000002</v>
      </c>
      <c r="U320" s="24">
        <f t="shared" si="509"/>
        <v>441725.47999999992</v>
      </c>
      <c r="V320" s="24">
        <f t="shared" si="509"/>
        <v>8322920.6599999983</v>
      </c>
      <c r="W320" s="24">
        <f t="shared" si="509"/>
        <v>7549965.2900000075</v>
      </c>
      <c r="X320" s="24">
        <f t="shared" si="509"/>
        <v>212176.08000000002</v>
      </c>
      <c r="Y320" s="24">
        <f t="shared" si="509"/>
        <v>8638765.120000001</v>
      </c>
      <c r="Z320" s="26">
        <f t="shared" ref="Z320:AQ320" si="510">SUM(Z5:Z319)</f>
        <v>13286.19</v>
      </c>
      <c r="AA320" s="24">
        <f t="shared" si="510"/>
        <v>1107.18</v>
      </c>
      <c r="AB320" s="24">
        <f t="shared" si="510"/>
        <v>15886172.139999995</v>
      </c>
      <c r="AC320" s="24">
        <f t="shared" si="510"/>
        <v>13790931.070000002</v>
      </c>
      <c r="AD320" s="24">
        <f t="shared" si="510"/>
        <v>434334.41</v>
      </c>
      <c r="AE320" s="24">
        <f t="shared" si="510"/>
        <v>7901872.4400000023</v>
      </c>
      <c r="AF320" s="24">
        <f t="shared" si="510"/>
        <v>7984299.6999999965</v>
      </c>
      <c r="AG320" s="24">
        <f t="shared" si="510"/>
        <v>212176.08000000002</v>
      </c>
      <c r="AH320" s="24">
        <f t="shared" si="510"/>
        <v>8482026.2100000009</v>
      </c>
      <c r="AI320" s="26">
        <f t="shared" si="510"/>
        <v>5456.12</v>
      </c>
      <c r="AJ320" s="24">
        <f t="shared" si="510"/>
        <v>1409.5</v>
      </c>
      <c r="AK320" s="24">
        <f t="shared" si="510"/>
        <v>15891628.259999994</v>
      </c>
      <c r="AL320" s="24">
        <f t="shared" si="510"/>
        <v>12486662.530000003</v>
      </c>
      <c r="AM320" s="24">
        <f t="shared" si="510"/>
        <v>399833.01999999996</v>
      </c>
      <c r="AN320" s="24">
        <f t="shared" si="510"/>
        <v>7507495.5399999982</v>
      </c>
      <c r="AO320" s="24">
        <f t="shared" si="510"/>
        <v>8384132.7200000072</v>
      </c>
      <c r="AP320" s="24">
        <f t="shared" si="510"/>
        <v>212176.08000000002</v>
      </c>
      <c r="AQ320" s="24">
        <f t="shared" si="510"/>
        <v>7178668.1700000018</v>
      </c>
      <c r="AR320" s="26">
        <f t="shared" ref="AR320:BI320" si="511">SUM(AR5:AR319)</f>
        <v>201630.82</v>
      </c>
      <c r="AS320" s="24">
        <f t="shared" si="511"/>
        <v>100480.19</v>
      </c>
      <c r="AT320" s="24">
        <f t="shared" si="511"/>
        <v>16093259.079999994</v>
      </c>
      <c r="AU320" s="24">
        <f t="shared" si="511"/>
        <v>12413155.440000003</v>
      </c>
      <c r="AV320" s="24">
        <f t="shared" si="511"/>
        <v>393500.84</v>
      </c>
      <c r="AW320" s="24">
        <f t="shared" si="511"/>
        <v>7315625.5200000005</v>
      </c>
      <c r="AX320" s="24">
        <f t="shared" si="511"/>
        <v>8777633.560000008</v>
      </c>
      <c r="AY320" s="24">
        <f t="shared" si="511"/>
        <v>212176.08000000002</v>
      </c>
      <c r="AZ320" s="24">
        <f t="shared" si="511"/>
        <v>7107892.5800000019</v>
      </c>
      <c r="BA320" s="26">
        <f t="shared" si="511"/>
        <v>250000</v>
      </c>
      <c r="BB320" s="24">
        <f t="shared" si="511"/>
        <v>125000</v>
      </c>
      <c r="BC320" s="24">
        <f t="shared" si="511"/>
        <v>16343259.079999994</v>
      </c>
      <c r="BD320" s="24">
        <f t="shared" si="511"/>
        <v>12504501.310000001</v>
      </c>
      <c r="BE320" s="24">
        <f t="shared" si="511"/>
        <v>390999.48000000004</v>
      </c>
      <c r="BF320" s="24">
        <f t="shared" si="511"/>
        <v>7174626.04</v>
      </c>
      <c r="BG320" s="24">
        <f t="shared" si="511"/>
        <v>9168633.0399999991</v>
      </c>
      <c r="BH320" s="24">
        <f t="shared" si="511"/>
        <v>212176.08000000002</v>
      </c>
      <c r="BI320" s="24">
        <f t="shared" si="511"/>
        <v>7199238.4499999993</v>
      </c>
      <c r="BJ320" s="26">
        <f t="shared" ref="BJ320:CS320" si="512">SUM(BJ5:BJ319)</f>
        <v>400000</v>
      </c>
      <c r="BK320" s="24">
        <f t="shared" si="512"/>
        <v>200000</v>
      </c>
      <c r="BL320" s="24">
        <f t="shared" si="512"/>
        <v>16743259.079999994</v>
      </c>
      <c r="BM320" s="24">
        <f t="shared" si="512"/>
        <v>12575381.499999998</v>
      </c>
      <c r="BN320" s="24">
        <f t="shared" si="512"/>
        <v>389222.57999999996</v>
      </c>
      <c r="BO320" s="24">
        <f t="shared" si="512"/>
        <v>7185403.4600000018</v>
      </c>
      <c r="BP320" s="24">
        <f t="shared" si="512"/>
        <v>9557855.6200000048</v>
      </c>
      <c r="BQ320" s="24">
        <f t="shared" si="512"/>
        <v>212176.08000000002</v>
      </c>
      <c r="BR320" s="24">
        <f t="shared" si="512"/>
        <v>7270118.6399999978</v>
      </c>
      <c r="BS320" s="26">
        <f t="shared" si="512"/>
        <v>200000</v>
      </c>
      <c r="BT320" s="24">
        <f t="shared" si="512"/>
        <v>100000</v>
      </c>
      <c r="BU320" s="24">
        <f t="shared" si="512"/>
        <v>16943259.079999994</v>
      </c>
      <c r="BV320" s="24">
        <f t="shared" si="512"/>
        <v>12097220.049999999</v>
      </c>
      <c r="BW320" s="24">
        <f t="shared" si="512"/>
        <v>377019.48000000004</v>
      </c>
      <c r="BX320" s="24">
        <f t="shared" si="512"/>
        <v>7008383.9800000004</v>
      </c>
      <c r="BY320" s="24">
        <f t="shared" si="512"/>
        <v>9934875.1000000034</v>
      </c>
      <c r="BZ320" s="24">
        <f t="shared" si="512"/>
        <v>212176.08000000002</v>
      </c>
      <c r="CA320" s="24">
        <f t="shared" si="512"/>
        <v>6791957.1899999985</v>
      </c>
      <c r="CB320" s="26">
        <f t="shared" si="512"/>
        <v>0</v>
      </c>
      <c r="CC320" s="24">
        <f t="shared" si="512"/>
        <v>0</v>
      </c>
      <c r="CD320" s="24">
        <f t="shared" si="512"/>
        <v>16943259.079999994</v>
      </c>
      <c r="CE320" s="24">
        <f t="shared" si="512"/>
        <v>12107082.249999996</v>
      </c>
      <c r="CF320" s="24">
        <f t="shared" si="512"/>
        <v>376113.60000000003</v>
      </c>
      <c r="CG320" s="24">
        <f t="shared" si="512"/>
        <v>6632270.3800000008</v>
      </c>
      <c r="CH320" s="24">
        <f t="shared" si="512"/>
        <v>10310988.699999997</v>
      </c>
      <c r="CI320" s="24">
        <f t="shared" si="512"/>
        <v>212176.08000000002</v>
      </c>
      <c r="CJ320" s="24">
        <f t="shared" si="512"/>
        <v>6811980.2899999991</v>
      </c>
      <c r="CK320" s="26">
        <f t="shared" si="512"/>
        <v>0</v>
      </c>
      <c r="CL320" s="24">
        <f t="shared" si="512"/>
        <v>0</v>
      </c>
      <c r="CM320" s="24">
        <f t="shared" si="512"/>
        <v>16943259.079999994</v>
      </c>
      <c r="CN320" s="24">
        <f t="shared" si="512"/>
        <v>11950904.960000001</v>
      </c>
      <c r="CO320" s="24">
        <f t="shared" si="512"/>
        <v>367340.27</v>
      </c>
      <c r="CP320" s="24">
        <f t="shared" si="512"/>
        <v>6264930.1099999994</v>
      </c>
      <c r="CQ320" s="24">
        <f t="shared" si="512"/>
        <v>10678328.969999999</v>
      </c>
      <c r="CR320" s="24">
        <f t="shared" si="512"/>
        <v>212176.08000000002</v>
      </c>
      <c r="CS320" s="24">
        <f t="shared" si="512"/>
        <v>6716445.1799999997</v>
      </c>
    </row>
    <row r="321" spans="1:97" s="18" customFormat="1" ht="15" customHeight="1" x14ac:dyDescent="0.25">
      <c r="A321" s="20"/>
      <c r="B321" s="20"/>
      <c r="C321" s="20"/>
      <c r="D321" s="125"/>
      <c r="E321" s="20"/>
      <c r="F321" s="20"/>
      <c r="G321" s="20"/>
      <c r="H321" s="20"/>
      <c r="I321" s="21"/>
      <c r="J321" s="22"/>
      <c r="K321" s="21"/>
      <c r="L321" s="21"/>
      <c r="M321" s="20"/>
      <c r="N321" s="20"/>
      <c r="O321" s="20"/>
      <c r="P321" s="20"/>
      <c r="Q321" s="33"/>
      <c r="R321" s="20"/>
      <c r="S321" s="20"/>
      <c r="T321" s="20"/>
      <c r="U321" s="20"/>
      <c r="V321" s="20"/>
      <c r="W321" s="20"/>
      <c r="X321" s="20"/>
      <c r="Y321" s="20"/>
      <c r="Z321" s="33"/>
      <c r="AA321" s="20"/>
      <c r="AB321" s="20"/>
      <c r="AC321" s="20"/>
      <c r="AD321" s="20"/>
      <c r="AE321" s="20"/>
      <c r="AF321" s="20"/>
      <c r="AG321" s="20"/>
      <c r="AH321" s="20"/>
      <c r="AI321" s="33"/>
      <c r="AJ321" s="20"/>
      <c r="AK321" s="20"/>
      <c r="AL321" s="20"/>
      <c r="AM321" s="20"/>
      <c r="AN321" s="20"/>
      <c r="AO321" s="20"/>
      <c r="AP321" s="20"/>
      <c r="AQ321" s="20"/>
      <c r="AR321" s="33"/>
      <c r="AS321" s="20"/>
      <c r="AT321" s="20"/>
      <c r="AU321" s="20"/>
      <c r="AV321" s="20"/>
      <c r="AW321" s="20"/>
      <c r="AX321" s="20"/>
      <c r="AY321" s="20"/>
      <c r="AZ321" s="20"/>
      <c r="BA321" s="33"/>
      <c r="BB321" s="20"/>
      <c r="BC321" s="20"/>
      <c r="BD321" s="20"/>
      <c r="BE321" s="20"/>
      <c r="BF321" s="20"/>
      <c r="BG321" s="20"/>
      <c r="BH321" s="20"/>
      <c r="BI321" s="20"/>
      <c r="BJ321" s="33"/>
      <c r="BK321" s="20"/>
      <c r="BL321" s="20"/>
      <c r="BM321" s="20"/>
      <c r="BN321" s="20"/>
      <c r="BO321" s="20"/>
      <c r="BP321" s="20"/>
      <c r="BQ321" s="20"/>
      <c r="BR321" s="20"/>
      <c r="BS321" s="33"/>
      <c r="BT321" s="20"/>
      <c r="BU321" s="20"/>
      <c r="BV321" s="20"/>
      <c r="BW321" s="20"/>
      <c r="BX321" s="20"/>
      <c r="BY321" s="20"/>
      <c r="BZ321" s="20"/>
      <c r="CA321" s="20"/>
      <c r="CB321" s="33"/>
      <c r="CC321" s="20"/>
      <c r="CD321" s="20"/>
      <c r="CE321" s="20"/>
      <c r="CF321" s="20"/>
      <c r="CG321" s="20"/>
      <c r="CH321" s="20"/>
      <c r="CI321" s="20"/>
      <c r="CJ321" s="20"/>
      <c r="CK321" s="33"/>
      <c r="CL321" s="20"/>
      <c r="CM321" s="20"/>
      <c r="CN321" s="20"/>
      <c r="CO321" s="20"/>
      <c r="CP321" s="20"/>
      <c r="CQ321" s="20"/>
      <c r="CR321" s="20"/>
      <c r="CS321" s="20"/>
    </row>
    <row r="322" spans="1:97" s="18" customFormat="1" ht="15" hidden="1" customHeight="1" x14ac:dyDescent="0.35">
      <c r="A322" s="32"/>
      <c r="B322" s="32"/>
      <c r="C322" s="32"/>
      <c r="D322" s="126"/>
      <c r="E322" s="32"/>
      <c r="F322" s="32"/>
      <c r="G322" s="27"/>
      <c r="H322" s="27"/>
      <c r="I322" s="28"/>
      <c r="J322" s="29"/>
      <c r="K322" s="19"/>
      <c r="L322" s="30"/>
      <c r="M322" s="31"/>
      <c r="N322" s="31"/>
      <c r="O322" s="546"/>
      <c r="P322" s="546"/>
      <c r="Q322" s="40"/>
      <c r="R322" s="31"/>
      <c r="S322" s="31"/>
      <c r="T322" s="31"/>
      <c r="U322" s="509">
        <f>U4</f>
        <v>2012</v>
      </c>
      <c r="V322" s="31"/>
      <c r="W322" s="31"/>
      <c r="X322" s="31"/>
      <c r="Y322" s="77"/>
      <c r="Z322" s="40"/>
      <c r="AA322" s="31"/>
      <c r="AB322" s="31"/>
      <c r="AC322" s="31"/>
      <c r="AD322" s="509">
        <f>AD4</f>
        <v>2013</v>
      </c>
      <c r="AE322" s="31"/>
      <c r="AF322" s="31"/>
      <c r="AG322" s="31"/>
      <c r="AH322" s="77"/>
      <c r="AI322" s="40"/>
      <c r="AJ322" s="31"/>
      <c r="AK322" s="31"/>
      <c r="AL322" s="31"/>
      <c r="AM322" s="509">
        <f>AM4</f>
        <v>2014</v>
      </c>
      <c r="AN322" s="31"/>
      <c r="AO322" s="31"/>
      <c r="AP322" s="31"/>
      <c r="AQ322" s="77"/>
      <c r="AR322" s="40"/>
      <c r="AS322" s="31"/>
      <c r="AT322" s="31"/>
      <c r="AU322" s="31"/>
      <c r="AV322" s="509">
        <f>AV4</f>
        <v>2015</v>
      </c>
      <c r="AW322" s="31"/>
      <c r="AX322" s="31"/>
      <c r="AY322" s="31"/>
      <c r="AZ322" s="77"/>
      <c r="BA322" s="40"/>
      <c r="BB322" s="31"/>
      <c r="BC322" s="31"/>
      <c r="BD322" s="31"/>
      <c r="BE322" s="509">
        <f>BE4</f>
        <v>2016</v>
      </c>
      <c r="BF322" s="31"/>
      <c r="BG322" s="31"/>
      <c r="BH322" s="31"/>
      <c r="BI322" s="77"/>
      <c r="BJ322" s="40"/>
      <c r="BK322" s="31"/>
      <c r="BL322" s="31"/>
      <c r="BM322" s="31"/>
      <c r="BN322" s="509">
        <f>BN4</f>
        <v>2017</v>
      </c>
      <c r="BO322" s="31"/>
      <c r="BP322" s="31"/>
      <c r="BQ322" s="31"/>
      <c r="BR322" s="77"/>
      <c r="BS322" s="40"/>
      <c r="BT322" s="31"/>
      <c r="BU322" s="31"/>
      <c r="BV322" s="31"/>
      <c r="BW322" s="509">
        <f>BW4</f>
        <v>2018</v>
      </c>
      <c r="BX322" s="31"/>
      <c r="BY322" s="31"/>
      <c r="BZ322" s="31"/>
      <c r="CA322" s="77"/>
      <c r="CB322" s="40"/>
      <c r="CC322" s="31"/>
      <c r="CD322" s="31"/>
      <c r="CE322" s="31"/>
      <c r="CF322" s="509">
        <f>CF4</f>
        <v>2019</v>
      </c>
      <c r="CG322" s="31"/>
      <c r="CH322" s="31"/>
      <c r="CI322" s="31"/>
      <c r="CJ322" s="77"/>
      <c r="CK322" s="40"/>
      <c r="CL322" s="31"/>
      <c r="CM322" s="31"/>
      <c r="CN322" s="31"/>
      <c r="CO322" s="509">
        <f>CO4</f>
        <v>2020</v>
      </c>
      <c r="CP322" s="31"/>
      <c r="CQ322" s="31"/>
      <c r="CR322" s="31"/>
      <c r="CS322" s="77"/>
    </row>
    <row r="323" spans="1:97" s="14" customFormat="1" ht="18" hidden="1" customHeight="1" x14ac:dyDescent="0.5">
      <c r="A323" s="62" t="s">
        <v>767</v>
      </c>
      <c r="B323" s="61"/>
      <c r="C323" s="61"/>
      <c r="D323" s="127"/>
      <c r="E323" s="502" t="str">
        <f>"Zwischen Zeile "&amp;ROW(322:322)&amp;" und Zeile "&amp;ROW(341:341)&amp;" weder eine Zeile einfügen noch löschen!!!"</f>
        <v>Zwischen Zeile 322 und Zeile 341 weder eine Zeile einfügen noch löschen!!!</v>
      </c>
      <c r="F323" s="61"/>
      <c r="G323" s="61"/>
      <c r="H323" s="61"/>
      <c r="I323" s="61"/>
      <c r="J323" s="61"/>
      <c r="K323" s="61"/>
      <c r="L323" s="61"/>
      <c r="M323" s="61"/>
      <c r="N323" s="61"/>
      <c r="O323" s="546">
        <v>2</v>
      </c>
      <c r="P323" s="546"/>
      <c r="Q323" s="107" t="s">
        <v>165</v>
      </c>
      <c r="R323" s="46"/>
      <c r="S323" s="46"/>
      <c r="T323" s="46"/>
      <c r="U323" s="39" t="s">
        <v>155</v>
      </c>
      <c r="V323" s="108" t="s">
        <v>1</v>
      </c>
      <c r="W323" s="47"/>
      <c r="X323" s="47"/>
      <c r="Y323" s="47"/>
      <c r="Z323" s="107" t="s">
        <v>165</v>
      </c>
      <c r="AA323" s="46"/>
      <c r="AB323" s="46"/>
      <c r="AC323" s="46"/>
      <c r="AD323" s="39" t="s">
        <v>155</v>
      </c>
      <c r="AE323" s="108" t="s">
        <v>1</v>
      </c>
      <c r="AF323" s="47"/>
      <c r="AG323" s="47"/>
      <c r="AH323" s="47"/>
      <c r="AI323" s="107" t="s">
        <v>165</v>
      </c>
      <c r="AJ323" s="46"/>
      <c r="AK323" s="46"/>
      <c r="AL323" s="46"/>
      <c r="AM323" s="39" t="s">
        <v>155</v>
      </c>
      <c r="AN323" s="108" t="s">
        <v>1</v>
      </c>
      <c r="AO323" s="47"/>
      <c r="AP323" s="47"/>
      <c r="AQ323" s="47"/>
      <c r="AR323" s="107" t="s">
        <v>165</v>
      </c>
      <c r="AS323" s="46"/>
      <c r="AT323" s="46"/>
      <c r="AU323" s="46"/>
      <c r="AV323" s="39" t="s">
        <v>155</v>
      </c>
      <c r="AW323" s="108" t="s">
        <v>1</v>
      </c>
      <c r="AX323" s="47"/>
      <c r="AY323" s="47"/>
      <c r="AZ323" s="47"/>
      <c r="BA323" s="107" t="s">
        <v>165</v>
      </c>
      <c r="BB323" s="46"/>
      <c r="BC323" s="46"/>
      <c r="BD323" s="46"/>
      <c r="BE323" s="39" t="s">
        <v>155</v>
      </c>
      <c r="BF323" s="108" t="s">
        <v>1</v>
      </c>
      <c r="BG323" s="47"/>
      <c r="BH323" s="47"/>
      <c r="BI323" s="47"/>
      <c r="BJ323" s="107" t="s">
        <v>165</v>
      </c>
      <c r="BK323" s="46"/>
      <c r="BL323" s="46"/>
      <c r="BM323" s="46"/>
      <c r="BN323" s="39" t="s">
        <v>155</v>
      </c>
      <c r="BO323" s="108" t="s">
        <v>1</v>
      </c>
      <c r="BP323" s="47"/>
      <c r="BQ323" s="47"/>
      <c r="BR323" s="47"/>
      <c r="BS323" s="107" t="s">
        <v>165</v>
      </c>
      <c r="BT323" s="46"/>
      <c r="BU323" s="46"/>
      <c r="BV323" s="46"/>
      <c r="BW323" s="39" t="s">
        <v>155</v>
      </c>
      <c r="BX323" s="108" t="s">
        <v>1</v>
      </c>
      <c r="BY323" s="47"/>
      <c r="BZ323" s="47"/>
      <c r="CA323" s="47"/>
      <c r="CB323" s="107" t="s">
        <v>165</v>
      </c>
      <c r="CC323" s="46"/>
      <c r="CD323" s="46"/>
      <c r="CE323" s="46"/>
      <c r="CF323" s="39" t="s">
        <v>155</v>
      </c>
      <c r="CG323" s="108" t="s">
        <v>1</v>
      </c>
      <c r="CH323" s="47"/>
      <c r="CI323" s="47"/>
      <c r="CJ323" s="47"/>
      <c r="CK323" s="107" t="s">
        <v>165</v>
      </c>
      <c r="CL323" s="46"/>
      <c r="CM323" s="46"/>
      <c r="CN323" s="46"/>
      <c r="CO323" s="39" t="s">
        <v>155</v>
      </c>
      <c r="CP323" s="108" t="s">
        <v>1</v>
      </c>
      <c r="CQ323" s="47"/>
      <c r="CR323" s="47"/>
      <c r="CS323" s="47"/>
    </row>
    <row r="324" spans="1:97" s="14" customFormat="1" ht="18" hidden="1" customHeight="1" thickBot="1" x14ac:dyDescent="0.35">
      <c r="A324" s="503" t="s">
        <v>766</v>
      </c>
      <c r="B324" s="504"/>
      <c r="C324" s="504"/>
      <c r="D324" s="505"/>
      <c r="E324" s="504"/>
      <c r="F324" s="504"/>
      <c r="G324" s="504"/>
      <c r="H324" s="504"/>
      <c r="I324" s="504"/>
      <c r="J324" s="504"/>
      <c r="K324" s="504"/>
      <c r="L324" s="504"/>
      <c r="M324" s="504"/>
      <c r="N324" s="504"/>
      <c r="O324" s="546">
        <v>3</v>
      </c>
      <c r="P324" s="546"/>
      <c r="Q324" s="100" t="s">
        <v>768</v>
      </c>
      <c r="R324" s="101"/>
      <c r="S324" s="101"/>
      <c r="T324" s="101"/>
      <c r="U324" s="105">
        <f>ROUND(U320,2)</f>
        <v>441725.48</v>
      </c>
      <c r="V324" s="103"/>
      <c r="W324" s="103"/>
      <c r="X324" s="103"/>
      <c r="Y324" s="103"/>
      <c r="Z324" s="100" t="s">
        <v>768</v>
      </c>
      <c r="AA324" s="101"/>
      <c r="AB324" s="101"/>
      <c r="AC324" s="101"/>
      <c r="AD324" s="105">
        <f>ROUND(AD320,2)</f>
        <v>434334.41</v>
      </c>
      <c r="AE324" s="103"/>
      <c r="AF324" s="103"/>
      <c r="AG324" s="103"/>
      <c r="AH324" s="103"/>
      <c r="AI324" s="100" t="s">
        <v>768</v>
      </c>
      <c r="AJ324" s="101"/>
      <c r="AK324" s="101"/>
      <c r="AL324" s="101"/>
      <c r="AM324" s="105">
        <f>ROUND(AM320,2)</f>
        <v>399833.02</v>
      </c>
      <c r="AN324" s="103"/>
      <c r="AO324" s="103"/>
      <c r="AP324" s="103"/>
      <c r="AQ324" s="103"/>
      <c r="AR324" s="100" t="s">
        <v>768</v>
      </c>
      <c r="AS324" s="101"/>
      <c r="AT324" s="101"/>
      <c r="AU324" s="101"/>
      <c r="AV324" s="105">
        <f>ROUND(AV320,2)</f>
        <v>393500.84</v>
      </c>
      <c r="AW324" s="103"/>
      <c r="AX324" s="103"/>
      <c r="AY324" s="103"/>
      <c r="AZ324" s="103"/>
      <c r="BA324" s="100" t="s">
        <v>768</v>
      </c>
      <c r="BB324" s="101"/>
      <c r="BC324" s="101"/>
      <c r="BD324" s="101"/>
      <c r="BE324" s="105">
        <f>ROUND(BE320,2)</f>
        <v>390999.48</v>
      </c>
      <c r="BF324" s="103"/>
      <c r="BG324" s="103"/>
      <c r="BH324" s="103"/>
      <c r="BI324" s="103"/>
      <c r="BJ324" s="100" t="s">
        <v>768</v>
      </c>
      <c r="BK324" s="101"/>
      <c r="BL324" s="101"/>
      <c r="BM324" s="101"/>
      <c r="BN324" s="105">
        <f>ROUND(BN320,2)</f>
        <v>389222.58</v>
      </c>
      <c r="BO324" s="103"/>
      <c r="BP324" s="103"/>
      <c r="BQ324" s="103"/>
      <c r="BR324" s="103"/>
      <c r="BS324" s="100" t="s">
        <v>768</v>
      </c>
      <c r="BT324" s="101"/>
      <c r="BU324" s="101"/>
      <c r="BV324" s="101"/>
      <c r="BW324" s="105">
        <f>ROUND(BW320,2)</f>
        <v>377019.48</v>
      </c>
      <c r="BX324" s="103"/>
      <c r="BY324" s="103"/>
      <c r="BZ324" s="103"/>
      <c r="CA324" s="103"/>
      <c r="CB324" s="100" t="s">
        <v>768</v>
      </c>
      <c r="CC324" s="101"/>
      <c r="CD324" s="101"/>
      <c r="CE324" s="101"/>
      <c r="CF324" s="105">
        <f>ROUND(CF320,2)</f>
        <v>376113.6</v>
      </c>
      <c r="CG324" s="103"/>
      <c r="CH324" s="103"/>
      <c r="CI324" s="103"/>
      <c r="CJ324" s="103"/>
      <c r="CK324" s="100" t="s">
        <v>768</v>
      </c>
      <c r="CL324" s="101"/>
      <c r="CM324" s="101"/>
      <c r="CN324" s="101"/>
      <c r="CO324" s="105">
        <f>ROUND(CO320,2)</f>
        <v>367340.27</v>
      </c>
      <c r="CP324" s="103"/>
      <c r="CQ324" s="103"/>
      <c r="CR324" s="103"/>
      <c r="CS324" s="103"/>
    </row>
    <row r="325" spans="1:97" s="14" customFormat="1" ht="18" hidden="1" customHeight="1" x14ac:dyDescent="0.4">
      <c r="A325" s="62" t="s">
        <v>98</v>
      </c>
      <c r="B325" s="56"/>
      <c r="C325" s="56"/>
      <c r="D325" s="129"/>
      <c r="E325" s="56"/>
      <c r="F325" s="56"/>
      <c r="G325" s="56"/>
      <c r="H325" s="56"/>
      <c r="I325" s="56"/>
      <c r="J325" s="56"/>
      <c r="K325" s="56"/>
      <c r="L325" s="56"/>
      <c r="M325" s="56"/>
      <c r="N325" s="56"/>
      <c r="O325" s="546">
        <v>4</v>
      </c>
      <c r="P325" s="546"/>
      <c r="Q325" s="107" t="s">
        <v>11</v>
      </c>
      <c r="R325" s="46"/>
      <c r="S325" s="46"/>
      <c r="T325" s="46"/>
      <c r="U325" s="45" t="s">
        <v>112</v>
      </c>
      <c r="V325" s="109" t="s">
        <v>4</v>
      </c>
      <c r="W325" s="47"/>
      <c r="X325" s="47"/>
      <c r="Y325" s="99"/>
      <c r="Z325" s="107" t="s">
        <v>11</v>
      </c>
      <c r="AA325" s="46"/>
      <c r="AB325" s="46"/>
      <c r="AC325" s="46"/>
      <c r="AD325" s="45" t="s">
        <v>112</v>
      </c>
      <c r="AE325" s="109" t="s">
        <v>4</v>
      </c>
      <c r="AF325" s="47"/>
      <c r="AG325" s="47"/>
      <c r="AH325" s="99"/>
      <c r="AI325" s="107" t="s">
        <v>11</v>
      </c>
      <c r="AJ325" s="46"/>
      <c r="AK325" s="46"/>
      <c r="AL325" s="46"/>
      <c r="AM325" s="45" t="s">
        <v>112</v>
      </c>
      <c r="AN325" s="109" t="s">
        <v>4</v>
      </c>
      <c r="AO325" s="47"/>
      <c r="AP325" s="47"/>
      <c r="AQ325" s="99"/>
      <c r="AR325" s="107" t="s">
        <v>11</v>
      </c>
      <c r="AS325" s="46"/>
      <c r="AT325" s="46"/>
      <c r="AU325" s="46"/>
      <c r="AV325" s="45" t="s">
        <v>112</v>
      </c>
      <c r="AW325" s="109" t="s">
        <v>4</v>
      </c>
      <c r="AX325" s="47"/>
      <c r="AY325" s="47"/>
      <c r="AZ325" s="99"/>
      <c r="BA325" s="107" t="s">
        <v>11</v>
      </c>
      <c r="BB325" s="46"/>
      <c r="BC325" s="46"/>
      <c r="BD325" s="46"/>
      <c r="BE325" s="45" t="s">
        <v>112</v>
      </c>
      <c r="BF325" s="109" t="s">
        <v>4</v>
      </c>
      <c r="BG325" s="47"/>
      <c r="BH325" s="47"/>
      <c r="BI325" s="99"/>
      <c r="BJ325" s="107" t="s">
        <v>11</v>
      </c>
      <c r="BK325" s="46"/>
      <c r="BL325" s="46"/>
      <c r="BM325" s="46"/>
      <c r="BN325" s="45" t="s">
        <v>112</v>
      </c>
      <c r="BO325" s="109" t="s">
        <v>4</v>
      </c>
      <c r="BP325" s="47"/>
      <c r="BQ325" s="47"/>
      <c r="BR325" s="99"/>
      <c r="BS325" s="107" t="s">
        <v>11</v>
      </c>
      <c r="BT325" s="46"/>
      <c r="BU325" s="46"/>
      <c r="BV325" s="46"/>
      <c r="BW325" s="45" t="s">
        <v>112</v>
      </c>
      <c r="BX325" s="109" t="s">
        <v>4</v>
      </c>
      <c r="BY325" s="47"/>
      <c r="BZ325" s="47"/>
      <c r="CA325" s="99"/>
      <c r="CB325" s="107" t="s">
        <v>11</v>
      </c>
      <c r="CC325" s="46"/>
      <c r="CD325" s="46"/>
      <c r="CE325" s="46"/>
      <c r="CF325" s="45" t="s">
        <v>112</v>
      </c>
      <c r="CG325" s="109" t="s">
        <v>4</v>
      </c>
      <c r="CH325" s="47"/>
      <c r="CI325" s="47"/>
      <c r="CJ325" s="99"/>
      <c r="CK325" s="107" t="s">
        <v>11</v>
      </c>
      <c r="CL325" s="46"/>
      <c r="CM325" s="46"/>
      <c r="CN325" s="46"/>
      <c r="CO325" s="45" t="s">
        <v>112</v>
      </c>
      <c r="CP325" s="109" t="s">
        <v>4</v>
      </c>
      <c r="CQ325" s="47"/>
      <c r="CR325" s="47"/>
      <c r="CS325" s="99"/>
    </row>
    <row r="326" spans="1:97" s="14" customFormat="1" ht="18" hidden="1" customHeight="1" thickBot="1" x14ac:dyDescent="0.35">
      <c r="A326" s="503" t="s">
        <v>115</v>
      </c>
      <c r="B326" s="504"/>
      <c r="C326" s="504"/>
      <c r="D326" s="505"/>
      <c r="E326" s="504"/>
      <c r="F326" s="504"/>
      <c r="G326" s="504"/>
      <c r="H326" s="504"/>
      <c r="I326" s="504"/>
      <c r="J326" s="504"/>
      <c r="K326" s="504"/>
      <c r="L326" s="504"/>
      <c r="M326" s="506"/>
      <c r="N326" s="507"/>
      <c r="O326" s="546">
        <v>5</v>
      </c>
      <c r="P326" s="546"/>
      <c r="Q326" s="100" t="s">
        <v>2</v>
      </c>
      <c r="R326" s="101"/>
      <c r="S326" s="101"/>
      <c r="T326" s="101"/>
      <c r="U326" s="105">
        <f>ROUND(V326*HLOOKUP(U322,Grund_zins,2,FALSE),2)</f>
        <v>187853.97</v>
      </c>
      <c r="V326" s="102">
        <f>SUMIF($J$5:$J$319,"&lt;&gt;H",V5:V319)</f>
        <v>4696349.18</v>
      </c>
      <c r="W326" s="102" t="s">
        <v>3</v>
      </c>
      <c r="X326" s="102"/>
      <c r="Y326" s="104"/>
      <c r="Z326" s="100" t="s">
        <v>2</v>
      </c>
      <c r="AA326" s="101"/>
      <c r="AB326" s="101"/>
      <c r="AC326" s="101"/>
      <c r="AD326" s="105">
        <f>ROUND(AE326*HLOOKUP(AD322,Grund_zins,2,FALSE),2)</f>
        <v>179732.31</v>
      </c>
      <c r="AE326" s="102">
        <f>SUMIF($J$5:$J$319,"&lt;&gt;H",AE5:AE319)</f>
        <v>4493307.7999999989</v>
      </c>
      <c r="AF326" s="102" t="s">
        <v>3</v>
      </c>
      <c r="AG326" s="102"/>
      <c r="AH326" s="104"/>
      <c r="AI326" s="100" t="s">
        <v>2</v>
      </c>
      <c r="AJ326" s="101"/>
      <c r="AK326" s="101"/>
      <c r="AL326" s="101"/>
      <c r="AM326" s="105">
        <f>ROUND(AN326*HLOOKUP(AM322,Grund_zins,2,FALSE),2)</f>
        <v>171617.94</v>
      </c>
      <c r="AN326" s="102">
        <f>SUMIF($J$5:$J$319,"&lt;&gt;H",AN5:AN319)</f>
        <v>4290448.5199999996</v>
      </c>
      <c r="AO326" s="102" t="s">
        <v>3</v>
      </c>
      <c r="AP326" s="102"/>
      <c r="AQ326" s="104"/>
      <c r="AR326" s="100" t="s">
        <v>2</v>
      </c>
      <c r="AS326" s="101"/>
      <c r="AT326" s="101"/>
      <c r="AU326" s="101"/>
      <c r="AV326" s="105">
        <f>ROUND(AW326*HLOOKUP(AV322,Grund_zins,2,FALSE),2)</f>
        <v>163525.42000000001</v>
      </c>
      <c r="AW326" s="102">
        <f>SUMIF($J$5:$J$319,"&lt;&gt;H",AW5:AW319)</f>
        <v>4088135.5400000005</v>
      </c>
      <c r="AX326" s="102" t="s">
        <v>3</v>
      </c>
      <c r="AY326" s="102"/>
      <c r="AZ326" s="104"/>
      <c r="BA326" s="100" t="s">
        <v>2</v>
      </c>
      <c r="BB326" s="101"/>
      <c r="BC326" s="101"/>
      <c r="BD326" s="101"/>
      <c r="BE326" s="105">
        <f>ROUND(BF326*HLOOKUP(BE322,Grund_zins,2,FALSE),2)</f>
        <v>155432.9</v>
      </c>
      <c r="BF326" s="102">
        <f>SUMIF($J$5:$J$319,"&lt;&gt;H",BF5:BF319)</f>
        <v>3885822.560000001</v>
      </c>
      <c r="BG326" s="102" t="s">
        <v>3</v>
      </c>
      <c r="BH326" s="102"/>
      <c r="BI326" s="104"/>
      <c r="BJ326" s="100" t="s">
        <v>2</v>
      </c>
      <c r="BK326" s="101"/>
      <c r="BL326" s="101"/>
      <c r="BM326" s="101"/>
      <c r="BN326" s="105">
        <f>ROUND(BO326*HLOOKUP(BN322,Grund_zins,2,FALSE),2)</f>
        <v>128922.84</v>
      </c>
      <c r="BO326" s="102">
        <f>SUMIF($J$5:$J$319,"&lt;&gt;H",BO5:BO319)</f>
        <v>3683509.58</v>
      </c>
      <c r="BP326" s="102" t="s">
        <v>3</v>
      </c>
      <c r="BQ326" s="102"/>
      <c r="BR326" s="104"/>
      <c r="BS326" s="100" t="s">
        <v>2</v>
      </c>
      <c r="BT326" s="101"/>
      <c r="BU326" s="101"/>
      <c r="BV326" s="101"/>
      <c r="BW326" s="105">
        <f>ROUND(BX326*HLOOKUP(BW322,Grund_zins,2,FALSE),2)</f>
        <v>121841.88</v>
      </c>
      <c r="BX326" s="102">
        <f>SUMIF($J$5:$J$319,"&lt;&gt;H",BX5:BX319)</f>
        <v>3481196.6000000006</v>
      </c>
      <c r="BY326" s="102" t="s">
        <v>3</v>
      </c>
      <c r="BZ326" s="102"/>
      <c r="CA326" s="104"/>
      <c r="CB326" s="100" t="s">
        <v>2</v>
      </c>
      <c r="CC326" s="101"/>
      <c r="CD326" s="101"/>
      <c r="CE326" s="101"/>
      <c r="CF326" s="105">
        <f>ROUND(CG326*HLOOKUP(CF322,Grund_zins,2,FALSE),2)</f>
        <v>114796.49</v>
      </c>
      <c r="CG326" s="102">
        <f>SUMIF($J$5:$J$319,"&lt;&gt;H",CG5:CG319)</f>
        <v>3279899.7100000009</v>
      </c>
      <c r="CH326" s="102" t="s">
        <v>3</v>
      </c>
      <c r="CI326" s="102"/>
      <c r="CJ326" s="104"/>
      <c r="CK326" s="100" t="s">
        <v>2</v>
      </c>
      <c r="CL326" s="101"/>
      <c r="CM326" s="101"/>
      <c r="CN326" s="101"/>
      <c r="CO326" s="105">
        <f>ROUND(CP326*HLOOKUP(CO322,Grund_zins,2,FALSE),2)</f>
        <v>107953.74</v>
      </c>
      <c r="CP326" s="102">
        <f>SUMIF($J$5:$J$319,"&lt;&gt;H",CP5:CP319)</f>
        <v>3084392.5900000012</v>
      </c>
      <c r="CQ326" s="102" t="s">
        <v>3</v>
      </c>
      <c r="CR326" s="102"/>
      <c r="CS326" s="104"/>
    </row>
    <row r="327" spans="1:97" s="14" customFormat="1" ht="18" hidden="1" customHeight="1" x14ac:dyDescent="0.4">
      <c r="A327" s="62" t="s">
        <v>99</v>
      </c>
      <c r="B327" s="56"/>
      <c r="C327" s="56"/>
      <c r="D327" s="129"/>
      <c r="E327" s="56"/>
      <c r="F327" s="56"/>
      <c r="G327" s="56"/>
      <c r="H327" s="56"/>
      <c r="I327" s="56"/>
      <c r="J327" s="56"/>
      <c r="K327" s="56"/>
      <c r="L327" s="56"/>
      <c r="M327" s="56"/>
      <c r="N327" s="56"/>
      <c r="O327" s="546">
        <v>6</v>
      </c>
      <c r="P327" s="546"/>
      <c r="Q327" s="107" t="s">
        <v>12</v>
      </c>
      <c r="R327" s="46"/>
      <c r="S327" s="46"/>
      <c r="T327" s="46"/>
      <c r="U327" s="45" t="s">
        <v>112</v>
      </c>
      <c r="V327" s="109" t="s">
        <v>5</v>
      </c>
      <c r="W327" s="47"/>
      <c r="X327" s="47"/>
      <c r="Y327" s="47"/>
      <c r="Z327" s="107" t="s">
        <v>12</v>
      </c>
      <c r="AA327" s="46"/>
      <c r="AB327" s="46"/>
      <c r="AC327" s="46"/>
      <c r="AD327" s="45" t="s">
        <v>112</v>
      </c>
      <c r="AE327" s="109" t="s">
        <v>5</v>
      </c>
      <c r="AF327" s="47"/>
      <c r="AG327" s="47"/>
      <c r="AH327" s="47"/>
      <c r="AI327" s="107" t="s">
        <v>12</v>
      </c>
      <c r="AJ327" s="46"/>
      <c r="AK327" s="46"/>
      <c r="AL327" s="46"/>
      <c r="AM327" s="45" t="s">
        <v>112</v>
      </c>
      <c r="AN327" s="109" t="s">
        <v>5</v>
      </c>
      <c r="AO327" s="47"/>
      <c r="AP327" s="47"/>
      <c r="AQ327" s="47"/>
      <c r="AR327" s="107" t="s">
        <v>12</v>
      </c>
      <c r="AS327" s="46"/>
      <c r="AT327" s="46"/>
      <c r="AU327" s="46"/>
      <c r="AV327" s="45" t="s">
        <v>112</v>
      </c>
      <c r="AW327" s="109" t="s">
        <v>5</v>
      </c>
      <c r="AX327" s="47"/>
      <c r="AY327" s="47"/>
      <c r="AZ327" s="47"/>
      <c r="BA327" s="107" t="s">
        <v>12</v>
      </c>
      <c r="BB327" s="46"/>
      <c r="BC327" s="46"/>
      <c r="BD327" s="46"/>
      <c r="BE327" s="45" t="s">
        <v>112</v>
      </c>
      <c r="BF327" s="109" t="s">
        <v>5</v>
      </c>
      <c r="BG327" s="47"/>
      <c r="BH327" s="47"/>
      <c r="BI327" s="47"/>
      <c r="BJ327" s="107" t="s">
        <v>12</v>
      </c>
      <c r="BK327" s="46"/>
      <c r="BL327" s="46"/>
      <c r="BM327" s="46"/>
      <c r="BN327" s="45" t="s">
        <v>112</v>
      </c>
      <c r="BO327" s="109" t="s">
        <v>5</v>
      </c>
      <c r="BP327" s="47"/>
      <c r="BQ327" s="47"/>
      <c r="BR327" s="47"/>
      <c r="BS327" s="107" t="s">
        <v>12</v>
      </c>
      <c r="BT327" s="46"/>
      <c r="BU327" s="46"/>
      <c r="BV327" s="46"/>
      <c r="BW327" s="45" t="s">
        <v>112</v>
      </c>
      <c r="BX327" s="109" t="s">
        <v>5</v>
      </c>
      <c r="BY327" s="47"/>
      <c r="BZ327" s="47"/>
      <c r="CA327" s="47"/>
      <c r="CB327" s="107" t="s">
        <v>12</v>
      </c>
      <c r="CC327" s="46"/>
      <c r="CD327" s="46"/>
      <c r="CE327" s="46"/>
      <c r="CF327" s="45" t="s">
        <v>112</v>
      </c>
      <c r="CG327" s="109" t="s">
        <v>5</v>
      </c>
      <c r="CH327" s="47"/>
      <c r="CI327" s="47"/>
      <c r="CJ327" s="47"/>
      <c r="CK327" s="107" t="s">
        <v>12</v>
      </c>
      <c r="CL327" s="46"/>
      <c r="CM327" s="46"/>
      <c r="CN327" s="46"/>
      <c r="CO327" s="45" t="s">
        <v>112</v>
      </c>
      <c r="CP327" s="109" t="s">
        <v>5</v>
      </c>
      <c r="CQ327" s="47"/>
      <c r="CR327" s="47"/>
      <c r="CS327" s="47"/>
    </row>
    <row r="328" spans="1:97" s="14" customFormat="1" ht="18" hidden="1" customHeight="1" x14ac:dyDescent="0.3">
      <c r="A328" s="44" t="s">
        <v>111</v>
      </c>
      <c r="B328" s="15"/>
      <c r="C328" s="15"/>
      <c r="D328" s="128"/>
      <c r="E328" s="15"/>
      <c r="F328" s="15"/>
      <c r="G328" s="15"/>
      <c r="H328" s="15"/>
      <c r="I328" s="15"/>
      <c r="J328" s="15"/>
      <c r="K328" s="15"/>
      <c r="L328" s="15"/>
      <c r="M328" s="18"/>
      <c r="N328" s="18"/>
      <c r="O328" s="546">
        <v>7</v>
      </c>
      <c r="P328" s="546"/>
      <c r="Q328" s="34" t="s">
        <v>762</v>
      </c>
      <c r="R328" s="37"/>
      <c r="S328" s="37"/>
      <c r="T328" s="37"/>
      <c r="U328" s="37"/>
      <c r="V328" s="37">
        <f>SUMIF($J$5:$J$319,"&lt;&gt;H",V5:V319)</f>
        <v>4696349.18</v>
      </c>
      <c r="W328" s="37" t="str">
        <f>"Restbuchwerte zum Ende des Jahres "&amp;S322</f>
        <v xml:space="preserve">Restbuchwerte zum Ende des Jahres </v>
      </c>
      <c r="X328" s="37" t="str">
        <f>"Restbuchwerte zum Ende des Jahres "&amp;U322</f>
        <v>Restbuchwerte zum Ende des Jahres 2012</v>
      </c>
      <c r="Y328" s="37"/>
      <c r="Z328" s="34" t="s">
        <v>762</v>
      </c>
      <c r="AA328" s="37"/>
      <c r="AB328" s="37"/>
      <c r="AC328" s="37"/>
      <c r="AD328" s="37"/>
      <c r="AE328" s="37">
        <f>SUMIF($J$5:$J$319,"&lt;&gt;H",AE5:AE319)</f>
        <v>4493307.7999999989</v>
      </c>
      <c r="AF328" s="37" t="str">
        <f>"Restbuchwerte zum Ende des Jahres "&amp;AB322</f>
        <v xml:space="preserve">Restbuchwerte zum Ende des Jahres </v>
      </c>
      <c r="AG328" s="37" t="str">
        <f>"Restbuchwerte zum Ende des Jahres "&amp;AD322</f>
        <v>Restbuchwerte zum Ende des Jahres 2013</v>
      </c>
      <c r="AH328" s="37"/>
      <c r="AI328" s="34" t="s">
        <v>762</v>
      </c>
      <c r="AJ328" s="37"/>
      <c r="AK328" s="37"/>
      <c r="AL328" s="37"/>
      <c r="AM328" s="37"/>
      <c r="AN328" s="37">
        <f>SUMIF($J$5:$J$319,"&lt;&gt;H",AN5:AN319)</f>
        <v>4290448.5199999996</v>
      </c>
      <c r="AO328" s="37" t="str">
        <f>"Restbuchwerte zum Ende des Jahres "&amp;AK322</f>
        <v xml:space="preserve">Restbuchwerte zum Ende des Jahres </v>
      </c>
      <c r="AP328" s="37" t="str">
        <f>"Restbuchwerte zum Ende des Jahres "&amp;AM322</f>
        <v>Restbuchwerte zum Ende des Jahres 2014</v>
      </c>
      <c r="AQ328" s="37"/>
      <c r="AR328" s="34" t="s">
        <v>762</v>
      </c>
      <c r="AS328" s="37"/>
      <c r="AT328" s="37"/>
      <c r="AU328" s="37"/>
      <c r="AV328" s="37"/>
      <c r="AW328" s="37">
        <f>SUMIF($J$5:$J$319,"&lt;&gt;H",AW5:AW319)</f>
        <v>4088135.5400000005</v>
      </c>
      <c r="AX328" s="37" t="str">
        <f>"Restbuchwerte zum Ende des Jahres "&amp;AT322</f>
        <v xml:space="preserve">Restbuchwerte zum Ende des Jahres </v>
      </c>
      <c r="AY328" s="37" t="str">
        <f>"Restbuchwerte zum Ende des Jahres "&amp;AV322</f>
        <v>Restbuchwerte zum Ende des Jahres 2015</v>
      </c>
      <c r="AZ328" s="37"/>
      <c r="BA328" s="34" t="s">
        <v>762</v>
      </c>
      <c r="BB328" s="37"/>
      <c r="BC328" s="37"/>
      <c r="BD328" s="37"/>
      <c r="BE328" s="37"/>
      <c r="BF328" s="37">
        <f>SUMIF($J$5:$J$319,"&lt;&gt;H",BF5:BF319)</f>
        <v>3885822.560000001</v>
      </c>
      <c r="BG328" s="37" t="str">
        <f>"Restbuchwerte zum Ende des Jahres "&amp;BC322</f>
        <v xml:space="preserve">Restbuchwerte zum Ende des Jahres </v>
      </c>
      <c r="BH328" s="37" t="str">
        <f>"Restbuchwerte zum Ende des Jahres "&amp;BE322</f>
        <v>Restbuchwerte zum Ende des Jahres 2016</v>
      </c>
      <c r="BI328" s="37"/>
      <c r="BJ328" s="34" t="s">
        <v>762</v>
      </c>
      <c r="BK328" s="37"/>
      <c r="BL328" s="37"/>
      <c r="BM328" s="37"/>
      <c r="BN328" s="37"/>
      <c r="BO328" s="37">
        <f>SUMIF($J$5:$J$319,"&lt;&gt;H",BO5:BO319)</f>
        <v>3683509.58</v>
      </c>
      <c r="BP328" s="37" t="str">
        <f>"Restbuchwerte zum Ende des Jahres "&amp;BL322</f>
        <v xml:space="preserve">Restbuchwerte zum Ende des Jahres </v>
      </c>
      <c r="BQ328" s="37" t="str">
        <f>"Restbuchwerte zum Ende des Jahres "&amp;BN322</f>
        <v>Restbuchwerte zum Ende des Jahres 2017</v>
      </c>
      <c r="BR328" s="37"/>
      <c r="BS328" s="34" t="s">
        <v>762</v>
      </c>
      <c r="BT328" s="37"/>
      <c r="BU328" s="37"/>
      <c r="BV328" s="37"/>
      <c r="BW328" s="37"/>
      <c r="BX328" s="37">
        <f>SUMIF($J$5:$J$319,"&lt;&gt;H",BX5:BX319)</f>
        <v>3481196.6000000006</v>
      </c>
      <c r="BY328" s="37" t="str">
        <f>"Restbuchwerte zum Ende des Jahres "&amp;BU322</f>
        <v xml:space="preserve">Restbuchwerte zum Ende des Jahres </v>
      </c>
      <c r="BZ328" s="37" t="str">
        <f>"Restbuchwerte zum Ende des Jahres "&amp;BW322</f>
        <v>Restbuchwerte zum Ende des Jahres 2018</v>
      </c>
      <c r="CA328" s="37"/>
      <c r="CB328" s="34" t="s">
        <v>762</v>
      </c>
      <c r="CC328" s="37"/>
      <c r="CD328" s="37"/>
      <c r="CE328" s="37"/>
      <c r="CF328" s="37"/>
      <c r="CG328" s="37">
        <f>SUMIF($J$5:$J$319,"&lt;&gt;H",CG5:CG319)</f>
        <v>3279899.7100000009</v>
      </c>
      <c r="CH328" s="37" t="str">
        <f>"Restbuchwerte zum Ende des Jahres "&amp;CD322</f>
        <v xml:space="preserve">Restbuchwerte zum Ende des Jahres </v>
      </c>
      <c r="CI328" s="37" t="str">
        <f>"Restbuchwerte zum Ende des Jahres "&amp;CF322</f>
        <v>Restbuchwerte zum Ende des Jahres 2019</v>
      </c>
      <c r="CJ328" s="37"/>
      <c r="CK328" s="34" t="s">
        <v>762</v>
      </c>
      <c r="CL328" s="37"/>
      <c r="CM328" s="37"/>
      <c r="CN328" s="37"/>
      <c r="CO328" s="37"/>
      <c r="CP328" s="37">
        <f>SUMIF($J$5:$J$319,"&lt;&gt;H",CP5:CP319)</f>
        <v>3084392.5900000012</v>
      </c>
      <c r="CQ328" s="37" t="str">
        <f>"Restbuchwerte zum Ende des Jahres "&amp;CM322</f>
        <v xml:space="preserve">Restbuchwerte zum Ende des Jahres </v>
      </c>
      <c r="CR328" s="37" t="str">
        <f>"Restbuchwerte zum Ende des Jahres "&amp;CO322</f>
        <v>Restbuchwerte zum Ende des Jahres 2020</v>
      </c>
      <c r="CS328" s="37"/>
    </row>
    <row r="329" spans="1:97" s="14" customFormat="1" ht="18" hidden="1" customHeight="1" x14ac:dyDescent="0.3">
      <c r="A329" s="292" t="s">
        <v>555</v>
      </c>
      <c r="B329" s="15"/>
      <c r="C329" s="15"/>
      <c r="D329" s="128"/>
      <c r="E329" s="15"/>
      <c r="F329" s="15"/>
      <c r="G329" s="15"/>
      <c r="H329" s="15"/>
      <c r="I329" s="15"/>
      <c r="J329" s="15"/>
      <c r="K329" s="15"/>
      <c r="L329" s="15"/>
      <c r="M329" s="18"/>
      <c r="N329" s="18"/>
      <c r="O329" s="546">
        <v>8</v>
      </c>
      <c r="P329" s="546"/>
      <c r="Q329" s="34" t="s">
        <v>763</v>
      </c>
      <c r="R329" s="37"/>
      <c r="S329" s="37"/>
      <c r="T329" s="37"/>
      <c r="U329" s="37"/>
      <c r="V329" s="37">
        <f>SUMIF($J$5:$J$319,"&lt;&gt;H",Q5:Q319)</f>
        <v>0</v>
      </c>
      <c r="W329" s="37" t="str">
        <f>"Vermög.Zugänge/Abgänge im Jahr "&amp;S322</f>
        <v xml:space="preserve">Vermög.Zugänge/Abgänge im Jahr </v>
      </c>
      <c r="X329" s="37" t="str">
        <f>"Vermög.Zugänge/Abgänge im Jahr "&amp;U322</f>
        <v>Vermög.Zugänge/Abgänge im Jahr 2012</v>
      </c>
      <c r="Y329" s="37"/>
      <c r="Z329" s="34" t="s">
        <v>763</v>
      </c>
      <c r="AA329" s="37"/>
      <c r="AB329" s="37"/>
      <c r="AC329" s="37"/>
      <c r="AD329" s="37"/>
      <c r="AE329" s="37">
        <f>SUMIF($J$5:$J$319,"&lt;&gt;H",Z5:Z319)</f>
        <v>0</v>
      </c>
      <c r="AF329" s="37" t="str">
        <f>"Vermög.Zugänge/Abgänge im Jahr "&amp;AB322</f>
        <v xml:space="preserve">Vermög.Zugänge/Abgänge im Jahr </v>
      </c>
      <c r="AG329" s="37" t="str">
        <f>"Vermög.Zugänge/Abgänge im Jahr "&amp;AD322</f>
        <v>Vermög.Zugänge/Abgänge im Jahr 2013</v>
      </c>
      <c r="AH329" s="37"/>
      <c r="AI329" s="34" t="s">
        <v>763</v>
      </c>
      <c r="AJ329" s="37"/>
      <c r="AK329" s="37"/>
      <c r="AL329" s="37"/>
      <c r="AM329" s="37"/>
      <c r="AN329" s="37">
        <f>SUMIF($J$5:$J$319,"&lt;&gt;H",AI5:AI319)</f>
        <v>0</v>
      </c>
      <c r="AO329" s="37" t="str">
        <f>"Vermög.Zugänge/Abgänge im Jahr "&amp;AK322</f>
        <v xml:space="preserve">Vermög.Zugänge/Abgänge im Jahr </v>
      </c>
      <c r="AP329" s="37" t="str">
        <f>"Vermög.Zugänge/Abgänge im Jahr "&amp;AM322</f>
        <v>Vermög.Zugänge/Abgänge im Jahr 2014</v>
      </c>
      <c r="AQ329" s="37"/>
      <c r="AR329" s="34" t="s">
        <v>763</v>
      </c>
      <c r="AS329" s="37"/>
      <c r="AT329" s="37"/>
      <c r="AU329" s="37"/>
      <c r="AV329" s="37"/>
      <c r="AW329" s="37">
        <f>SUMIF($J$5:$J$319,"&lt;&gt;H",AR5:AR319)</f>
        <v>0</v>
      </c>
      <c r="AX329" s="37" t="str">
        <f>"Vermög.Zugänge/Abgänge im Jahr "&amp;AT322</f>
        <v xml:space="preserve">Vermög.Zugänge/Abgänge im Jahr </v>
      </c>
      <c r="AY329" s="37" t="str">
        <f>"Vermög.Zugänge/Abgänge im Jahr "&amp;AV322</f>
        <v>Vermög.Zugänge/Abgänge im Jahr 2015</v>
      </c>
      <c r="AZ329" s="37"/>
      <c r="BA329" s="34" t="s">
        <v>763</v>
      </c>
      <c r="BB329" s="37"/>
      <c r="BC329" s="37"/>
      <c r="BD329" s="37"/>
      <c r="BE329" s="37"/>
      <c r="BF329" s="37">
        <f>SUMIF($J$5:$J$319,"&lt;&gt;H",BA5:BA319)</f>
        <v>0</v>
      </c>
      <c r="BG329" s="37" t="str">
        <f>"Vermög.Zugänge/Abgänge im Jahr "&amp;BC322</f>
        <v xml:space="preserve">Vermög.Zugänge/Abgänge im Jahr </v>
      </c>
      <c r="BH329" s="37" t="str">
        <f>"Vermög.Zugänge/Abgänge im Jahr "&amp;BE322</f>
        <v>Vermög.Zugänge/Abgänge im Jahr 2016</v>
      </c>
      <c r="BI329" s="37"/>
      <c r="BJ329" s="34" t="s">
        <v>763</v>
      </c>
      <c r="BK329" s="37"/>
      <c r="BL329" s="37"/>
      <c r="BM329" s="37"/>
      <c r="BN329" s="37"/>
      <c r="BO329" s="37">
        <f>SUMIF($J$5:$J$319,"&lt;&gt;H",BJ5:BJ319)</f>
        <v>0</v>
      </c>
      <c r="BP329" s="37" t="str">
        <f>"Vermög.Zugänge/Abgänge im Jahr "&amp;BL322</f>
        <v xml:space="preserve">Vermög.Zugänge/Abgänge im Jahr </v>
      </c>
      <c r="BQ329" s="37" t="str">
        <f>"Vermög.Zugänge/Abgänge im Jahr "&amp;BN322</f>
        <v>Vermög.Zugänge/Abgänge im Jahr 2017</v>
      </c>
      <c r="BR329" s="37"/>
      <c r="BS329" s="34" t="s">
        <v>763</v>
      </c>
      <c r="BT329" s="37"/>
      <c r="BU329" s="37"/>
      <c r="BV329" s="37"/>
      <c r="BW329" s="37"/>
      <c r="BX329" s="37">
        <f>SUMIF($J$5:$J$319,"&lt;&gt;H",BS5:BS319)</f>
        <v>0</v>
      </c>
      <c r="BY329" s="37" t="str">
        <f>"Vermög.Zugänge/Abgänge im Jahr "&amp;BU322</f>
        <v xml:space="preserve">Vermög.Zugänge/Abgänge im Jahr </v>
      </c>
      <c r="BZ329" s="37" t="str">
        <f>"Vermög.Zugänge/Abgänge im Jahr "&amp;BW322</f>
        <v>Vermög.Zugänge/Abgänge im Jahr 2018</v>
      </c>
      <c r="CA329" s="37"/>
      <c r="CB329" s="34" t="s">
        <v>763</v>
      </c>
      <c r="CC329" s="37"/>
      <c r="CD329" s="37"/>
      <c r="CE329" s="37"/>
      <c r="CF329" s="37"/>
      <c r="CG329" s="37">
        <f>SUMIF($J$5:$J$319,"&lt;&gt;H",CB5:CB319)</f>
        <v>0</v>
      </c>
      <c r="CH329" s="37" t="str">
        <f>"Vermög.Zugänge/Abgänge im Jahr "&amp;CD322</f>
        <v xml:space="preserve">Vermög.Zugänge/Abgänge im Jahr </v>
      </c>
      <c r="CI329" s="37" t="str">
        <f>"Vermög.Zugänge/Abgänge im Jahr "&amp;CF322</f>
        <v>Vermög.Zugänge/Abgänge im Jahr 2019</v>
      </c>
      <c r="CJ329" s="37"/>
      <c r="CK329" s="34" t="s">
        <v>763</v>
      </c>
      <c r="CL329" s="37"/>
      <c r="CM329" s="37"/>
      <c r="CN329" s="37"/>
      <c r="CO329" s="37"/>
      <c r="CP329" s="37">
        <f>SUMIF($J$5:$J$319,"&lt;&gt;H",CK5:CK319)</f>
        <v>0</v>
      </c>
      <c r="CQ329" s="37" t="str">
        <f>"Vermög.Zugänge/Abgänge im Jahr "&amp;CM322</f>
        <v xml:space="preserve">Vermög.Zugänge/Abgänge im Jahr </v>
      </c>
      <c r="CR329" s="37" t="str">
        <f>"Vermög.Zugänge/Abgänge im Jahr "&amp;CO322</f>
        <v>Vermög.Zugänge/Abgänge im Jahr 2020</v>
      </c>
      <c r="CS329" s="37"/>
    </row>
    <row r="330" spans="1:97" s="14" customFormat="1" ht="18" hidden="1" customHeight="1" x14ac:dyDescent="0.3">
      <c r="A330" s="292" t="s">
        <v>556</v>
      </c>
      <c r="B330" s="15"/>
      <c r="C330" s="15"/>
      <c r="D330" s="128"/>
      <c r="E330" s="15"/>
      <c r="F330" s="15"/>
      <c r="G330" s="15"/>
      <c r="H330" s="15"/>
      <c r="I330" s="15"/>
      <c r="J330" s="15"/>
      <c r="K330" s="15"/>
      <c r="L330" s="15"/>
      <c r="M330" s="18"/>
      <c r="N330" s="18"/>
      <c r="O330" s="546">
        <v>9</v>
      </c>
      <c r="P330" s="546"/>
      <c r="Q330" s="34" t="s">
        <v>764</v>
      </c>
      <c r="R330" s="37"/>
      <c r="S330" s="37"/>
      <c r="T330" s="37"/>
      <c r="U330" s="37"/>
      <c r="V330" s="37">
        <f>SUMIF($J$5:$J$319,"&lt;&gt;H",R5:R319)</f>
        <v>0</v>
      </c>
      <c r="W330" s="37" t="str">
        <f>"Mittelwert aus Zugg./Abg. Im Jahr "&amp;S322</f>
        <v xml:space="preserve">Mittelwert aus Zugg./Abg. Im Jahr </v>
      </c>
      <c r="X330" s="37" t="str">
        <f>"Mittelwert aus Zugg./Abg. Im Jahr "&amp;U322</f>
        <v>Mittelwert aus Zugg./Abg. Im Jahr 2012</v>
      </c>
      <c r="Y330" s="37"/>
      <c r="Z330" s="34" t="s">
        <v>764</v>
      </c>
      <c r="AA330" s="37"/>
      <c r="AB330" s="37"/>
      <c r="AC330" s="37"/>
      <c r="AD330" s="37"/>
      <c r="AE330" s="37">
        <f>SUMIF($J$5:$J$319,"&lt;&gt;H",AA5:AA319)</f>
        <v>0</v>
      </c>
      <c r="AF330" s="37" t="str">
        <f>"Mittelwert aus Zugg./Abg. Im Jahr "&amp;AB322</f>
        <v xml:space="preserve">Mittelwert aus Zugg./Abg. Im Jahr </v>
      </c>
      <c r="AG330" s="37" t="str">
        <f>"Mittelwert aus Zugg./Abg. Im Jahr "&amp;AD322</f>
        <v>Mittelwert aus Zugg./Abg. Im Jahr 2013</v>
      </c>
      <c r="AH330" s="37"/>
      <c r="AI330" s="34" t="s">
        <v>764</v>
      </c>
      <c r="AJ330" s="37"/>
      <c r="AK330" s="37"/>
      <c r="AL330" s="37"/>
      <c r="AM330" s="37"/>
      <c r="AN330" s="37">
        <f>SUMIF($J$5:$J$319,"&lt;&gt;H",AJ5:AJ319)</f>
        <v>0</v>
      </c>
      <c r="AO330" s="37" t="str">
        <f>"Mittelwert aus Zugg./Abg. Im Jahr "&amp;AK322</f>
        <v xml:space="preserve">Mittelwert aus Zugg./Abg. Im Jahr </v>
      </c>
      <c r="AP330" s="37" t="str">
        <f>"Mittelwert aus Zugg./Abg. Im Jahr "&amp;AM322</f>
        <v>Mittelwert aus Zugg./Abg. Im Jahr 2014</v>
      </c>
      <c r="AQ330" s="37"/>
      <c r="AR330" s="34" t="s">
        <v>764</v>
      </c>
      <c r="AS330" s="37"/>
      <c r="AT330" s="37"/>
      <c r="AU330" s="37"/>
      <c r="AV330" s="37"/>
      <c r="AW330" s="37">
        <f>SUMIF($J$5:$J$319,"&lt;&gt;H",AS5:AS319)</f>
        <v>0</v>
      </c>
      <c r="AX330" s="37" t="str">
        <f>"Mittelwert aus Zugg./Abg. Im Jahr "&amp;AT322</f>
        <v xml:space="preserve">Mittelwert aus Zugg./Abg. Im Jahr </v>
      </c>
      <c r="AY330" s="37" t="str">
        <f>"Mittelwert aus Zugg./Abg. Im Jahr "&amp;AV322</f>
        <v>Mittelwert aus Zugg./Abg. Im Jahr 2015</v>
      </c>
      <c r="AZ330" s="37"/>
      <c r="BA330" s="34" t="s">
        <v>764</v>
      </c>
      <c r="BB330" s="37"/>
      <c r="BC330" s="37"/>
      <c r="BD330" s="37"/>
      <c r="BE330" s="37"/>
      <c r="BF330" s="37">
        <f>SUMIF($J$5:$J$319,"&lt;&gt;H",BB5:BB319)</f>
        <v>0</v>
      </c>
      <c r="BG330" s="37" t="str">
        <f>"Mittelwert aus Zugg./Abg. Im Jahr "&amp;BC322</f>
        <v xml:space="preserve">Mittelwert aus Zugg./Abg. Im Jahr </v>
      </c>
      <c r="BH330" s="37" t="str">
        <f>"Mittelwert aus Zugg./Abg. Im Jahr "&amp;BE322</f>
        <v>Mittelwert aus Zugg./Abg. Im Jahr 2016</v>
      </c>
      <c r="BI330" s="37"/>
      <c r="BJ330" s="34" t="s">
        <v>764</v>
      </c>
      <c r="BK330" s="37"/>
      <c r="BL330" s="37"/>
      <c r="BM330" s="37"/>
      <c r="BN330" s="37"/>
      <c r="BO330" s="37">
        <f>SUMIF($J$5:$J$319,"&lt;&gt;H",BK5:BK319)</f>
        <v>0</v>
      </c>
      <c r="BP330" s="37" t="str">
        <f>"Mittelwert aus Zugg./Abg. Im Jahr "&amp;BL322</f>
        <v xml:space="preserve">Mittelwert aus Zugg./Abg. Im Jahr </v>
      </c>
      <c r="BQ330" s="37" t="str">
        <f>"Mittelwert aus Zugg./Abg. Im Jahr "&amp;BN322</f>
        <v>Mittelwert aus Zugg./Abg. Im Jahr 2017</v>
      </c>
      <c r="BR330" s="37"/>
      <c r="BS330" s="34" t="s">
        <v>764</v>
      </c>
      <c r="BT330" s="37"/>
      <c r="BU330" s="37"/>
      <c r="BV330" s="37"/>
      <c r="BW330" s="37"/>
      <c r="BX330" s="37">
        <f>SUMIF($J$5:$J$319,"&lt;&gt;H",BT5:BT319)</f>
        <v>0</v>
      </c>
      <c r="BY330" s="37" t="str">
        <f>"Mittelwert aus Zugg./Abg. Im Jahr "&amp;BU322</f>
        <v xml:space="preserve">Mittelwert aus Zugg./Abg. Im Jahr </v>
      </c>
      <c r="BZ330" s="37" t="str">
        <f>"Mittelwert aus Zugg./Abg. Im Jahr "&amp;BW322</f>
        <v>Mittelwert aus Zugg./Abg. Im Jahr 2018</v>
      </c>
      <c r="CA330" s="37"/>
      <c r="CB330" s="34" t="s">
        <v>764</v>
      </c>
      <c r="CC330" s="37"/>
      <c r="CD330" s="37"/>
      <c r="CE330" s="37"/>
      <c r="CF330" s="37"/>
      <c r="CG330" s="37">
        <f>SUMIF($J$5:$J$319,"&lt;&gt;H",CC5:CC319)</f>
        <v>0</v>
      </c>
      <c r="CH330" s="37" t="str">
        <f>"Mittelwert aus Zugg./Abg. Im Jahr "&amp;CD322</f>
        <v xml:space="preserve">Mittelwert aus Zugg./Abg. Im Jahr </v>
      </c>
      <c r="CI330" s="37" t="str">
        <f>"Mittelwert aus Zugg./Abg. Im Jahr "&amp;CF322</f>
        <v>Mittelwert aus Zugg./Abg. Im Jahr 2019</v>
      </c>
      <c r="CJ330" s="37"/>
      <c r="CK330" s="34" t="s">
        <v>764</v>
      </c>
      <c r="CL330" s="37"/>
      <c r="CM330" s="37"/>
      <c r="CN330" s="37"/>
      <c r="CO330" s="37"/>
      <c r="CP330" s="37">
        <f>SUMIF($J$5:$J$319,"&lt;&gt;H",CL5:CL319)</f>
        <v>0</v>
      </c>
      <c r="CQ330" s="37" t="str">
        <f>"Mittelwert aus Zugg./Abg. Im Jahr "&amp;CM322</f>
        <v xml:space="preserve">Mittelwert aus Zugg./Abg. Im Jahr </v>
      </c>
      <c r="CR330" s="37" t="str">
        <f>"Mittelwert aus Zugg./Abg. Im Jahr "&amp;CO322</f>
        <v>Mittelwert aus Zugg./Abg. Im Jahr 2020</v>
      </c>
      <c r="CS330" s="37"/>
    </row>
    <row r="331" spans="1:97" s="14" customFormat="1" ht="18" hidden="1" customHeight="1" x14ac:dyDescent="0.3">
      <c r="A331" s="292" t="s">
        <v>557</v>
      </c>
      <c r="B331" s="15"/>
      <c r="C331" s="15"/>
      <c r="D331" s="128"/>
      <c r="E331" s="15"/>
      <c r="F331" s="15"/>
      <c r="G331" s="15"/>
      <c r="H331" s="15"/>
      <c r="I331" s="15"/>
      <c r="J331" s="15"/>
      <c r="K331" s="15"/>
      <c r="L331" s="15"/>
      <c r="M331" s="18"/>
      <c r="N331" s="18"/>
      <c r="O331" s="546">
        <v>10</v>
      </c>
      <c r="P331" s="546"/>
      <c r="Q331" s="34" t="s">
        <v>765</v>
      </c>
      <c r="R331" s="37"/>
      <c r="S331" s="37"/>
      <c r="T331" s="37"/>
      <c r="U331" s="37"/>
      <c r="V331" s="37">
        <f>SUMIF($J$5:$J$319,"&lt;&gt;H",U5:U319)</f>
        <v>203041.38</v>
      </c>
      <c r="W331" s="37" t="str">
        <f>"Abschreibungen im Jahr "&amp;S322</f>
        <v xml:space="preserve">Abschreibungen im Jahr </v>
      </c>
      <c r="X331" s="37" t="str">
        <f>"Abschreibungen im Jahr "&amp;U322</f>
        <v>Abschreibungen im Jahr 2012</v>
      </c>
      <c r="Y331" s="37"/>
      <c r="Z331" s="34" t="s">
        <v>765</v>
      </c>
      <c r="AA331" s="37"/>
      <c r="AB331" s="37"/>
      <c r="AC331" s="37"/>
      <c r="AD331" s="37"/>
      <c r="AE331" s="37">
        <f>SUMIF($J$5:$J$319,"&lt;&gt;H",AD5:AD319)</f>
        <v>203041.38</v>
      </c>
      <c r="AF331" s="37" t="str">
        <f>"Abschreibungen im Jahr "&amp;AB322</f>
        <v xml:space="preserve">Abschreibungen im Jahr </v>
      </c>
      <c r="AG331" s="37" t="str">
        <f>"Abschreibungen im Jahr "&amp;AD322</f>
        <v>Abschreibungen im Jahr 2013</v>
      </c>
      <c r="AH331" s="37"/>
      <c r="AI331" s="34" t="s">
        <v>765</v>
      </c>
      <c r="AJ331" s="37"/>
      <c r="AK331" s="37"/>
      <c r="AL331" s="37"/>
      <c r="AM331" s="37"/>
      <c r="AN331" s="37">
        <f>SUMIF($J$5:$J$319,"&lt;&gt;H",AM5:AM319)</f>
        <v>202859.28</v>
      </c>
      <c r="AO331" s="37" t="str">
        <f>"Abschreibungen im Jahr "&amp;AK322</f>
        <v xml:space="preserve">Abschreibungen im Jahr </v>
      </c>
      <c r="AP331" s="37" t="str">
        <f>"Abschreibungen im Jahr "&amp;AM322</f>
        <v>Abschreibungen im Jahr 2014</v>
      </c>
      <c r="AQ331" s="37"/>
      <c r="AR331" s="34" t="s">
        <v>765</v>
      </c>
      <c r="AS331" s="37"/>
      <c r="AT331" s="37"/>
      <c r="AU331" s="37"/>
      <c r="AV331" s="37"/>
      <c r="AW331" s="37">
        <f>SUMIF($J$5:$J$319,"&lt;&gt;H",AV5:AV319)</f>
        <v>202312.98</v>
      </c>
      <c r="AX331" s="37" t="str">
        <f>"Abschreibungen im Jahr "&amp;AT322</f>
        <v xml:space="preserve">Abschreibungen im Jahr </v>
      </c>
      <c r="AY331" s="37" t="str">
        <f>"Abschreibungen im Jahr "&amp;AV322</f>
        <v>Abschreibungen im Jahr 2015</v>
      </c>
      <c r="AZ331" s="37"/>
      <c r="BA331" s="34" t="s">
        <v>765</v>
      </c>
      <c r="BB331" s="37"/>
      <c r="BC331" s="37"/>
      <c r="BD331" s="37"/>
      <c r="BE331" s="37"/>
      <c r="BF331" s="37">
        <f>SUMIF($J$5:$J$319,"&lt;&gt;H",BE5:BE319)</f>
        <v>202312.98</v>
      </c>
      <c r="BG331" s="37" t="str">
        <f>"Abschreibungen im Jahr "&amp;BC322</f>
        <v xml:space="preserve">Abschreibungen im Jahr </v>
      </c>
      <c r="BH331" s="37" t="str">
        <f>"Abschreibungen im Jahr "&amp;BE322</f>
        <v>Abschreibungen im Jahr 2016</v>
      </c>
      <c r="BI331" s="37"/>
      <c r="BJ331" s="34" t="s">
        <v>765</v>
      </c>
      <c r="BK331" s="37"/>
      <c r="BL331" s="37"/>
      <c r="BM331" s="37"/>
      <c r="BN331" s="37"/>
      <c r="BO331" s="37">
        <f>SUMIF($J$5:$J$319,"&lt;&gt;H",BN5:BN319)</f>
        <v>202312.98</v>
      </c>
      <c r="BP331" s="37" t="str">
        <f>"Abschreibungen im Jahr "&amp;BL322</f>
        <v xml:space="preserve">Abschreibungen im Jahr </v>
      </c>
      <c r="BQ331" s="37" t="str">
        <f>"Abschreibungen im Jahr "&amp;BN322</f>
        <v>Abschreibungen im Jahr 2017</v>
      </c>
      <c r="BR331" s="37"/>
      <c r="BS331" s="34" t="s">
        <v>765</v>
      </c>
      <c r="BT331" s="37"/>
      <c r="BU331" s="37"/>
      <c r="BV331" s="37"/>
      <c r="BW331" s="37"/>
      <c r="BX331" s="37">
        <f>SUMIF($J$5:$J$319,"&lt;&gt;H",BW5:BW319)</f>
        <v>202312.98</v>
      </c>
      <c r="BY331" s="37" t="str">
        <f>"Abschreibungen im Jahr "&amp;BU322</f>
        <v xml:space="preserve">Abschreibungen im Jahr </v>
      </c>
      <c r="BZ331" s="37" t="str">
        <f>"Abschreibungen im Jahr "&amp;BW322</f>
        <v>Abschreibungen im Jahr 2018</v>
      </c>
      <c r="CA331" s="37"/>
      <c r="CB331" s="34" t="s">
        <v>765</v>
      </c>
      <c r="CC331" s="37"/>
      <c r="CD331" s="37"/>
      <c r="CE331" s="37"/>
      <c r="CF331" s="37"/>
      <c r="CG331" s="37">
        <f>SUMIF($J$5:$J$319,"&lt;&gt;H",CF5:CF319)</f>
        <v>201296.89</v>
      </c>
      <c r="CH331" s="37" t="str">
        <f>"Abschreibungen im Jahr "&amp;CD322</f>
        <v xml:space="preserve">Abschreibungen im Jahr </v>
      </c>
      <c r="CI331" s="37" t="str">
        <f>"Abschreibungen im Jahr "&amp;CF322</f>
        <v>Abschreibungen im Jahr 2019</v>
      </c>
      <c r="CJ331" s="37"/>
      <c r="CK331" s="34" t="s">
        <v>765</v>
      </c>
      <c r="CL331" s="37"/>
      <c r="CM331" s="37"/>
      <c r="CN331" s="37"/>
      <c r="CO331" s="37"/>
      <c r="CP331" s="37">
        <f>SUMIF($J$5:$J$319,"&lt;&gt;H",CO5:CO319)</f>
        <v>195507.12</v>
      </c>
      <c r="CQ331" s="37" t="str">
        <f>"Abschreibungen im Jahr "&amp;CM322</f>
        <v xml:space="preserve">Abschreibungen im Jahr </v>
      </c>
      <c r="CR331" s="37" t="str">
        <f>"Abschreibungen im Jahr "&amp;CO322</f>
        <v>Abschreibungen im Jahr 2020</v>
      </c>
      <c r="CS331" s="37"/>
    </row>
    <row r="332" spans="1:97" s="14" customFormat="1" ht="18" hidden="1" customHeight="1" thickBot="1" x14ac:dyDescent="0.35">
      <c r="A332" s="503" t="s">
        <v>21</v>
      </c>
      <c r="B332" s="504"/>
      <c r="C332" s="504"/>
      <c r="D332" s="505"/>
      <c r="E332" s="504"/>
      <c r="F332" s="504"/>
      <c r="G332" s="504"/>
      <c r="H332" s="504"/>
      <c r="I332" s="504"/>
      <c r="J332" s="504"/>
      <c r="K332" s="504"/>
      <c r="L332" s="504"/>
      <c r="M332" s="508"/>
      <c r="N332" s="508"/>
      <c r="O332" s="546">
        <v>11</v>
      </c>
      <c r="P332" s="546"/>
      <c r="Q332" s="118" t="s">
        <v>761</v>
      </c>
      <c r="R332" s="102"/>
      <c r="S332" s="102"/>
      <c r="T332" s="102"/>
      <c r="U332" s="105">
        <f>ROUND(V332*HLOOKUP(U322,Grund_zins,2,FALSE),2)</f>
        <v>191914.79</v>
      </c>
      <c r="V332" s="119">
        <f>V328-V329+V330+V331/2</f>
        <v>4797869.87</v>
      </c>
      <c r="W332" s="102" t="str">
        <f>"Jahresmittelwert im Jahr "&amp;U322&amp; " für Berechnung der Zinsen"</f>
        <v>Jahresmittelwert im Jahr 2012 für Berechnung der Zinsen</v>
      </c>
      <c r="X332" s="102"/>
      <c r="Y332" s="102"/>
      <c r="Z332" s="118" t="s">
        <v>761</v>
      </c>
      <c r="AA332" s="102"/>
      <c r="AB332" s="102"/>
      <c r="AC332" s="102"/>
      <c r="AD332" s="105">
        <f>ROUND(AE332*HLOOKUP(AD322,Grund_zins,2,FALSE),2)</f>
        <v>183793.14</v>
      </c>
      <c r="AE332" s="119">
        <f>AE328-AE329+AE330+AE331/2</f>
        <v>4594828.4899999993</v>
      </c>
      <c r="AF332" s="102" t="str">
        <f>"Jahresmittelwert im Jahr "&amp;AD322&amp; " für Berechnung der Zinsen"</f>
        <v>Jahresmittelwert im Jahr 2013 für Berechnung der Zinsen</v>
      </c>
      <c r="AG332" s="102"/>
      <c r="AH332" s="102"/>
      <c r="AI332" s="118" t="s">
        <v>761</v>
      </c>
      <c r="AJ332" s="102"/>
      <c r="AK332" s="102"/>
      <c r="AL332" s="102"/>
      <c r="AM332" s="105">
        <f>ROUND(AN332*HLOOKUP(AM322,Grund_zins,2,FALSE),2)</f>
        <v>175675.13</v>
      </c>
      <c r="AN332" s="119">
        <f>AN328-AN329+AN330+AN331/2</f>
        <v>4391878.1599999992</v>
      </c>
      <c r="AO332" s="102" t="str">
        <f>"Jahresmittelwert im Jahr "&amp;AM322&amp; " für Berechnung der Zinsen"</f>
        <v>Jahresmittelwert im Jahr 2014 für Berechnung der Zinsen</v>
      </c>
      <c r="AP332" s="102"/>
      <c r="AQ332" s="102"/>
      <c r="AR332" s="118" t="s">
        <v>761</v>
      </c>
      <c r="AS332" s="102"/>
      <c r="AT332" s="102"/>
      <c r="AU332" s="102"/>
      <c r="AV332" s="105">
        <f>ROUND(AW332*HLOOKUP(AV322,Grund_zins,2,FALSE),2)</f>
        <v>167571.68</v>
      </c>
      <c r="AW332" s="119">
        <f>AW328-AW329+AW330+AW331/2</f>
        <v>4189292.0300000007</v>
      </c>
      <c r="AX332" s="102" t="str">
        <f>"Jahresmittelwert im Jahr "&amp;AV322&amp; " für Berechnung der Zinsen"</f>
        <v>Jahresmittelwert im Jahr 2015 für Berechnung der Zinsen</v>
      </c>
      <c r="AY332" s="102"/>
      <c r="AZ332" s="102"/>
      <c r="BA332" s="118" t="s">
        <v>761</v>
      </c>
      <c r="BB332" s="102"/>
      <c r="BC332" s="102"/>
      <c r="BD332" s="102"/>
      <c r="BE332" s="105">
        <f>ROUND(BF332*HLOOKUP(BE322,Grund_zins,2,FALSE),2)</f>
        <v>159479.16</v>
      </c>
      <c r="BF332" s="119">
        <f>BF328-BF329+BF330+BF331/2</f>
        <v>3986979.0500000012</v>
      </c>
      <c r="BG332" s="102" t="str">
        <f>"Jahresmittelwert im Jahr "&amp;BE322&amp; " für Berechnung der Zinsen"</f>
        <v>Jahresmittelwert im Jahr 2016 für Berechnung der Zinsen</v>
      </c>
      <c r="BH332" s="102"/>
      <c r="BI332" s="102"/>
      <c r="BJ332" s="118" t="s">
        <v>761</v>
      </c>
      <c r="BK332" s="102"/>
      <c r="BL332" s="102"/>
      <c r="BM332" s="102"/>
      <c r="BN332" s="105">
        <f>ROUND(BO332*HLOOKUP(BN322,Grund_zins,2,FALSE),2)</f>
        <v>132463.31</v>
      </c>
      <c r="BO332" s="119">
        <f>BO328-BO329+BO330+BO331/2</f>
        <v>3784666.0700000003</v>
      </c>
      <c r="BP332" s="102" t="str">
        <f>"Jahresmittelwert im Jahr "&amp;BN322&amp; " für Berechnung der Zinsen"</f>
        <v>Jahresmittelwert im Jahr 2017 für Berechnung der Zinsen</v>
      </c>
      <c r="BQ332" s="102"/>
      <c r="BR332" s="102"/>
      <c r="BS332" s="118" t="s">
        <v>761</v>
      </c>
      <c r="BT332" s="102"/>
      <c r="BU332" s="102"/>
      <c r="BV332" s="102"/>
      <c r="BW332" s="105">
        <f>ROUND(BX332*HLOOKUP(BW322,Grund_zins,2,FALSE),2)</f>
        <v>125382.36</v>
      </c>
      <c r="BX332" s="119">
        <f>BX328-BX329+BX330+BX331/2</f>
        <v>3582353.0900000008</v>
      </c>
      <c r="BY332" s="102" t="str">
        <f>"Jahresmittelwert im Jahr "&amp;BW322&amp; " für Berechnung der Zinsen"</f>
        <v>Jahresmittelwert im Jahr 2018 für Berechnung der Zinsen</v>
      </c>
      <c r="BZ332" s="102"/>
      <c r="CA332" s="102"/>
      <c r="CB332" s="118" t="s">
        <v>761</v>
      </c>
      <c r="CC332" s="102"/>
      <c r="CD332" s="102"/>
      <c r="CE332" s="102"/>
      <c r="CF332" s="105">
        <f>ROUND(CG332*HLOOKUP(CF322,Grund_zins,2,FALSE),2)</f>
        <v>118319.19</v>
      </c>
      <c r="CG332" s="119">
        <f>CG328-CG329+CG330+CG331/2</f>
        <v>3380548.1550000007</v>
      </c>
      <c r="CH332" s="102" t="str">
        <f>"Jahresmittelwert im Jahr "&amp;CF322&amp; " für Berechnung der Zinsen"</f>
        <v>Jahresmittelwert im Jahr 2019 für Berechnung der Zinsen</v>
      </c>
      <c r="CI332" s="102"/>
      <c r="CJ332" s="102"/>
      <c r="CK332" s="118" t="s">
        <v>761</v>
      </c>
      <c r="CL332" s="102"/>
      <c r="CM332" s="102"/>
      <c r="CN332" s="102"/>
      <c r="CO332" s="105">
        <f>ROUND(CP332*HLOOKUP(CO322,Grund_zins,2,FALSE),2)</f>
        <v>111375.12</v>
      </c>
      <c r="CP332" s="119">
        <f>CP328-CP329+CP330+CP331/2</f>
        <v>3182146.1500000013</v>
      </c>
      <c r="CQ332" s="102" t="str">
        <f>"Jahresmittelwert im Jahr "&amp;CO322&amp; " für Berechnung der Zinsen"</f>
        <v>Jahresmittelwert im Jahr 2020 für Berechnung der Zinsen</v>
      </c>
      <c r="CR332" s="102"/>
      <c r="CS332" s="102"/>
    </row>
    <row r="333" spans="1:97" s="14" customFormat="1" ht="18" hidden="1" customHeight="1" x14ac:dyDescent="0.4">
      <c r="A333" s="62" t="s">
        <v>54</v>
      </c>
      <c r="B333" s="56"/>
      <c r="C333" s="56"/>
      <c r="D333" s="129"/>
      <c r="E333" s="56"/>
      <c r="F333" s="56"/>
      <c r="G333" s="56"/>
      <c r="H333" s="56"/>
      <c r="I333" s="56"/>
      <c r="J333" s="56"/>
      <c r="K333" s="56"/>
      <c r="L333" s="56"/>
      <c r="M333" s="56"/>
      <c r="N333" s="56"/>
      <c r="O333" s="546">
        <v>12</v>
      </c>
      <c r="P333" s="546"/>
      <c r="Q333" s="107" t="s">
        <v>118</v>
      </c>
      <c r="R333" s="46"/>
      <c r="S333" s="46"/>
      <c r="T333" s="46"/>
      <c r="U333" s="45" t="s">
        <v>112</v>
      </c>
      <c r="V333" s="47"/>
      <c r="W333" s="47"/>
      <c r="X333" s="47"/>
      <c r="Y333" s="47"/>
      <c r="Z333" s="107" t="s">
        <v>118</v>
      </c>
      <c r="AA333" s="46"/>
      <c r="AB333" s="46"/>
      <c r="AC333" s="46"/>
      <c r="AD333" s="45" t="s">
        <v>112</v>
      </c>
      <c r="AE333" s="47"/>
      <c r="AF333" s="47"/>
      <c r="AG333" s="47"/>
      <c r="AH333" s="47"/>
      <c r="AI333" s="107" t="s">
        <v>118</v>
      </c>
      <c r="AJ333" s="46"/>
      <c r="AK333" s="46"/>
      <c r="AL333" s="46"/>
      <c r="AM333" s="45" t="s">
        <v>112</v>
      </c>
      <c r="AN333" s="47"/>
      <c r="AO333" s="47"/>
      <c r="AP333" s="47"/>
      <c r="AQ333" s="47"/>
      <c r="AR333" s="107" t="s">
        <v>118</v>
      </c>
      <c r="AS333" s="46"/>
      <c r="AT333" s="46"/>
      <c r="AU333" s="46"/>
      <c r="AV333" s="45" t="s">
        <v>112</v>
      </c>
      <c r="AW333" s="47"/>
      <c r="AX333" s="47"/>
      <c r="AY333" s="47"/>
      <c r="AZ333" s="47"/>
      <c r="BA333" s="107" t="s">
        <v>118</v>
      </c>
      <c r="BB333" s="46"/>
      <c r="BC333" s="46"/>
      <c r="BD333" s="46"/>
      <c r="BE333" s="45" t="s">
        <v>112</v>
      </c>
      <c r="BF333" s="47"/>
      <c r="BG333" s="47"/>
      <c r="BH333" s="47"/>
      <c r="BI333" s="47"/>
      <c r="BJ333" s="107" t="s">
        <v>118</v>
      </c>
      <c r="BK333" s="46"/>
      <c r="BL333" s="46"/>
      <c r="BM333" s="46"/>
      <c r="BN333" s="45" t="s">
        <v>112</v>
      </c>
      <c r="BO333" s="47"/>
      <c r="BP333" s="47"/>
      <c r="BQ333" s="47"/>
      <c r="BR333" s="47"/>
      <c r="BS333" s="107" t="s">
        <v>118</v>
      </c>
      <c r="BT333" s="46"/>
      <c r="BU333" s="46"/>
      <c r="BV333" s="46"/>
      <c r="BW333" s="45" t="s">
        <v>112</v>
      </c>
      <c r="BX333" s="47"/>
      <c r="BY333" s="47"/>
      <c r="BZ333" s="47"/>
      <c r="CA333" s="47"/>
      <c r="CB333" s="107" t="s">
        <v>118</v>
      </c>
      <c r="CC333" s="46"/>
      <c r="CD333" s="46"/>
      <c r="CE333" s="46"/>
      <c r="CF333" s="45" t="s">
        <v>112</v>
      </c>
      <c r="CG333" s="47"/>
      <c r="CH333" s="47"/>
      <c r="CI333" s="47"/>
      <c r="CJ333" s="47"/>
      <c r="CK333" s="107" t="s">
        <v>118</v>
      </c>
      <c r="CL333" s="46"/>
      <c r="CM333" s="46"/>
      <c r="CN333" s="46"/>
      <c r="CO333" s="45" t="s">
        <v>112</v>
      </c>
      <c r="CP333" s="47"/>
      <c r="CQ333" s="47"/>
      <c r="CR333" s="47"/>
      <c r="CS333" s="47"/>
    </row>
    <row r="334" spans="1:97" s="14" customFormat="1" ht="18" hidden="1" customHeight="1" x14ac:dyDescent="0.3">
      <c r="A334" s="44" t="s">
        <v>116</v>
      </c>
      <c r="B334" s="15"/>
      <c r="C334" s="15"/>
      <c r="D334" s="128"/>
      <c r="E334" s="15"/>
      <c r="F334" s="15"/>
      <c r="G334" s="15"/>
      <c r="H334" s="15"/>
      <c r="I334" s="15"/>
      <c r="J334" s="15"/>
      <c r="K334" s="15"/>
      <c r="L334" s="15"/>
      <c r="M334" s="15"/>
      <c r="N334" s="15"/>
      <c r="O334" s="546">
        <v>13</v>
      </c>
      <c r="P334" s="546"/>
      <c r="Q334" s="42" t="s">
        <v>558</v>
      </c>
      <c r="R334" s="35"/>
      <c r="S334" s="35"/>
      <c r="T334" s="35"/>
      <c r="U334" s="37">
        <f>ROUND(V334*HLOOKUP(U322,Grund_zins,2,FALSE),2)</f>
        <v>8487.0400000000009</v>
      </c>
      <c r="V334" s="37">
        <f>X320</f>
        <v>212176.08000000002</v>
      </c>
      <c r="W334" s="37" t="s">
        <v>14</v>
      </c>
      <c r="X334" s="37"/>
      <c r="Y334" s="37"/>
      <c r="Z334" s="42" t="s">
        <v>558</v>
      </c>
      <c r="AA334" s="538"/>
      <c r="AB334" s="538"/>
      <c r="AC334" s="538"/>
      <c r="AD334" s="37">
        <f>ROUND(AE334*HLOOKUP(AD322,Grund_zins,2,FALSE),2)</f>
        <v>8487.0400000000009</v>
      </c>
      <c r="AE334" s="37">
        <f>AG320</f>
        <v>212176.08000000002</v>
      </c>
      <c r="AF334" s="37" t="s">
        <v>14</v>
      </c>
      <c r="AG334" s="37"/>
      <c r="AH334" s="37"/>
      <c r="AI334" s="42" t="s">
        <v>558</v>
      </c>
      <c r="AJ334" s="538"/>
      <c r="AK334" s="538"/>
      <c r="AL334" s="538"/>
      <c r="AM334" s="37">
        <f>ROUND(AN334*HLOOKUP(AM322,Grund_zins,2,FALSE),2)</f>
        <v>8487.0400000000009</v>
      </c>
      <c r="AN334" s="37">
        <f>AP320</f>
        <v>212176.08000000002</v>
      </c>
      <c r="AO334" s="37" t="s">
        <v>14</v>
      </c>
      <c r="AP334" s="37"/>
      <c r="AQ334" s="37"/>
      <c r="AR334" s="42" t="s">
        <v>558</v>
      </c>
      <c r="AS334" s="538"/>
      <c r="AT334" s="538"/>
      <c r="AU334" s="538"/>
      <c r="AV334" s="37">
        <f>ROUND(AW334*HLOOKUP(AV322,Grund_zins,2,FALSE),2)</f>
        <v>8487.0400000000009</v>
      </c>
      <c r="AW334" s="37">
        <f>AY320</f>
        <v>212176.08000000002</v>
      </c>
      <c r="AX334" s="37" t="s">
        <v>14</v>
      </c>
      <c r="AY334" s="37"/>
      <c r="AZ334" s="37"/>
      <c r="BA334" s="42" t="s">
        <v>558</v>
      </c>
      <c r="BB334" s="538"/>
      <c r="BC334" s="538"/>
      <c r="BD334" s="538"/>
      <c r="BE334" s="37">
        <f>ROUND(BF334*HLOOKUP(BE322,Grund_zins,2,FALSE),2)</f>
        <v>8487.0400000000009</v>
      </c>
      <c r="BF334" s="37">
        <f>BH320</f>
        <v>212176.08000000002</v>
      </c>
      <c r="BG334" s="37" t="s">
        <v>14</v>
      </c>
      <c r="BH334" s="37"/>
      <c r="BI334" s="37"/>
      <c r="BJ334" s="42" t="s">
        <v>558</v>
      </c>
      <c r="BK334" s="538"/>
      <c r="BL334" s="538"/>
      <c r="BM334" s="538"/>
      <c r="BN334" s="37">
        <f>ROUND(BO334*HLOOKUP(BN322,Grund_zins,2,FALSE),2)</f>
        <v>7426.16</v>
      </c>
      <c r="BO334" s="37">
        <f>BQ320</f>
        <v>212176.08000000002</v>
      </c>
      <c r="BP334" s="37" t="s">
        <v>14</v>
      </c>
      <c r="BQ334" s="37"/>
      <c r="BR334" s="37"/>
      <c r="BS334" s="42" t="s">
        <v>558</v>
      </c>
      <c r="BT334" s="538"/>
      <c r="BU334" s="538"/>
      <c r="BV334" s="538"/>
      <c r="BW334" s="37">
        <f>ROUND(BX334*HLOOKUP(BW322,Grund_zins,2,FALSE),2)</f>
        <v>7426.16</v>
      </c>
      <c r="BX334" s="37">
        <f>BZ320</f>
        <v>212176.08000000002</v>
      </c>
      <c r="BY334" s="37" t="s">
        <v>14</v>
      </c>
      <c r="BZ334" s="37"/>
      <c r="CA334" s="37"/>
      <c r="CB334" s="42" t="s">
        <v>558</v>
      </c>
      <c r="CC334" s="538"/>
      <c r="CD334" s="538"/>
      <c r="CE334" s="538"/>
      <c r="CF334" s="37">
        <f>ROUND(CG334*HLOOKUP(CF322,Grund_zins,2,FALSE),2)</f>
        <v>7426.16</v>
      </c>
      <c r="CG334" s="37">
        <f>CI320</f>
        <v>212176.08000000002</v>
      </c>
      <c r="CH334" s="37" t="s">
        <v>14</v>
      </c>
      <c r="CI334" s="37"/>
      <c r="CJ334" s="37"/>
      <c r="CK334" s="42" t="s">
        <v>558</v>
      </c>
      <c r="CL334" s="538"/>
      <c r="CM334" s="538"/>
      <c r="CN334" s="538"/>
      <c r="CO334" s="37">
        <f>ROUND(CP334*HLOOKUP(CO322,Grund_zins,2,FALSE),2)</f>
        <v>7426.16</v>
      </c>
      <c r="CP334" s="37">
        <f>CR320</f>
        <v>212176.08000000002</v>
      </c>
      <c r="CQ334" s="37" t="s">
        <v>14</v>
      </c>
      <c r="CR334" s="37"/>
      <c r="CS334" s="37"/>
    </row>
    <row r="335" spans="1:97" s="14" customFormat="1" ht="18" hidden="1" customHeight="1" x14ac:dyDescent="0.3">
      <c r="A335" s="44" t="s">
        <v>117</v>
      </c>
      <c r="B335" s="15"/>
      <c r="C335" s="15"/>
      <c r="D335" s="128"/>
      <c r="E335" s="15"/>
      <c r="F335" s="15"/>
      <c r="G335" s="15"/>
      <c r="H335" s="15"/>
      <c r="I335" s="15"/>
      <c r="J335" s="15"/>
      <c r="K335" s="15"/>
      <c r="L335" s="15"/>
      <c r="M335" s="15"/>
      <c r="N335" s="15"/>
      <c r="O335" s="546">
        <v>14</v>
      </c>
      <c r="P335" s="546"/>
      <c r="Q335" s="42" t="s">
        <v>559</v>
      </c>
      <c r="R335" s="35"/>
      <c r="S335" s="35"/>
      <c r="T335" s="35"/>
      <c r="U335" s="37">
        <f>ROUND(V335*HLOOKUP(U322,Grund_zins,2,FALSE)/2,2)</f>
        <v>172775.3</v>
      </c>
      <c r="V335" s="37">
        <f>Y320</f>
        <v>8638765.120000001</v>
      </c>
      <c r="W335" s="13" t="s">
        <v>15</v>
      </c>
      <c r="X335" s="13"/>
      <c r="Y335" s="37"/>
      <c r="Z335" s="42" t="s">
        <v>559</v>
      </c>
      <c r="AA335" s="538"/>
      <c r="AB335" s="538"/>
      <c r="AC335" s="538"/>
      <c r="AD335" s="37">
        <f>ROUND(AE335*HLOOKUP(AD322,Grund_zins,2,FALSE)/2,2)</f>
        <v>169640.52</v>
      </c>
      <c r="AE335" s="37">
        <f>AH320</f>
        <v>8482026.2100000009</v>
      </c>
      <c r="AF335" s="13" t="s">
        <v>15</v>
      </c>
      <c r="AG335" s="13"/>
      <c r="AH335" s="37"/>
      <c r="AI335" s="42" t="s">
        <v>559</v>
      </c>
      <c r="AJ335" s="538"/>
      <c r="AK335" s="538"/>
      <c r="AL335" s="538"/>
      <c r="AM335" s="37">
        <f>ROUND(AN335*HLOOKUP(AM322,Grund_zins,2,FALSE)/2,2)</f>
        <v>143573.35999999999</v>
      </c>
      <c r="AN335" s="37">
        <f>AQ320</f>
        <v>7178668.1700000018</v>
      </c>
      <c r="AO335" s="13" t="s">
        <v>15</v>
      </c>
      <c r="AP335" s="13"/>
      <c r="AQ335" s="37"/>
      <c r="AR335" s="42" t="s">
        <v>559</v>
      </c>
      <c r="AS335" s="538"/>
      <c r="AT335" s="538"/>
      <c r="AU335" s="538"/>
      <c r="AV335" s="37">
        <f>ROUND(AW335*HLOOKUP(AV322,Grund_zins,2,FALSE)/2,2)</f>
        <v>142157.85</v>
      </c>
      <c r="AW335" s="37">
        <f>AZ320</f>
        <v>7107892.5800000019</v>
      </c>
      <c r="AX335" s="13" t="s">
        <v>15</v>
      </c>
      <c r="AY335" s="13"/>
      <c r="AZ335" s="37"/>
      <c r="BA335" s="42" t="s">
        <v>559</v>
      </c>
      <c r="BB335" s="538"/>
      <c r="BC335" s="538"/>
      <c r="BD335" s="538"/>
      <c r="BE335" s="37">
        <f>ROUND(BF335*HLOOKUP(BE322,Grund_zins,2,FALSE)/2,2)</f>
        <v>143984.76999999999</v>
      </c>
      <c r="BF335" s="37">
        <f>BI320</f>
        <v>7199238.4499999993</v>
      </c>
      <c r="BG335" s="13" t="s">
        <v>15</v>
      </c>
      <c r="BH335" s="13"/>
      <c r="BI335" s="37"/>
      <c r="BJ335" s="42" t="s">
        <v>559</v>
      </c>
      <c r="BK335" s="538"/>
      <c r="BL335" s="538"/>
      <c r="BM335" s="538"/>
      <c r="BN335" s="37">
        <f>ROUND(BO335*HLOOKUP(BN322,Grund_zins,2,FALSE)/2,2)</f>
        <v>127227.08</v>
      </c>
      <c r="BO335" s="37">
        <f>BR320</f>
        <v>7270118.6399999978</v>
      </c>
      <c r="BP335" s="13" t="s">
        <v>15</v>
      </c>
      <c r="BQ335" s="13"/>
      <c r="BR335" s="37"/>
      <c r="BS335" s="42" t="s">
        <v>559</v>
      </c>
      <c r="BT335" s="538"/>
      <c r="BU335" s="538"/>
      <c r="BV335" s="538"/>
      <c r="BW335" s="37">
        <f>ROUND(BX335*HLOOKUP(BW322,Grund_zins,2,FALSE)/2,2)</f>
        <v>118859.25</v>
      </c>
      <c r="BX335" s="37">
        <f>CA320</f>
        <v>6791957.1899999985</v>
      </c>
      <c r="BY335" s="13" t="s">
        <v>15</v>
      </c>
      <c r="BZ335" s="13"/>
      <c r="CA335" s="37"/>
      <c r="CB335" s="42" t="s">
        <v>559</v>
      </c>
      <c r="CC335" s="538"/>
      <c r="CD335" s="538"/>
      <c r="CE335" s="538"/>
      <c r="CF335" s="37">
        <f>ROUND(CG335*HLOOKUP(CF322,Grund_zins,2,FALSE)/2,2)</f>
        <v>119209.66</v>
      </c>
      <c r="CG335" s="37">
        <f>CJ320</f>
        <v>6811980.2899999991</v>
      </c>
      <c r="CH335" s="13" t="s">
        <v>15</v>
      </c>
      <c r="CI335" s="13"/>
      <c r="CJ335" s="37"/>
      <c r="CK335" s="42" t="s">
        <v>559</v>
      </c>
      <c r="CL335" s="538"/>
      <c r="CM335" s="538"/>
      <c r="CN335" s="538"/>
      <c r="CO335" s="37">
        <f>ROUND(CP335*HLOOKUP(CO322,Grund_zins,2,FALSE)/2,2)</f>
        <v>117537.79</v>
      </c>
      <c r="CP335" s="37">
        <f>CS320</f>
        <v>6716445.1799999997</v>
      </c>
      <c r="CQ335" s="13" t="s">
        <v>15</v>
      </c>
      <c r="CR335" s="13"/>
      <c r="CS335" s="37"/>
    </row>
    <row r="336" spans="1:97" s="14" customFormat="1" ht="18" hidden="1" customHeight="1" thickBot="1" x14ac:dyDescent="0.35">
      <c r="A336" s="503" t="s">
        <v>51</v>
      </c>
      <c r="B336" s="504"/>
      <c r="C336" s="504"/>
      <c r="D336" s="505"/>
      <c r="E336" s="504"/>
      <c r="F336" s="504"/>
      <c r="G336" s="504"/>
      <c r="H336" s="504"/>
      <c r="I336" s="504"/>
      <c r="J336" s="504"/>
      <c r="K336" s="504"/>
      <c r="L336" s="504"/>
      <c r="M336" s="504"/>
      <c r="N336" s="504"/>
      <c r="O336" s="546">
        <v>15</v>
      </c>
      <c r="P336" s="546"/>
      <c r="Q336" s="100" t="s">
        <v>560</v>
      </c>
      <c r="R336" s="101"/>
      <c r="S336" s="101"/>
      <c r="T336" s="101"/>
      <c r="U336" s="105">
        <f>U334+U335</f>
        <v>181262.34</v>
      </c>
      <c r="V336" s="102">
        <f>V334+V335</f>
        <v>8850941.2000000011</v>
      </c>
      <c r="W336" s="106" t="s">
        <v>16</v>
      </c>
      <c r="X336" s="106"/>
      <c r="Y336" s="102"/>
      <c r="Z336" s="100" t="s">
        <v>560</v>
      </c>
      <c r="AA336" s="101"/>
      <c r="AB336" s="101"/>
      <c r="AC336" s="101"/>
      <c r="AD336" s="105">
        <f>AD334+AD335</f>
        <v>178127.56</v>
      </c>
      <c r="AE336" s="102">
        <f>AE334+AE335</f>
        <v>8694202.290000001</v>
      </c>
      <c r="AF336" s="106" t="s">
        <v>16</v>
      </c>
      <c r="AG336" s="106"/>
      <c r="AH336" s="102"/>
      <c r="AI336" s="100" t="s">
        <v>560</v>
      </c>
      <c r="AJ336" s="101"/>
      <c r="AK336" s="101"/>
      <c r="AL336" s="101"/>
      <c r="AM336" s="105">
        <f>AM334+AM335</f>
        <v>152060.4</v>
      </c>
      <c r="AN336" s="102">
        <f>AN334+AN335</f>
        <v>7390844.2500000019</v>
      </c>
      <c r="AO336" s="106" t="s">
        <v>16</v>
      </c>
      <c r="AP336" s="106"/>
      <c r="AQ336" s="102"/>
      <c r="AR336" s="100" t="s">
        <v>560</v>
      </c>
      <c r="AS336" s="101"/>
      <c r="AT336" s="101"/>
      <c r="AU336" s="101"/>
      <c r="AV336" s="105">
        <f>AV334+AV335</f>
        <v>150644.89000000001</v>
      </c>
      <c r="AW336" s="102">
        <f>AW334+AW335</f>
        <v>7320068.660000002</v>
      </c>
      <c r="AX336" s="106" t="s">
        <v>16</v>
      </c>
      <c r="AY336" s="106"/>
      <c r="AZ336" s="102"/>
      <c r="BA336" s="100" t="s">
        <v>560</v>
      </c>
      <c r="BB336" s="101"/>
      <c r="BC336" s="101"/>
      <c r="BD336" s="101"/>
      <c r="BE336" s="105">
        <f>BE334+BE335</f>
        <v>152471.81</v>
      </c>
      <c r="BF336" s="102">
        <f>BF334+BF335</f>
        <v>7411414.5299999993</v>
      </c>
      <c r="BG336" s="106" t="s">
        <v>16</v>
      </c>
      <c r="BH336" s="106"/>
      <c r="BI336" s="102"/>
      <c r="BJ336" s="100" t="s">
        <v>560</v>
      </c>
      <c r="BK336" s="101"/>
      <c r="BL336" s="101"/>
      <c r="BM336" s="101"/>
      <c r="BN336" s="105">
        <f>BN334+BN335</f>
        <v>134653.24</v>
      </c>
      <c r="BO336" s="102">
        <f>BO334+BO335</f>
        <v>7482294.7199999979</v>
      </c>
      <c r="BP336" s="106" t="s">
        <v>16</v>
      </c>
      <c r="BQ336" s="106"/>
      <c r="BR336" s="102"/>
      <c r="BS336" s="100" t="s">
        <v>560</v>
      </c>
      <c r="BT336" s="101"/>
      <c r="BU336" s="101"/>
      <c r="BV336" s="101"/>
      <c r="BW336" s="105">
        <f>BW334+BW335</f>
        <v>126285.41</v>
      </c>
      <c r="BX336" s="102">
        <f>BX334+BX335</f>
        <v>7004133.2699999986</v>
      </c>
      <c r="BY336" s="106" t="s">
        <v>16</v>
      </c>
      <c r="BZ336" s="106"/>
      <c r="CA336" s="102"/>
      <c r="CB336" s="100" t="s">
        <v>560</v>
      </c>
      <c r="CC336" s="101"/>
      <c r="CD336" s="101"/>
      <c r="CE336" s="101"/>
      <c r="CF336" s="105">
        <f>CF334+CF335</f>
        <v>126635.82</v>
      </c>
      <c r="CG336" s="102">
        <f>CG334+CG335</f>
        <v>7024156.3699999992</v>
      </c>
      <c r="CH336" s="106" t="s">
        <v>16</v>
      </c>
      <c r="CI336" s="106"/>
      <c r="CJ336" s="102"/>
      <c r="CK336" s="100" t="s">
        <v>560</v>
      </c>
      <c r="CL336" s="101"/>
      <c r="CM336" s="101"/>
      <c r="CN336" s="101"/>
      <c r="CO336" s="105">
        <f>CO334+CO335</f>
        <v>124963.95</v>
      </c>
      <c r="CP336" s="102">
        <f>CP334+CP335</f>
        <v>6928621.2599999998</v>
      </c>
      <c r="CQ336" s="106" t="s">
        <v>16</v>
      </c>
      <c r="CR336" s="106"/>
      <c r="CS336" s="102"/>
    </row>
    <row r="337" spans="1:97" s="14" customFormat="1" ht="18" hidden="1" customHeight="1" x14ac:dyDescent="0.4">
      <c r="A337" s="62" t="s">
        <v>578</v>
      </c>
      <c r="B337" s="56"/>
      <c r="C337" s="56"/>
      <c r="D337" s="129"/>
      <c r="E337" s="56"/>
      <c r="F337" s="56"/>
      <c r="G337" s="56"/>
      <c r="H337" s="56"/>
      <c r="I337" s="56"/>
      <c r="J337" s="56"/>
      <c r="K337" s="56"/>
      <c r="L337" s="56"/>
      <c r="M337" s="56"/>
      <c r="N337" s="56"/>
      <c r="O337" s="546">
        <v>16</v>
      </c>
      <c r="P337" s="546"/>
      <c r="Q337" s="107" t="s">
        <v>586</v>
      </c>
      <c r="R337" s="46"/>
      <c r="S337" s="46"/>
      <c r="T337" s="46"/>
      <c r="U337" s="39"/>
      <c r="V337" s="47"/>
      <c r="W337" s="47"/>
      <c r="X337" s="47"/>
      <c r="Y337" s="47"/>
      <c r="Z337" s="107" t="s">
        <v>586</v>
      </c>
      <c r="AA337" s="46"/>
      <c r="AB337" s="46"/>
      <c r="AC337" s="46"/>
      <c r="AD337" s="39"/>
      <c r="AE337" s="47"/>
      <c r="AF337" s="47"/>
      <c r="AG337" s="47"/>
      <c r="AH337" s="47"/>
      <c r="AI337" s="107" t="s">
        <v>586</v>
      </c>
      <c r="AJ337" s="46"/>
      <c r="AK337" s="46"/>
      <c r="AL337" s="46"/>
      <c r="AM337" s="39"/>
      <c r="AN337" s="47"/>
      <c r="AO337" s="47"/>
      <c r="AP337" s="47"/>
      <c r="AQ337" s="47"/>
      <c r="AR337" s="107" t="s">
        <v>586</v>
      </c>
      <c r="AS337" s="46"/>
      <c r="AT337" s="46"/>
      <c r="AU337" s="46"/>
      <c r="AV337" s="39"/>
      <c r="AW337" s="47"/>
      <c r="AX337" s="47"/>
      <c r="AY337" s="47"/>
      <c r="AZ337" s="47"/>
      <c r="BA337" s="107" t="s">
        <v>586</v>
      </c>
      <c r="BB337" s="46"/>
      <c r="BC337" s="46"/>
      <c r="BD337" s="46"/>
      <c r="BE337" s="39"/>
      <c r="BF337" s="47"/>
      <c r="BG337" s="47"/>
      <c r="BH337" s="47"/>
      <c r="BI337" s="47"/>
      <c r="BJ337" s="107" t="s">
        <v>586</v>
      </c>
      <c r="BK337" s="46"/>
      <c r="BL337" s="46"/>
      <c r="BM337" s="46"/>
      <c r="BN337" s="39"/>
      <c r="BO337" s="47"/>
      <c r="BP337" s="47"/>
      <c r="BQ337" s="47"/>
      <c r="BR337" s="47"/>
      <c r="BS337" s="107" t="s">
        <v>586</v>
      </c>
      <c r="BT337" s="46"/>
      <c r="BU337" s="46"/>
      <c r="BV337" s="46"/>
      <c r="BW337" s="39"/>
      <c r="BX337" s="47"/>
      <c r="BY337" s="47"/>
      <c r="BZ337" s="47"/>
      <c r="CA337" s="47"/>
      <c r="CB337" s="107" t="s">
        <v>586</v>
      </c>
      <c r="CC337" s="46"/>
      <c r="CD337" s="46"/>
      <c r="CE337" s="46"/>
      <c r="CF337" s="39"/>
      <c r="CG337" s="47"/>
      <c r="CH337" s="47"/>
      <c r="CI337" s="47"/>
      <c r="CJ337" s="47"/>
      <c r="CK337" s="107" t="s">
        <v>586</v>
      </c>
      <c r="CL337" s="46"/>
      <c r="CM337" s="46"/>
      <c r="CN337" s="46"/>
      <c r="CO337" s="39"/>
      <c r="CP337" s="47"/>
      <c r="CQ337" s="47"/>
      <c r="CR337" s="47"/>
      <c r="CS337" s="47"/>
    </row>
    <row r="338" spans="1:97" s="14" customFormat="1" ht="25.5" hidden="1" customHeight="1" x14ac:dyDescent="0.3">
      <c r="A338" s="44" t="s">
        <v>575</v>
      </c>
      <c r="B338" s="15"/>
      <c r="C338" s="15"/>
      <c r="D338" s="128"/>
      <c r="E338" s="15"/>
      <c r="F338" s="15"/>
      <c r="G338" s="15"/>
      <c r="H338" s="15"/>
      <c r="I338" s="15"/>
      <c r="J338" s="15"/>
      <c r="K338" s="15"/>
      <c r="L338" s="15"/>
      <c r="M338" s="15"/>
      <c r="N338" s="15"/>
      <c r="O338" s="546">
        <v>17</v>
      </c>
      <c r="P338" s="546"/>
      <c r="Q338" s="767" t="str">
        <f>"Berichtigte Herst.-/Ansch.Kost., soweit im Jahr "&amp;U4 &amp;" noch abgeschrieben wird"</f>
        <v>Berichtigte Herst.-/Ansch.Kost., soweit im Jahr 2012 noch abgeschrieben wird</v>
      </c>
      <c r="R338" s="656"/>
      <c r="S338" s="656"/>
      <c r="T338" s="656"/>
      <c r="U338" s="37">
        <f>T320</f>
        <v>13947669.980000002</v>
      </c>
      <c r="V338" s="13"/>
      <c r="W338" s="13"/>
      <c r="X338" s="13"/>
      <c r="Y338" s="13"/>
      <c r="Z338" s="767" t="str">
        <f>"Berichtigte Herst.-/Ansch.Kost., soweit im Jahr "&amp;AD4 &amp;" noch abgeschrieben wird"</f>
        <v>Berichtigte Herst.-/Ansch.Kost., soweit im Jahr 2013 noch abgeschrieben wird</v>
      </c>
      <c r="AA338" s="656"/>
      <c r="AB338" s="656"/>
      <c r="AC338" s="656"/>
      <c r="AD338" s="37">
        <f>AC320</f>
        <v>13790931.070000002</v>
      </c>
      <c r="AE338" s="13"/>
      <c r="AF338" s="13"/>
      <c r="AG338" s="13"/>
      <c r="AH338" s="13"/>
      <c r="AI338" s="767" t="str">
        <f>"Berichtigte Herst.-/Ansch.Kost., soweit im Jahr "&amp;AM4 &amp;" noch abgeschrieben wird"</f>
        <v>Berichtigte Herst.-/Ansch.Kost., soweit im Jahr 2014 noch abgeschrieben wird</v>
      </c>
      <c r="AJ338" s="656"/>
      <c r="AK338" s="656"/>
      <c r="AL338" s="656"/>
      <c r="AM338" s="37">
        <f>AL320</f>
        <v>12486662.530000003</v>
      </c>
      <c r="AN338" s="13"/>
      <c r="AO338" s="13"/>
      <c r="AP338" s="13"/>
      <c r="AQ338" s="13"/>
      <c r="AR338" s="767" t="str">
        <f>"Berichtigte Herst.-/Ansch.Kost., soweit im Jahr "&amp;AV4 &amp;" noch abgeschrieben wird"</f>
        <v>Berichtigte Herst.-/Ansch.Kost., soweit im Jahr 2015 noch abgeschrieben wird</v>
      </c>
      <c r="AS338" s="656"/>
      <c r="AT338" s="656"/>
      <c r="AU338" s="656"/>
      <c r="AV338" s="37">
        <f>AU320</f>
        <v>12413155.440000003</v>
      </c>
      <c r="AW338" s="13"/>
      <c r="AX338" s="13"/>
      <c r="AY338" s="13"/>
      <c r="AZ338" s="13"/>
      <c r="BA338" s="767" t="str">
        <f>"Berichtigte Herst.-/Ansch.Kost., soweit im Jahr "&amp;BE4 &amp;" noch abgeschrieben wird"</f>
        <v>Berichtigte Herst.-/Ansch.Kost., soweit im Jahr 2016 noch abgeschrieben wird</v>
      </c>
      <c r="BB338" s="656"/>
      <c r="BC338" s="656"/>
      <c r="BD338" s="656"/>
      <c r="BE338" s="37">
        <f>BD320</f>
        <v>12504501.310000001</v>
      </c>
      <c r="BF338" s="13"/>
      <c r="BG338" s="13"/>
      <c r="BH338" s="13"/>
      <c r="BI338" s="13"/>
      <c r="BJ338" s="767" t="str">
        <f>"Berichtigte Herst.-/Ansch.Kost., soweit im Jahr "&amp;BN4 &amp;" noch abgeschrieben wird"</f>
        <v>Berichtigte Herst.-/Ansch.Kost., soweit im Jahr 2017 noch abgeschrieben wird</v>
      </c>
      <c r="BK338" s="656"/>
      <c r="BL338" s="656"/>
      <c r="BM338" s="656"/>
      <c r="BN338" s="37">
        <f>BM320</f>
        <v>12575381.499999998</v>
      </c>
      <c r="BO338" s="13"/>
      <c r="BP338" s="13"/>
      <c r="BQ338" s="13"/>
      <c r="BR338" s="13"/>
      <c r="BS338" s="767" t="str">
        <f>"Berichtigte Herst.-/Ansch.Kost., soweit im Jahr "&amp;BW4 &amp;" noch abgeschrieben wird"</f>
        <v>Berichtigte Herst.-/Ansch.Kost., soweit im Jahr 2018 noch abgeschrieben wird</v>
      </c>
      <c r="BT338" s="656"/>
      <c r="BU338" s="656"/>
      <c r="BV338" s="656"/>
      <c r="BW338" s="37">
        <f>BV320</f>
        <v>12097220.049999999</v>
      </c>
      <c r="BX338" s="13"/>
      <c r="BY338" s="13"/>
      <c r="BZ338" s="13"/>
      <c r="CA338" s="13"/>
      <c r="CB338" s="767" t="str">
        <f>"Berichtigte Herst.-/Ansch.Kost., soweit im Jahr "&amp;CF4 &amp;" noch abgeschrieben wird"</f>
        <v>Berichtigte Herst.-/Ansch.Kost., soweit im Jahr 2019 noch abgeschrieben wird</v>
      </c>
      <c r="CC338" s="656"/>
      <c r="CD338" s="656"/>
      <c r="CE338" s="656"/>
      <c r="CF338" s="37">
        <f>CE320</f>
        <v>12107082.249999996</v>
      </c>
      <c r="CG338" s="13"/>
      <c r="CH338" s="13"/>
      <c r="CI338" s="13"/>
      <c r="CJ338" s="13"/>
      <c r="CK338" s="767" t="str">
        <f>"Berichtigte Herst.-/Ansch.Kost., soweit im Jahr "&amp;CO4 &amp;" noch abgeschrieben wird"</f>
        <v>Berichtigte Herst.-/Ansch.Kost., soweit im Jahr 2020 noch abgeschrieben wird</v>
      </c>
      <c r="CL338" s="656"/>
      <c r="CM338" s="656"/>
      <c r="CN338" s="656"/>
      <c r="CO338" s="37">
        <f>CN320</f>
        <v>11950904.960000001</v>
      </c>
      <c r="CP338" s="13"/>
      <c r="CQ338" s="13"/>
      <c r="CR338" s="13"/>
      <c r="CS338" s="13"/>
    </row>
    <row r="339" spans="1:97" s="14" customFormat="1" ht="18" hidden="1" customHeight="1" x14ac:dyDescent="0.3">
      <c r="A339" s="43" t="s">
        <v>561</v>
      </c>
      <c r="B339" s="15"/>
      <c r="C339" s="15"/>
      <c r="D339" s="128"/>
      <c r="E339" s="15"/>
      <c r="F339" s="15"/>
      <c r="G339" s="15"/>
      <c r="H339" s="15"/>
      <c r="I339" s="15"/>
      <c r="J339" s="15"/>
      <c r="K339" s="15"/>
      <c r="L339" s="15"/>
      <c r="M339" s="15"/>
      <c r="N339" s="15"/>
      <c r="O339" s="546">
        <v>18</v>
      </c>
      <c r="P339" s="546"/>
      <c r="Q339" s="42" t="str">
        <f>"Abschreibungen im Jahre "&amp;U4</f>
        <v>Abschreibungen im Jahre 2012</v>
      </c>
      <c r="R339" s="35"/>
      <c r="S339" s="35"/>
      <c r="T339" s="35"/>
      <c r="U339" s="37">
        <f>U320</f>
        <v>441725.47999999992</v>
      </c>
      <c r="V339" s="13"/>
      <c r="W339" s="13"/>
      <c r="X339" s="13"/>
      <c r="Y339" s="13"/>
      <c r="Z339" s="42" t="str">
        <f>"Abschreibungen im Jahre "&amp;AD4</f>
        <v>Abschreibungen im Jahre 2013</v>
      </c>
      <c r="AA339" s="538"/>
      <c r="AB339" s="538"/>
      <c r="AC339" s="538"/>
      <c r="AD339" s="37">
        <f>AD320</f>
        <v>434334.41</v>
      </c>
      <c r="AE339" s="13"/>
      <c r="AF339" s="13"/>
      <c r="AG339" s="13"/>
      <c r="AH339" s="13"/>
      <c r="AI339" s="42" t="str">
        <f>"Abschreibungen im Jahre "&amp;AM4</f>
        <v>Abschreibungen im Jahre 2014</v>
      </c>
      <c r="AJ339" s="538"/>
      <c r="AK339" s="538"/>
      <c r="AL339" s="538"/>
      <c r="AM339" s="37">
        <f>AM320</f>
        <v>399833.01999999996</v>
      </c>
      <c r="AN339" s="13"/>
      <c r="AO339" s="13"/>
      <c r="AP339" s="13"/>
      <c r="AQ339" s="13"/>
      <c r="AR339" s="42" t="str">
        <f>"Abschreibungen im Jahre "&amp;AV4</f>
        <v>Abschreibungen im Jahre 2015</v>
      </c>
      <c r="AS339" s="538"/>
      <c r="AT339" s="538"/>
      <c r="AU339" s="538"/>
      <c r="AV339" s="37">
        <f>AV320</f>
        <v>393500.84</v>
      </c>
      <c r="AW339" s="13"/>
      <c r="AX339" s="13"/>
      <c r="AY339" s="13"/>
      <c r="AZ339" s="13"/>
      <c r="BA339" s="42" t="str">
        <f>"Abschreibungen im Jahre "&amp;BE4</f>
        <v>Abschreibungen im Jahre 2016</v>
      </c>
      <c r="BB339" s="538"/>
      <c r="BC339" s="538"/>
      <c r="BD339" s="538"/>
      <c r="BE339" s="37">
        <f>BE320</f>
        <v>390999.48000000004</v>
      </c>
      <c r="BF339" s="13"/>
      <c r="BG339" s="13"/>
      <c r="BH339" s="13"/>
      <c r="BI339" s="13"/>
      <c r="BJ339" s="42" t="str">
        <f>"Abschreibungen im Jahre "&amp;BN4</f>
        <v>Abschreibungen im Jahre 2017</v>
      </c>
      <c r="BK339" s="538"/>
      <c r="BL339" s="538"/>
      <c r="BM339" s="538"/>
      <c r="BN339" s="37">
        <f>BN320</f>
        <v>389222.57999999996</v>
      </c>
      <c r="BO339" s="13"/>
      <c r="BP339" s="13"/>
      <c r="BQ339" s="13"/>
      <c r="BR339" s="13"/>
      <c r="BS339" s="42" t="str">
        <f>"Abschreibungen im Jahre "&amp;BW4</f>
        <v>Abschreibungen im Jahre 2018</v>
      </c>
      <c r="BT339" s="538"/>
      <c r="BU339" s="538"/>
      <c r="BV339" s="538"/>
      <c r="BW339" s="37">
        <f>BW320</f>
        <v>377019.48000000004</v>
      </c>
      <c r="BX339" s="13"/>
      <c r="BY339" s="13"/>
      <c r="BZ339" s="13"/>
      <c r="CA339" s="13"/>
      <c r="CB339" s="42" t="str">
        <f>"Abschreibungen im Jahre "&amp;CF4</f>
        <v>Abschreibungen im Jahre 2019</v>
      </c>
      <c r="CC339" s="538"/>
      <c r="CD339" s="538"/>
      <c r="CE339" s="538"/>
      <c r="CF339" s="37">
        <f>CF320</f>
        <v>376113.60000000003</v>
      </c>
      <c r="CG339" s="13"/>
      <c r="CH339" s="13"/>
      <c r="CI339" s="13"/>
      <c r="CJ339" s="13"/>
      <c r="CK339" s="42" t="str">
        <f>"Abschreibungen im Jahre "&amp;CO4</f>
        <v>Abschreibungen im Jahre 2020</v>
      </c>
      <c r="CL339" s="538"/>
      <c r="CM339" s="538"/>
      <c r="CN339" s="538"/>
      <c r="CO339" s="37">
        <f>CO320</f>
        <v>367340.27</v>
      </c>
      <c r="CP339" s="13"/>
      <c r="CQ339" s="13"/>
      <c r="CR339" s="13"/>
      <c r="CS339" s="13"/>
    </row>
    <row r="340" spans="1:97" s="13" customFormat="1" ht="18" hidden="1" customHeight="1" x14ac:dyDescent="0.3">
      <c r="A340" s="17" t="s">
        <v>576</v>
      </c>
      <c r="B340" s="15"/>
      <c r="C340" s="15"/>
      <c r="D340" s="128"/>
      <c r="E340" s="15"/>
      <c r="F340" s="15"/>
      <c r="G340" s="15"/>
      <c r="H340" s="15"/>
      <c r="I340" s="15"/>
      <c r="J340" s="15"/>
      <c r="K340" s="15"/>
      <c r="L340" s="15"/>
      <c r="M340" s="15"/>
      <c r="N340" s="15"/>
      <c r="O340" s="546">
        <v>19</v>
      </c>
      <c r="P340" s="546"/>
      <c r="Q340" s="42" t="str">
        <f>"Mittlerer Abschreibungssatz im Jahr "&amp;U4</f>
        <v>Mittlerer Abschreibungssatz im Jahr 2012</v>
      </c>
      <c r="R340" s="35"/>
      <c r="S340" s="35"/>
      <c r="T340" s="35"/>
      <c r="U340" s="121">
        <f>IF(U338&gt;0,ROUND(U339/U338,4),0)</f>
        <v>3.1699999999999999E-2</v>
      </c>
      <c r="Z340" s="42" t="str">
        <f>"Mittlerer Abschreibungssatz im Jahr "&amp;AD4</f>
        <v>Mittlerer Abschreibungssatz im Jahr 2013</v>
      </c>
      <c r="AA340" s="538"/>
      <c r="AB340" s="538"/>
      <c r="AC340" s="538"/>
      <c r="AD340" s="121">
        <f>IF(AD338&gt;0,ROUND(AD339/AD338,4),0)</f>
        <v>3.15E-2</v>
      </c>
      <c r="AI340" s="42" t="str">
        <f>"Mittlerer Abschreibungssatz im Jahr "&amp;AM4</f>
        <v>Mittlerer Abschreibungssatz im Jahr 2014</v>
      </c>
      <c r="AJ340" s="538"/>
      <c r="AK340" s="538"/>
      <c r="AL340" s="538"/>
      <c r="AM340" s="121">
        <f>IF(AM338&gt;0,ROUND(AM339/AM338,4),0)</f>
        <v>3.2000000000000001E-2</v>
      </c>
      <c r="AR340" s="42" t="str">
        <f>"Mittlerer Abschreibungssatz im Jahr "&amp;AV4</f>
        <v>Mittlerer Abschreibungssatz im Jahr 2015</v>
      </c>
      <c r="AS340" s="538"/>
      <c r="AT340" s="538"/>
      <c r="AU340" s="538"/>
      <c r="AV340" s="121">
        <f>IF(AV338&gt;0,ROUND(AV339/AV338,4),0)</f>
        <v>3.1699999999999999E-2</v>
      </c>
      <c r="BA340" s="42" t="str">
        <f>"Mittlerer Abschreibungssatz im Jahr "&amp;BE4</f>
        <v>Mittlerer Abschreibungssatz im Jahr 2016</v>
      </c>
      <c r="BB340" s="538"/>
      <c r="BC340" s="538"/>
      <c r="BD340" s="538"/>
      <c r="BE340" s="121">
        <f>IF(BE338&gt;0,ROUND(BE339/BE338,4),0)</f>
        <v>3.1300000000000001E-2</v>
      </c>
      <c r="BJ340" s="42" t="str">
        <f>"Mittlerer Abschreibungssatz im Jahr "&amp;BN4</f>
        <v>Mittlerer Abschreibungssatz im Jahr 2017</v>
      </c>
      <c r="BK340" s="538"/>
      <c r="BL340" s="538"/>
      <c r="BM340" s="538"/>
      <c r="BN340" s="121">
        <f>IF(BN338&gt;0,ROUND(BN339/BN338,4),0)</f>
        <v>3.1E-2</v>
      </c>
      <c r="BS340" s="42" t="str">
        <f>"Mittlerer Abschreibungssatz im Jahr "&amp;BW4</f>
        <v>Mittlerer Abschreibungssatz im Jahr 2018</v>
      </c>
      <c r="BT340" s="538"/>
      <c r="BU340" s="538"/>
      <c r="BV340" s="538"/>
      <c r="BW340" s="121">
        <f>IF(BW338&gt;0,ROUND(BW339/BW338,4),0)</f>
        <v>3.1199999999999999E-2</v>
      </c>
      <c r="CB340" s="42" t="str">
        <f>"Mittlerer Abschreibungssatz im Jahr "&amp;CF4</f>
        <v>Mittlerer Abschreibungssatz im Jahr 2019</v>
      </c>
      <c r="CC340" s="538"/>
      <c r="CD340" s="538"/>
      <c r="CE340" s="538"/>
      <c r="CF340" s="121">
        <f>IF(CF338&gt;0,ROUND(CF339/CF338,4),0)</f>
        <v>3.1099999999999999E-2</v>
      </c>
      <c r="CK340" s="42" t="str">
        <f>"Mittlerer Abschreibungssatz im Jahr "&amp;CO4</f>
        <v>Mittlerer Abschreibungssatz im Jahr 2020</v>
      </c>
      <c r="CL340" s="538"/>
      <c r="CM340" s="538"/>
      <c r="CN340" s="538"/>
      <c r="CO340" s="121">
        <f>IF(CO338&gt;0,ROUND(CO339/CO338,4),0)</f>
        <v>3.0700000000000002E-2</v>
      </c>
    </row>
    <row r="341" spans="1:97" ht="18" hidden="1" customHeight="1" x14ac:dyDescent="0.25">
      <c r="O341" s="546">
        <v>20</v>
      </c>
      <c r="P341" s="546"/>
      <c r="Q341" s="82"/>
      <c r="Z341" s="82"/>
      <c r="AI341" s="82"/>
      <c r="AR341" s="82"/>
      <c r="BA341" s="82"/>
      <c r="BJ341" s="82"/>
      <c r="BS341" s="82"/>
      <c r="CB341" s="82"/>
      <c r="CK341" s="82"/>
    </row>
  </sheetData>
  <mergeCells count="54">
    <mergeCell ref="BS338:BV338"/>
    <mergeCell ref="CB338:CE338"/>
    <mergeCell ref="CK338:CN338"/>
    <mergeCell ref="BS2:BY2"/>
    <mergeCell ref="BZ2:CA2"/>
    <mergeCell ref="CB2:CH2"/>
    <mergeCell ref="CI2:CJ2"/>
    <mergeCell ref="CK2:CQ2"/>
    <mergeCell ref="CR2:CS2"/>
    <mergeCell ref="BS1:CA1"/>
    <mergeCell ref="CB1:CJ1"/>
    <mergeCell ref="CK1:CS1"/>
    <mergeCell ref="AI338:AL338"/>
    <mergeCell ref="AR338:AU338"/>
    <mergeCell ref="BA1:BI1"/>
    <mergeCell ref="BJ1:BR1"/>
    <mergeCell ref="BA2:BG2"/>
    <mergeCell ref="BH2:BI2"/>
    <mergeCell ref="BJ2:BP2"/>
    <mergeCell ref="BQ2:BR2"/>
    <mergeCell ref="BA338:BD338"/>
    <mergeCell ref="BJ338:BM338"/>
    <mergeCell ref="AR1:AZ1"/>
    <mergeCell ref="AI2:AO2"/>
    <mergeCell ref="AR2:AX2"/>
    <mergeCell ref="AY2:AZ2"/>
    <mergeCell ref="Z1:AH1"/>
    <mergeCell ref="Z2:AF2"/>
    <mergeCell ref="AG2:AH2"/>
    <mergeCell ref="AI1:AQ1"/>
    <mergeCell ref="AP2:AQ2"/>
    <mergeCell ref="Z338:AC338"/>
    <mergeCell ref="E3:E4"/>
    <mergeCell ref="A1:J1"/>
    <mergeCell ref="A2:J2"/>
    <mergeCell ref="Q1:Y1"/>
    <mergeCell ref="K1:L1"/>
    <mergeCell ref="Q2:W2"/>
    <mergeCell ref="L2:L4"/>
    <mergeCell ref="N2:N3"/>
    <mergeCell ref="O2:O3"/>
    <mergeCell ref="M1:O1"/>
    <mergeCell ref="A3:A4"/>
    <mergeCell ref="B3:B4"/>
    <mergeCell ref="Q338:T338"/>
    <mergeCell ref="F3:F4"/>
    <mergeCell ref="I3:I4"/>
    <mergeCell ref="C3:C4"/>
    <mergeCell ref="D3:D4"/>
    <mergeCell ref="X2:Y2"/>
    <mergeCell ref="M2:M3"/>
    <mergeCell ref="K2:K4"/>
    <mergeCell ref="J3:J4"/>
    <mergeCell ref="P1:P3"/>
  </mergeCells>
  <phoneticPr fontId="0" type="noConversion"/>
  <printOptions gridLines="1"/>
  <pageMargins left="0.19685039370078741" right="0.19685039370078741" top="0.39370078740157483" bottom="0.39370078740157483" header="0.11811023622047245" footer="0.19685039370078741"/>
  <pageSetup paperSize="9" scale="72" orientation="landscape" horizontalDpi="4294967293" verticalDpi="4294967293" r:id="rId1"/>
  <headerFooter alignWithMargins="0">
    <oddFooter>&amp;L&amp;6
Verfasser: Josef Beer
Geschützt (§ 69a UrhG)</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CS130"/>
  <sheetViews>
    <sheetView workbookViewId="0">
      <pane ySplit="4" topLeftCell="A5" activePane="bottomLeft" state="frozen"/>
      <selection pane="bottomLeft" activeCell="A5" sqref="A5"/>
    </sheetView>
  </sheetViews>
  <sheetFormatPr baseColWidth="10" defaultRowHeight="12.5" x14ac:dyDescent="0.25"/>
  <cols>
    <col min="1" max="1" width="7.453125" customWidth="1"/>
    <col min="2" max="2" width="40.6328125" customWidth="1"/>
    <col min="3" max="3" width="17.54296875" customWidth="1"/>
    <col min="4" max="5" width="13.90625" customWidth="1"/>
    <col min="6" max="6" width="11.08984375" customWidth="1"/>
    <col min="7" max="7" width="6.90625" customWidth="1"/>
    <col min="8" max="8" width="8.6328125" customWidth="1"/>
    <col min="9" max="9" width="7.6328125" customWidth="1"/>
    <col min="10" max="10" width="10.36328125" style="10" customWidth="1"/>
    <col min="11" max="11" width="8.6328125" customWidth="1"/>
    <col min="12" max="12" width="11.453125" customWidth="1"/>
    <col min="13" max="14" width="12.6328125" customWidth="1"/>
    <col min="15" max="15" width="12.6328125" hidden="1" customWidth="1"/>
    <col min="16" max="16" width="12.6328125" customWidth="1"/>
    <col min="17" max="19" width="12.6328125" style="11" customWidth="1"/>
    <col min="20" max="20" width="12.6328125" style="11" hidden="1" customWidth="1"/>
    <col min="21" max="21" width="12.6328125" style="11" customWidth="1"/>
    <col min="22" max="22" width="12.6328125" customWidth="1"/>
    <col min="23" max="28" width="12.6328125" style="11" customWidth="1"/>
    <col min="29" max="29" width="12.6328125" style="11" hidden="1" customWidth="1"/>
    <col min="30" max="30" width="12.6328125" style="11" customWidth="1"/>
    <col min="31" max="31" width="12.6328125" customWidth="1"/>
    <col min="32" max="37" width="12.6328125" style="11" customWidth="1"/>
    <col min="38" max="38" width="12.6328125" style="11" hidden="1" customWidth="1"/>
    <col min="39" max="39" width="12.6328125" style="11" customWidth="1"/>
    <col min="40" max="40" width="12.6328125" customWidth="1"/>
    <col min="41" max="46" width="12.6328125" style="11" customWidth="1"/>
    <col min="47" max="47" width="12.6328125" style="11" hidden="1" customWidth="1"/>
    <col min="48" max="48" width="12.6328125" style="11" customWidth="1"/>
    <col min="49" max="49" width="12.6328125" customWidth="1"/>
    <col min="50" max="55" width="12.6328125" style="11" customWidth="1"/>
    <col min="56" max="56" width="12.6328125" style="11" hidden="1" customWidth="1"/>
    <col min="57" max="57" width="12.6328125" style="11" customWidth="1"/>
    <col min="58" max="58" width="12.6328125" customWidth="1"/>
    <col min="59" max="64" width="12.6328125" style="11" customWidth="1"/>
    <col min="65" max="65" width="12.6328125" style="11" hidden="1" customWidth="1"/>
    <col min="66" max="66" width="12.6328125" style="11" customWidth="1"/>
    <col min="67" max="67" width="12.6328125" customWidth="1"/>
    <col min="68" max="73" width="12.6328125" style="11" customWidth="1"/>
    <col min="74" max="74" width="12.6328125" style="11" hidden="1" customWidth="1"/>
    <col min="75" max="75" width="12.6328125" style="11" customWidth="1"/>
    <col min="76" max="76" width="12.6328125" customWidth="1"/>
    <col min="77" max="82" width="12.6328125" style="11" customWidth="1"/>
    <col min="83" max="83" width="12.6328125" style="11" hidden="1" customWidth="1"/>
    <col min="84" max="84" width="12.6328125" style="11" customWidth="1"/>
    <col min="85" max="85" width="12.6328125" customWidth="1"/>
    <col min="86" max="91" width="12.6328125" style="11" customWidth="1"/>
    <col min="92" max="92" width="12.6328125" style="11" hidden="1" customWidth="1"/>
    <col min="93" max="93" width="12.6328125" style="11" customWidth="1"/>
    <col min="94" max="94" width="12.6328125" customWidth="1"/>
    <col min="95" max="97" width="12.6328125" style="11" customWidth="1"/>
  </cols>
  <sheetData>
    <row r="1" spans="1:97" ht="30" customHeight="1" x14ac:dyDescent="0.25">
      <c r="A1" s="790" t="str">
        <f>Grunddaten!A2&amp; " - " &amp;Grunddaten!A1</f>
        <v>Wasserversorgungseinrichtung - Gemeinde A</v>
      </c>
      <c r="B1" s="791"/>
      <c r="C1" s="791"/>
      <c r="D1" s="791"/>
      <c r="E1" s="791"/>
      <c r="F1" s="791"/>
      <c r="G1" s="791"/>
      <c r="H1" s="791"/>
      <c r="I1" s="791"/>
      <c r="J1" s="792"/>
      <c r="K1" s="783" t="s">
        <v>602</v>
      </c>
      <c r="L1" s="775"/>
      <c r="M1" s="801" t="s">
        <v>603</v>
      </c>
      <c r="N1" s="801"/>
      <c r="O1" s="801"/>
      <c r="P1" s="802"/>
      <c r="Q1" s="772" t="str">
        <f>"Berechnungen für das Jahr "&amp;R4</f>
        <v>Berechnungen für das Jahr 2012</v>
      </c>
      <c r="R1" s="788"/>
      <c r="S1" s="788"/>
      <c r="T1" s="788"/>
      <c r="U1" s="788"/>
      <c r="V1" s="788"/>
      <c r="W1" s="788"/>
      <c r="X1" s="788"/>
      <c r="Y1" s="789"/>
      <c r="Z1" s="772" t="str">
        <f t="shared" ref="Z1" si="0">"Berechnungen für das Jahr "&amp;AA4</f>
        <v>Berechnungen für das Jahr 2013</v>
      </c>
      <c r="AA1" s="788"/>
      <c r="AB1" s="788"/>
      <c r="AC1" s="788"/>
      <c r="AD1" s="788"/>
      <c r="AE1" s="788"/>
      <c r="AF1" s="788"/>
      <c r="AG1" s="788"/>
      <c r="AH1" s="789"/>
      <c r="AI1" s="772" t="str">
        <f t="shared" ref="AI1" si="1">"Berechnungen für das Jahr "&amp;AJ4</f>
        <v>Berechnungen für das Jahr 2014</v>
      </c>
      <c r="AJ1" s="788"/>
      <c r="AK1" s="788"/>
      <c r="AL1" s="788"/>
      <c r="AM1" s="788"/>
      <c r="AN1" s="788"/>
      <c r="AO1" s="788"/>
      <c r="AP1" s="788"/>
      <c r="AQ1" s="789"/>
      <c r="AR1" s="772" t="str">
        <f t="shared" ref="AR1" si="2">"Berechnungen für das Jahr "&amp;AS4</f>
        <v>Berechnungen für das Jahr 2015</v>
      </c>
      <c r="AS1" s="788"/>
      <c r="AT1" s="788"/>
      <c r="AU1" s="788"/>
      <c r="AV1" s="788"/>
      <c r="AW1" s="788"/>
      <c r="AX1" s="788"/>
      <c r="AY1" s="788"/>
      <c r="AZ1" s="789"/>
      <c r="BA1" s="772" t="str">
        <f t="shared" ref="BA1" si="3">"Berechnungen für das Jahr "&amp;BB4</f>
        <v>Berechnungen für das Jahr 2016</v>
      </c>
      <c r="BB1" s="788"/>
      <c r="BC1" s="788"/>
      <c r="BD1" s="788"/>
      <c r="BE1" s="788"/>
      <c r="BF1" s="788"/>
      <c r="BG1" s="788"/>
      <c r="BH1" s="788"/>
      <c r="BI1" s="789"/>
      <c r="BJ1" s="772" t="str">
        <f t="shared" ref="BJ1" si="4">"Berechnungen für das Jahr "&amp;BK4</f>
        <v>Berechnungen für das Jahr 2017</v>
      </c>
      <c r="BK1" s="788"/>
      <c r="BL1" s="788"/>
      <c r="BM1" s="788"/>
      <c r="BN1" s="788"/>
      <c r="BO1" s="788"/>
      <c r="BP1" s="788"/>
      <c r="BQ1" s="788"/>
      <c r="BR1" s="789"/>
      <c r="BS1" s="772" t="str">
        <f t="shared" ref="BS1" si="5">"Berechnungen für das Jahr "&amp;BT4</f>
        <v>Berechnungen für das Jahr 2018</v>
      </c>
      <c r="BT1" s="788"/>
      <c r="BU1" s="788"/>
      <c r="BV1" s="788"/>
      <c r="BW1" s="788"/>
      <c r="BX1" s="788"/>
      <c r="BY1" s="788"/>
      <c r="BZ1" s="788"/>
      <c r="CA1" s="789"/>
      <c r="CB1" s="772" t="str">
        <f t="shared" ref="CB1" si="6">"Berechnungen für das Jahr "&amp;CC4</f>
        <v>Berechnungen für das Jahr 2019</v>
      </c>
      <c r="CC1" s="788"/>
      <c r="CD1" s="788"/>
      <c r="CE1" s="788"/>
      <c r="CF1" s="788"/>
      <c r="CG1" s="788"/>
      <c r="CH1" s="788"/>
      <c r="CI1" s="788"/>
      <c r="CJ1" s="789"/>
      <c r="CK1" s="772" t="str">
        <f t="shared" ref="CK1" si="7">"Berechnungen für das Jahr "&amp;CL4</f>
        <v>Berechnungen für das Jahr 2020</v>
      </c>
      <c r="CL1" s="788"/>
      <c r="CM1" s="788"/>
      <c r="CN1" s="788"/>
      <c r="CO1" s="788"/>
      <c r="CP1" s="788"/>
      <c r="CQ1" s="788"/>
      <c r="CR1" s="788"/>
      <c r="CS1" s="789"/>
    </row>
    <row r="2" spans="1:97" ht="45" customHeight="1" x14ac:dyDescent="0.35">
      <c r="A2" s="770" t="s">
        <v>780</v>
      </c>
      <c r="B2" s="770"/>
      <c r="C2" s="770"/>
      <c r="D2" s="770"/>
      <c r="E2" s="770"/>
      <c r="F2" s="770"/>
      <c r="G2" s="770"/>
      <c r="H2" s="770"/>
      <c r="I2" s="770"/>
      <c r="J2" s="771"/>
      <c r="K2" s="793" t="s">
        <v>151</v>
      </c>
      <c r="L2" s="796" t="s">
        <v>164</v>
      </c>
      <c r="M2" s="804" t="s">
        <v>604</v>
      </c>
      <c r="N2" s="780" t="s">
        <v>605</v>
      </c>
      <c r="O2" s="58"/>
      <c r="P2" s="803" t="s">
        <v>156</v>
      </c>
      <c r="Q2" s="799" t="s">
        <v>153</v>
      </c>
      <c r="R2" s="788"/>
      <c r="S2" s="788"/>
      <c r="T2" s="788"/>
      <c r="U2" s="788"/>
      <c r="V2" s="788"/>
      <c r="W2" s="788"/>
      <c r="X2" s="783" t="s">
        <v>150</v>
      </c>
      <c r="Y2" s="800"/>
      <c r="Z2" s="799" t="s">
        <v>153</v>
      </c>
      <c r="AA2" s="788"/>
      <c r="AB2" s="788"/>
      <c r="AC2" s="788"/>
      <c r="AD2" s="788"/>
      <c r="AE2" s="788"/>
      <c r="AF2" s="788"/>
      <c r="AG2" s="783" t="s">
        <v>150</v>
      </c>
      <c r="AH2" s="800"/>
      <c r="AI2" s="799" t="s">
        <v>153</v>
      </c>
      <c r="AJ2" s="788"/>
      <c r="AK2" s="788"/>
      <c r="AL2" s="788"/>
      <c r="AM2" s="788"/>
      <c r="AN2" s="788"/>
      <c r="AO2" s="788"/>
      <c r="AP2" s="783" t="s">
        <v>150</v>
      </c>
      <c r="AQ2" s="800"/>
      <c r="AR2" s="799" t="s">
        <v>153</v>
      </c>
      <c r="AS2" s="788"/>
      <c r="AT2" s="788"/>
      <c r="AU2" s="788"/>
      <c r="AV2" s="788"/>
      <c r="AW2" s="788"/>
      <c r="AX2" s="788"/>
      <c r="AY2" s="783" t="s">
        <v>150</v>
      </c>
      <c r="AZ2" s="800"/>
      <c r="BA2" s="799" t="s">
        <v>153</v>
      </c>
      <c r="BB2" s="788"/>
      <c r="BC2" s="788"/>
      <c r="BD2" s="788"/>
      <c r="BE2" s="788"/>
      <c r="BF2" s="788"/>
      <c r="BG2" s="788"/>
      <c r="BH2" s="783" t="s">
        <v>150</v>
      </c>
      <c r="BI2" s="800"/>
      <c r="BJ2" s="799" t="s">
        <v>153</v>
      </c>
      <c r="BK2" s="788"/>
      <c r="BL2" s="788"/>
      <c r="BM2" s="788"/>
      <c r="BN2" s="788"/>
      <c r="BO2" s="788"/>
      <c r="BP2" s="788"/>
      <c r="BQ2" s="783" t="s">
        <v>150</v>
      </c>
      <c r="BR2" s="800"/>
      <c r="BS2" s="799" t="s">
        <v>153</v>
      </c>
      <c r="BT2" s="788"/>
      <c r="BU2" s="788"/>
      <c r="BV2" s="788"/>
      <c r="BW2" s="788"/>
      <c r="BX2" s="788"/>
      <c r="BY2" s="788"/>
      <c r="BZ2" s="783" t="s">
        <v>150</v>
      </c>
      <c r="CA2" s="800"/>
      <c r="CB2" s="799" t="s">
        <v>153</v>
      </c>
      <c r="CC2" s="788"/>
      <c r="CD2" s="788"/>
      <c r="CE2" s="788"/>
      <c r="CF2" s="788"/>
      <c r="CG2" s="788"/>
      <c r="CH2" s="788"/>
      <c r="CI2" s="783" t="s">
        <v>150</v>
      </c>
      <c r="CJ2" s="800"/>
      <c r="CK2" s="799" t="s">
        <v>153</v>
      </c>
      <c r="CL2" s="788"/>
      <c r="CM2" s="788"/>
      <c r="CN2" s="788"/>
      <c r="CO2" s="788"/>
      <c r="CP2" s="788"/>
      <c r="CQ2" s="788"/>
      <c r="CR2" s="783" t="s">
        <v>150</v>
      </c>
      <c r="CS2" s="800"/>
    </row>
    <row r="3" spans="1:97" ht="68.25" customHeight="1" x14ac:dyDescent="0.25">
      <c r="A3" s="785" t="s">
        <v>97</v>
      </c>
      <c r="B3" s="785" t="s">
        <v>95</v>
      </c>
      <c r="C3" s="785" t="s">
        <v>96</v>
      </c>
      <c r="D3" s="785" t="s">
        <v>136</v>
      </c>
      <c r="E3" s="785" t="s">
        <v>104</v>
      </c>
      <c r="F3" s="785" t="s">
        <v>105</v>
      </c>
      <c r="G3" s="243" t="s">
        <v>175</v>
      </c>
      <c r="H3" s="243" t="s">
        <v>176</v>
      </c>
      <c r="I3" s="786" t="s">
        <v>525</v>
      </c>
      <c r="J3" s="807" t="s">
        <v>527</v>
      </c>
      <c r="K3" s="794"/>
      <c r="L3" s="797"/>
      <c r="M3" s="805"/>
      <c r="N3" s="806"/>
      <c r="O3" s="3" t="s">
        <v>107</v>
      </c>
      <c r="P3" s="803"/>
      <c r="Q3" s="2" t="s">
        <v>108</v>
      </c>
      <c r="R3" s="3" t="s">
        <v>55</v>
      </c>
      <c r="S3" s="57" t="s">
        <v>157</v>
      </c>
      <c r="T3" s="57" t="s">
        <v>562</v>
      </c>
      <c r="U3" s="3" t="s">
        <v>606</v>
      </c>
      <c r="V3" s="3" t="s">
        <v>607</v>
      </c>
      <c r="W3" s="60" t="s">
        <v>608</v>
      </c>
      <c r="X3" s="398" t="s">
        <v>609</v>
      </c>
      <c r="Y3" s="399" t="s">
        <v>610</v>
      </c>
      <c r="Z3" s="2" t="s">
        <v>108</v>
      </c>
      <c r="AA3" s="513" t="s">
        <v>55</v>
      </c>
      <c r="AB3" s="57" t="s">
        <v>157</v>
      </c>
      <c r="AC3" s="57" t="s">
        <v>562</v>
      </c>
      <c r="AD3" s="513" t="s">
        <v>606</v>
      </c>
      <c r="AE3" s="513" t="s">
        <v>607</v>
      </c>
      <c r="AF3" s="512" t="s">
        <v>608</v>
      </c>
      <c r="AG3" s="511" t="s">
        <v>609</v>
      </c>
      <c r="AH3" s="399" t="s">
        <v>610</v>
      </c>
      <c r="AI3" s="2" t="s">
        <v>108</v>
      </c>
      <c r="AJ3" s="513" t="s">
        <v>55</v>
      </c>
      <c r="AK3" s="57" t="s">
        <v>157</v>
      </c>
      <c r="AL3" s="57" t="s">
        <v>562</v>
      </c>
      <c r="AM3" s="513" t="s">
        <v>606</v>
      </c>
      <c r="AN3" s="513" t="s">
        <v>607</v>
      </c>
      <c r="AO3" s="512" t="s">
        <v>608</v>
      </c>
      <c r="AP3" s="511" t="s">
        <v>609</v>
      </c>
      <c r="AQ3" s="399" t="s">
        <v>610</v>
      </c>
      <c r="AR3" s="2" t="s">
        <v>108</v>
      </c>
      <c r="AS3" s="513" t="s">
        <v>55</v>
      </c>
      <c r="AT3" s="57" t="s">
        <v>157</v>
      </c>
      <c r="AU3" s="57" t="s">
        <v>562</v>
      </c>
      <c r="AV3" s="513" t="s">
        <v>606</v>
      </c>
      <c r="AW3" s="513" t="s">
        <v>607</v>
      </c>
      <c r="AX3" s="512" t="s">
        <v>608</v>
      </c>
      <c r="AY3" s="511" t="s">
        <v>609</v>
      </c>
      <c r="AZ3" s="399" t="s">
        <v>610</v>
      </c>
      <c r="BA3" s="2" t="s">
        <v>108</v>
      </c>
      <c r="BB3" s="513" t="s">
        <v>55</v>
      </c>
      <c r="BC3" s="57" t="s">
        <v>157</v>
      </c>
      <c r="BD3" s="57" t="s">
        <v>562</v>
      </c>
      <c r="BE3" s="513" t="s">
        <v>606</v>
      </c>
      <c r="BF3" s="513" t="s">
        <v>607</v>
      </c>
      <c r="BG3" s="512" t="s">
        <v>608</v>
      </c>
      <c r="BH3" s="511" t="s">
        <v>609</v>
      </c>
      <c r="BI3" s="399" t="s">
        <v>610</v>
      </c>
      <c r="BJ3" s="2" t="s">
        <v>108</v>
      </c>
      <c r="BK3" s="513" t="s">
        <v>55</v>
      </c>
      <c r="BL3" s="57" t="s">
        <v>157</v>
      </c>
      <c r="BM3" s="57" t="s">
        <v>562</v>
      </c>
      <c r="BN3" s="513" t="s">
        <v>606</v>
      </c>
      <c r="BO3" s="513" t="s">
        <v>607</v>
      </c>
      <c r="BP3" s="512" t="s">
        <v>608</v>
      </c>
      <c r="BQ3" s="511" t="s">
        <v>609</v>
      </c>
      <c r="BR3" s="399" t="s">
        <v>610</v>
      </c>
      <c r="BS3" s="2" t="s">
        <v>108</v>
      </c>
      <c r="BT3" s="513" t="s">
        <v>55</v>
      </c>
      <c r="BU3" s="57" t="s">
        <v>157</v>
      </c>
      <c r="BV3" s="57" t="s">
        <v>562</v>
      </c>
      <c r="BW3" s="513" t="s">
        <v>606</v>
      </c>
      <c r="BX3" s="513" t="s">
        <v>607</v>
      </c>
      <c r="BY3" s="512" t="s">
        <v>608</v>
      </c>
      <c r="BZ3" s="511" t="s">
        <v>609</v>
      </c>
      <c r="CA3" s="399" t="s">
        <v>610</v>
      </c>
      <c r="CB3" s="2" t="s">
        <v>108</v>
      </c>
      <c r="CC3" s="513" t="s">
        <v>55</v>
      </c>
      <c r="CD3" s="57" t="s">
        <v>157</v>
      </c>
      <c r="CE3" s="57" t="s">
        <v>562</v>
      </c>
      <c r="CF3" s="513" t="s">
        <v>606</v>
      </c>
      <c r="CG3" s="513" t="s">
        <v>607</v>
      </c>
      <c r="CH3" s="512" t="s">
        <v>608</v>
      </c>
      <c r="CI3" s="511" t="s">
        <v>609</v>
      </c>
      <c r="CJ3" s="399" t="s">
        <v>610</v>
      </c>
      <c r="CK3" s="2" t="s">
        <v>108</v>
      </c>
      <c r="CL3" s="513" t="s">
        <v>55</v>
      </c>
      <c r="CM3" s="57" t="s">
        <v>157</v>
      </c>
      <c r="CN3" s="57" t="s">
        <v>562</v>
      </c>
      <c r="CO3" s="513" t="s">
        <v>606</v>
      </c>
      <c r="CP3" s="513" t="s">
        <v>607</v>
      </c>
      <c r="CQ3" s="512" t="s">
        <v>608</v>
      </c>
      <c r="CR3" s="511" t="s">
        <v>609</v>
      </c>
      <c r="CS3" s="399" t="s">
        <v>610</v>
      </c>
    </row>
    <row r="4" spans="1:97" ht="13" x14ac:dyDescent="0.25">
      <c r="A4" s="785"/>
      <c r="B4" s="785"/>
      <c r="C4" s="785"/>
      <c r="D4" s="785"/>
      <c r="E4" s="785"/>
      <c r="F4" s="785"/>
      <c r="G4" s="242" t="s">
        <v>83</v>
      </c>
      <c r="H4" s="242" t="s">
        <v>173</v>
      </c>
      <c r="I4" s="787"/>
      <c r="J4" s="808"/>
      <c r="K4" s="795"/>
      <c r="L4" s="798"/>
      <c r="M4" s="7">
        <f>EOMONTH(Grunddaten!$H$6,-1)</f>
        <v>40908</v>
      </c>
      <c r="N4" s="7">
        <f>M4</f>
        <v>40908</v>
      </c>
      <c r="O4" s="78"/>
      <c r="P4" s="59">
        <f>M4</f>
        <v>40908</v>
      </c>
      <c r="Q4" s="8">
        <f>U4</f>
        <v>2012</v>
      </c>
      <c r="R4" s="38">
        <f>U4</f>
        <v>2012</v>
      </c>
      <c r="S4" s="7">
        <f>V4</f>
        <v>41274</v>
      </c>
      <c r="T4" s="7">
        <f>S4</f>
        <v>41274</v>
      </c>
      <c r="U4" s="38">
        <f>YEAR(V4)</f>
        <v>2012</v>
      </c>
      <c r="V4" s="7">
        <f>EOMONTH(M4,12)</f>
        <v>41274</v>
      </c>
      <c r="W4" s="7">
        <f>V4</f>
        <v>41274</v>
      </c>
      <c r="X4" s="7">
        <f>V4</f>
        <v>41274</v>
      </c>
      <c r="Y4" s="90">
        <f>V4</f>
        <v>41274</v>
      </c>
      <c r="Z4" s="8">
        <f t="shared" ref="Z4" si="8">AD4</f>
        <v>2013</v>
      </c>
      <c r="AA4" s="38">
        <f t="shared" ref="AA4:AB4" si="9">AD4</f>
        <v>2013</v>
      </c>
      <c r="AB4" s="7">
        <f t="shared" si="9"/>
        <v>41639</v>
      </c>
      <c r="AC4" s="7">
        <f t="shared" ref="AC4" si="10">AB4</f>
        <v>41639</v>
      </c>
      <c r="AD4" s="38">
        <f t="shared" ref="AD4" si="11">YEAR(AE4)</f>
        <v>2013</v>
      </c>
      <c r="AE4" s="7">
        <f t="shared" ref="AE4" si="12">EOMONTH(V4,12)</f>
        <v>41639</v>
      </c>
      <c r="AF4" s="7">
        <f t="shared" ref="AF4" si="13">AE4</f>
        <v>41639</v>
      </c>
      <c r="AG4" s="7">
        <f t="shared" ref="AG4" si="14">AE4</f>
        <v>41639</v>
      </c>
      <c r="AH4" s="90">
        <f t="shared" ref="AH4" si="15">AE4</f>
        <v>41639</v>
      </c>
      <c r="AI4" s="8">
        <f t="shared" ref="AI4" si="16">AM4</f>
        <v>2014</v>
      </c>
      <c r="AJ4" s="38">
        <f t="shared" ref="AJ4:AK4" si="17">AM4</f>
        <v>2014</v>
      </c>
      <c r="AK4" s="7">
        <f t="shared" si="17"/>
        <v>42004</v>
      </c>
      <c r="AL4" s="7">
        <f t="shared" ref="AL4" si="18">AK4</f>
        <v>42004</v>
      </c>
      <c r="AM4" s="38">
        <f t="shared" ref="AM4" si="19">YEAR(AN4)</f>
        <v>2014</v>
      </c>
      <c r="AN4" s="7">
        <f t="shared" ref="AN4" si="20">EOMONTH(AE4,12)</f>
        <v>42004</v>
      </c>
      <c r="AO4" s="7">
        <f t="shared" ref="AO4" si="21">AN4</f>
        <v>42004</v>
      </c>
      <c r="AP4" s="7">
        <f t="shared" ref="AP4" si="22">AN4</f>
        <v>42004</v>
      </c>
      <c r="AQ4" s="90">
        <f t="shared" ref="AQ4" si="23">AN4</f>
        <v>42004</v>
      </c>
      <c r="AR4" s="8">
        <f t="shared" ref="AR4" si="24">AV4</f>
        <v>2015</v>
      </c>
      <c r="AS4" s="38">
        <f t="shared" ref="AS4:AT4" si="25">AV4</f>
        <v>2015</v>
      </c>
      <c r="AT4" s="7">
        <f t="shared" si="25"/>
        <v>42369</v>
      </c>
      <c r="AU4" s="7">
        <f t="shared" ref="AU4" si="26">AT4</f>
        <v>42369</v>
      </c>
      <c r="AV4" s="38">
        <f t="shared" ref="AV4" si="27">YEAR(AW4)</f>
        <v>2015</v>
      </c>
      <c r="AW4" s="7">
        <f t="shared" ref="AW4" si="28">EOMONTH(AN4,12)</f>
        <v>42369</v>
      </c>
      <c r="AX4" s="7">
        <f t="shared" ref="AX4" si="29">AW4</f>
        <v>42369</v>
      </c>
      <c r="AY4" s="7">
        <f t="shared" ref="AY4" si="30">AW4</f>
        <v>42369</v>
      </c>
      <c r="AZ4" s="90">
        <f t="shared" ref="AZ4" si="31">AW4</f>
        <v>42369</v>
      </c>
      <c r="BA4" s="8">
        <f t="shared" ref="BA4" si="32">BE4</f>
        <v>2016</v>
      </c>
      <c r="BB4" s="38">
        <f t="shared" ref="BB4:BC4" si="33">BE4</f>
        <v>2016</v>
      </c>
      <c r="BC4" s="7">
        <f t="shared" si="33"/>
        <v>42735</v>
      </c>
      <c r="BD4" s="7">
        <f t="shared" ref="BD4" si="34">BC4</f>
        <v>42735</v>
      </c>
      <c r="BE4" s="38">
        <f t="shared" ref="BE4" si="35">YEAR(BF4)</f>
        <v>2016</v>
      </c>
      <c r="BF4" s="7">
        <f t="shared" ref="BF4" si="36">EOMONTH(AW4,12)</f>
        <v>42735</v>
      </c>
      <c r="BG4" s="7">
        <f t="shared" ref="BG4" si="37">BF4</f>
        <v>42735</v>
      </c>
      <c r="BH4" s="7">
        <f t="shared" ref="BH4" si="38">BF4</f>
        <v>42735</v>
      </c>
      <c r="BI4" s="90">
        <f t="shared" ref="BI4" si="39">BF4</f>
        <v>42735</v>
      </c>
      <c r="BJ4" s="8">
        <f t="shared" ref="BJ4" si="40">BN4</f>
        <v>2017</v>
      </c>
      <c r="BK4" s="38">
        <f t="shared" ref="BK4:BL4" si="41">BN4</f>
        <v>2017</v>
      </c>
      <c r="BL4" s="7">
        <f t="shared" si="41"/>
        <v>43100</v>
      </c>
      <c r="BM4" s="7">
        <f t="shared" ref="BM4" si="42">BL4</f>
        <v>43100</v>
      </c>
      <c r="BN4" s="38">
        <f t="shared" ref="BN4" si="43">YEAR(BO4)</f>
        <v>2017</v>
      </c>
      <c r="BO4" s="7">
        <f t="shared" ref="BO4" si="44">EOMONTH(BF4,12)</f>
        <v>43100</v>
      </c>
      <c r="BP4" s="7">
        <f t="shared" ref="BP4" si="45">BO4</f>
        <v>43100</v>
      </c>
      <c r="BQ4" s="7">
        <f t="shared" ref="BQ4" si="46">BO4</f>
        <v>43100</v>
      </c>
      <c r="BR4" s="90">
        <f t="shared" ref="BR4" si="47">BO4</f>
        <v>43100</v>
      </c>
      <c r="BS4" s="8">
        <f t="shared" ref="BS4" si="48">BW4</f>
        <v>2018</v>
      </c>
      <c r="BT4" s="38">
        <f t="shared" ref="BT4:BU4" si="49">BW4</f>
        <v>2018</v>
      </c>
      <c r="BU4" s="7">
        <f t="shared" si="49"/>
        <v>43465</v>
      </c>
      <c r="BV4" s="7">
        <f t="shared" ref="BV4" si="50">BU4</f>
        <v>43465</v>
      </c>
      <c r="BW4" s="38">
        <f t="shared" ref="BW4" si="51">YEAR(BX4)</f>
        <v>2018</v>
      </c>
      <c r="BX4" s="7">
        <f t="shared" ref="BX4" si="52">EOMONTH(BO4,12)</f>
        <v>43465</v>
      </c>
      <c r="BY4" s="7">
        <f t="shared" ref="BY4" si="53">BX4</f>
        <v>43465</v>
      </c>
      <c r="BZ4" s="7">
        <f t="shared" ref="BZ4" si="54">BX4</f>
        <v>43465</v>
      </c>
      <c r="CA4" s="90">
        <f t="shared" ref="CA4" si="55">BX4</f>
        <v>43465</v>
      </c>
      <c r="CB4" s="8">
        <f t="shared" ref="CB4" si="56">CF4</f>
        <v>2019</v>
      </c>
      <c r="CC4" s="38">
        <f t="shared" ref="CC4:CD4" si="57">CF4</f>
        <v>2019</v>
      </c>
      <c r="CD4" s="7">
        <f t="shared" si="57"/>
        <v>43830</v>
      </c>
      <c r="CE4" s="7">
        <f t="shared" ref="CE4" si="58">CD4</f>
        <v>43830</v>
      </c>
      <c r="CF4" s="38">
        <f t="shared" ref="CF4" si="59">YEAR(CG4)</f>
        <v>2019</v>
      </c>
      <c r="CG4" s="7">
        <f t="shared" ref="CG4" si="60">EOMONTH(BX4,12)</f>
        <v>43830</v>
      </c>
      <c r="CH4" s="7">
        <f t="shared" ref="CH4" si="61">CG4</f>
        <v>43830</v>
      </c>
      <c r="CI4" s="7">
        <f t="shared" ref="CI4" si="62">CG4</f>
        <v>43830</v>
      </c>
      <c r="CJ4" s="90">
        <f t="shared" ref="CJ4" si="63">CG4</f>
        <v>43830</v>
      </c>
      <c r="CK4" s="8">
        <f t="shared" ref="CK4" si="64">CO4</f>
        <v>2020</v>
      </c>
      <c r="CL4" s="38">
        <f t="shared" ref="CL4:CM4" si="65">CO4</f>
        <v>2020</v>
      </c>
      <c r="CM4" s="7">
        <f t="shared" si="65"/>
        <v>44196</v>
      </c>
      <c r="CN4" s="7">
        <f t="shared" ref="CN4" si="66">CM4</f>
        <v>44196</v>
      </c>
      <c r="CO4" s="38">
        <f t="shared" ref="CO4" si="67">YEAR(CP4)</f>
        <v>2020</v>
      </c>
      <c r="CP4" s="7">
        <f t="shared" ref="CP4" si="68">EOMONTH(CG4,12)</f>
        <v>44196</v>
      </c>
      <c r="CQ4" s="7">
        <f t="shared" ref="CQ4" si="69">CP4</f>
        <v>44196</v>
      </c>
      <c r="CR4" s="7">
        <f t="shared" ref="CR4" si="70">CP4</f>
        <v>44196</v>
      </c>
      <c r="CS4" s="90">
        <f t="shared" ref="CS4" si="71">CP4</f>
        <v>44196</v>
      </c>
    </row>
    <row r="5" spans="1:97" ht="12.9" customHeight="1" x14ac:dyDescent="0.25">
      <c r="A5" s="207"/>
      <c r="B5" s="208"/>
      <c r="C5" s="209"/>
      <c r="D5" s="209"/>
      <c r="E5" s="188"/>
      <c r="F5" s="270"/>
      <c r="G5" s="189"/>
      <c r="H5" s="177"/>
      <c r="I5" s="190"/>
      <c r="J5" s="191"/>
      <c r="K5" s="385">
        <f>IF(AND(G5&gt;0,G5&lt;=1,H5=0),1,IF(H5&gt;=1,1,IF(H5&gt;0,H5,IF(AND(G5&gt;0,OR(H5=0,H5="")),ROUND(1/G5,4),0))))</f>
        <v>0</v>
      </c>
      <c r="L5" s="94">
        <f>IF(AND(E5&gt;0,F5&gt;0,K5&gt;0),ROUND((E5-I5)*K5,2),IF(AND(E5&lt;0,F5&gt;0,K5&gt;0),ROUND(E5*K5,2),0))</f>
        <v>0</v>
      </c>
      <c r="M5" s="1">
        <f t="shared" ref="M5:M36" si="72">IF(AND(E5-N5&gt;=0,F5&gt;0,YEAR(M$4)&gt;=YEAR(F5)),E5-N5,IF(AND(E5-N5&lt;0,F5&gt;0,YEAR(M$4)&gt;=YEAR(F5)),E5-N5,0))</f>
        <v>0</v>
      </c>
      <c r="N5" s="1">
        <f>IF(AND(YEAR(F5)&lt;=YEAR(M$4),E5&lt;1000,E5&gt;-1000,F5&gt;0,K5=1),E5-I5,IF(AND(YEAR(F5)&lt;=YEAR(M$4),E5&gt;0,F5&gt;0,K5&gt;0,E5&gt;L5*(YEAR(M$4)-YEAR(F5))+ROUND((L5/12)*(13-MONTH(F5)),2)+I5),L5*(YEAR(M$4)-YEAR(F5))+ROUND((L5/12)*(13-MONTH(F5)),2),IF(AND(YEAR(F5)&lt;=YEAR(M$4),E5&gt;0,F5&gt;0,K5&gt;0,E5&lt;=(L5*(YEAR(M$4)-YEAR(F5)+ROUND((L5/12)*(13-MONTH(F5)),2)))+I5),E5-I5,IF(AND(YEAR(F5)&lt;=YEAR(M$4),E5&lt;0,F5&gt;0,K5&gt;0,E5&lt;L5*(YEAR(M$4)-YEAR(F5))+ROUND((L5/12)*(13-MONTH(F5)),2)+I5),L5*(YEAR(M$4)-YEAR(F5))+ROUND((L5/12)*(13-MONTH(F5)),2),IF(AND(YEAR(F5)&lt;=YEAR(M$4),E5&lt;0,F5&gt;0,K5&gt;0,E5&lt;=(L5*(YEAR(M$4)-YEAR(F5)+ROUND((L5/12)*(13-MONTH(F5)),2)))+I5),E5-I5,0)))))</f>
        <v>0</v>
      </c>
      <c r="O5" s="1"/>
      <c r="P5" s="1">
        <f t="shared" ref="P5:P36" si="73">IF(AND($F5&gt;0,$F5&lt;=N$4),$E5,0)</f>
        <v>0</v>
      </c>
      <c r="Q5" s="4">
        <f>IF(YEAR($F5)=Q$4,$E5,0)</f>
        <v>0</v>
      </c>
      <c r="R5" s="9">
        <f t="shared" ref="R5:R36" si="74">IF(Q5&lt;&gt;0,ROUND(Q5*YEARFRAC($F5,S$4,0),2),0)</f>
        <v>0</v>
      </c>
      <c r="S5" s="9">
        <f>IF(AND($F5&gt;0,$F5&lt;=V$4),$E5,0)</f>
        <v>0</v>
      </c>
      <c r="T5" s="9">
        <f>IF(U5&lt;&gt;0,ROUND(U5/$L5*S5,2),0)</f>
        <v>0</v>
      </c>
      <c r="U5" s="9">
        <f>IF(AND(YEAR($F5)=YEAR(V$4),$E5&lt;1000,$E5&gt;-1000,$F5&gt;0,$K5=1),$E5-$I5,IF(AND(YEAR($F5)=YEAR(V$4),$F5&gt;0,$K5&gt;0),ROUND(($L5/12)*(13-MONTH($F5)),2),IF(AND(YEAR($F5)&lt;YEAR(V$4),$E5&gt;0,$F5&gt;0,$K5&gt;0,M5&gt;$L5+$I5),$L5,IF(AND(YEAR($F5)&lt;YEAR(V$4),$E5&gt;0,$F5&gt;0,$K5&gt;0,M5&gt;0,M5&lt;=$L5+$I5),M5-$I5,IF(AND(YEAR($F5)&lt;YEAR(V$4),$E5&lt;0,$F5&gt;0,$K5&gt;0,M5&lt;0,M5&lt;=$L5),$L5,IF(AND(YEAR($F5)&lt;YEAR(V$4),$E5&lt;0,$F5&gt;0,$K5&gt;0,M5&lt;0,M5&gt;$L5),M5,0))))))</f>
        <v>0</v>
      </c>
      <c r="V5" s="9">
        <f t="shared" ref="V5:V36" si="75">IF(AND(YEAR(V$4)=YEAR($F5),$E5&gt;0,$F5&gt;0,$E5-U5&gt;=0),$E5-U5,IF(AND(YEAR(V$4)&gt;YEAR($F5),$E5&gt;0,$F5&gt;0,M5-U5&gt;=0),M5-U5,IF(AND(YEAR(V$4)=YEAR($F5),$E5&lt;0,$F5&gt;0,$E5-U5&lt;0),$E5-U5,IF(AND(YEAR(V$4)&gt;YEAR($F5),$E5&lt;0,$F5&gt;0,M5-U5&lt;=0),M5-U5,0))))</f>
        <v>0</v>
      </c>
      <c r="W5" s="9">
        <f>N5+U5</f>
        <v>0</v>
      </c>
      <c r="X5" s="9">
        <f>IF(AND(R5&lt;&gt;0,$J5="H",$L5=0),R5,IF(AND(YEAR(V$4)&gt;=YEAR($F5),$J5="H",$F5&gt;0,$L5=0),$E5,0))</f>
        <v>0</v>
      </c>
      <c r="Y5" s="96">
        <f>IF(AND(YEAR(V$4)&gt;=YEAR($F5),$E5&gt;0,$F5&gt;0,U5&gt;0,$J5="H"),ROUND(U5/$L5*$E5,2),IF(AND(YEAR(V$4)&gt;=YEAR($F5),$E5&lt;0,$F5&gt;0,U5&lt;0,$J5="H"),ROUND(U5/$L5*$E5,2),0))</f>
        <v>0</v>
      </c>
      <c r="Z5" s="4">
        <f t="shared" ref="Z5:BA20" si="76">IF(YEAR($F5)=Z$4,$E5,0)</f>
        <v>0</v>
      </c>
      <c r="AA5" s="9">
        <f t="shared" ref="AA5:AA68" si="77">IF(Z5&lt;&gt;0,ROUND(Z5*YEARFRAC($F5,AB$4,0),2),0)</f>
        <v>0</v>
      </c>
      <c r="AB5" s="9">
        <f t="shared" ref="AB5:AB68" si="78">IF(AND($F5&gt;0,$F5&lt;=AE$4),$E5,0)</f>
        <v>0</v>
      </c>
      <c r="AC5" s="9">
        <f t="shared" ref="AC5:AC20" si="79">IF(AD5&lt;&gt;0,ROUND(AD5/$L5*AB5,2),0)</f>
        <v>0</v>
      </c>
      <c r="AD5" s="9">
        <f t="shared" ref="AD5:AD68" si="80">IF(AND(YEAR($F5)=YEAR(AE$4),$E5&lt;1000,$E5&gt;-1000,$F5&gt;0,$K5=1),$E5-$I5,IF(AND(YEAR($F5)=YEAR(AE$4),$F5&gt;0,$K5&gt;0),ROUND(($L5/12)*(13-MONTH($F5)),2),IF(AND(YEAR($F5)&lt;YEAR(AE$4),$E5&gt;0,$F5&gt;0,$K5&gt;0,V5&gt;$L5+$I5),$L5,IF(AND(YEAR($F5)&lt;YEAR(AE$4),$E5&gt;0,$F5&gt;0,$K5&gt;0,V5&gt;0,V5&lt;=$L5+$I5),V5-$I5,IF(AND(YEAR($F5)&lt;YEAR(AE$4),$E5&lt;0,$F5&gt;0,$K5&gt;0,V5&lt;0,V5&lt;=$L5),$L5,IF(AND(YEAR($F5)&lt;YEAR(AE$4),$E5&lt;0,$F5&gt;0,$K5&gt;0,V5&lt;0,V5&gt;$L5),V5,0))))))</f>
        <v>0</v>
      </c>
      <c r="AE5" s="9">
        <f t="shared" ref="AE5:AE68" si="81">IF(AND(YEAR(AE$4)=YEAR($F5),$E5&gt;0,$F5&gt;0,$E5-AD5&gt;=0),$E5-AD5,IF(AND(YEAR(AE$4)&gt;YEAR($F5),$E5&gt;0,$F5&gt;0,V5-AD5&gt;=0),V5-AD5,IF(AND(YEAR(AE$4)=YEAR($F5),$E5&lt;0,$F5&gt;0,$E5-AD5&lt;0),$E5-AD5,IF(AND(YEAR(AE$4)&gt;YEAR($F5),$E5&lt;0,$F5&gt;0,V5-AD5&lt;=0),V5-AD5,0))))</f>
        <v>0</v>
      </c>
      <c r="AF5" s="9">
        <f t="shared" ref="AF5:AF68" si="82">W5+AD5</f>
        <v>0</v>
      </c>
      <c r="AG5" s="9">
        <f t="shared" ref="AG5:AG68" si="83">IF(AND(AA5&lt;&gt;0,$J5="H",$L5=0),AA5,IF(AND(YEAR(AE$4)&gt;=YEAR($F5),$J5="H",$F5&gt;0,$L5=0),$E5,0))</f>
        <v>0</v>
      </c>
      <c r="AH5" s="96">
        <f t="shared" ref="AH5:AH68" si="84">IF(AND(YEAR(AE$4)&gt;=YEAR($F5),$E5&gt;0,$F5&gt;0,AD5&gt;0,$J5="H"),ROUND(AD5/$L5*$E5,2),IF(AND(YEAR(AE$4)&gt;=YEAR($F5),$E5&lt;0,$F5&gt;0,AD5&lt;0,$J5="H"),ROUND(AD5/$L5*$E5,2),0))</f>
        <v>0</v>
      </c>
      <c r="AI5" s="4">
        <f t="shared" ref="AI5" si="85">IF(YEAR($F5)=AI$4,$E5,0)</f>
        <v>0</v>
      </c>
      <c r="AJ5" s="9">
        <f t="shared" ref="AJ5:AJ68" si="86">IF(AI5&lt;&gt;0,ROUND(AI5*YEARFRAC($F5,AK$4,0),2),0)</f>
        <v>0</v>
      </c>
      <c r="AK5" s="9">
        <f t="shared" ref="AK5:AK68" si="87">IF(AND($F5&gt;0,$F5&lt;=AN$4),$E5,0)</f>
        <v>0</v>
      </c>
      <c r="AL5" s="9">
        <f t="shared" ref="AL5:AL20" si="88">IF(AM5&lt;&gt;0,ROUND(AM5/$L5*AK5,2),0)</f>
        <v>0</v>
      </c>
      <c r="AM5" s="9">
        <f t="shared" ref="AM5:AM68" si="89">IF(AND(YEAR($F5)=YEAR(AN$4),$E5&lt;1000,$E5&gt;-1000,$F5&gt;0,$K5=1),$E5-$I5,IF(AND(YEAR($F5)=YEAR(AN$4),$F5&gt;0,$K5&gt;0),ROUND(($L5/12)*(13-MONTH($F5)),2),IF(AND(YEAR($F5)&lt;YEAR(AN$4),$E5&gt;0,$F5&gt;0,$K5&gt;0,AE5&gt;$L5+$I5),$L5,IF(AND(YEAR($F5)&lt;YEAR(AN$4),$E5&gt;0,$F5&gt;0,$K5&gt;0,AE5&gt;0,AE5&lt;=$L5+$I5),AE5-$I5,IF(AND(YEAR($F5)&lt;YEAR(AN$4),$E5&lt;0,$F5&gt;0,$K5&gt;0,AE5&lt;0,AE5&lt;=$L5),$L5,IF(AND(YEAR($F5)&lt;YEAR(AN$4),$E5&lt;0,$F5&gt;0,$K5&gt;0,AE5&lt;0,AE5&gt;$L5),AE5,0))))))</f>
        <v>0</v>
      </c>
      <c r="AN5" s="9">
        <f t="shared" ref="AN5:AN68" si="90">IF(AND(YEAR(AN$4)=YEAR($F5),$E5&gt;0,$F5&gt;0,$E5-AM5&gt;=0),$E5-AM5,IF(AND(YEAR(AN$4)&gt;YEAR($F5),$E5&gt;0,$F5&gt;0,AE5-AM5&gt;=0),AE5-AM5,IF(AND(YEAR(AN$4)=YEAR($F5),$E5&lt;0,$F5&gt;0,$E5-AM5&lt;0),$E5-AM5,IF(AND(YEAR(AN$4)&gt;YEAR($F5),$E5&lt;0,$F5&gt;0,AE5-AM5&lt;=0),AE5-AM5,0))))</f>
        <v>0</v>
      </c>
      <c r="AO5" s="9">
        <f t="shared" ref="AO5:AO68" si="91">AF5+AM5</f>
        <v>0</v>
      </c>
      <c r="AP5" s="9">
        <f t="shared" ref="AP5:AP68" si="92">IF(AND(AJ5&lt;&gt;0,$J5="H",$L5=0),AJ5,IF(AND(YEAR(AN$4)&gt;=YEAR($F5),$J5="H",$F5&gt;0,$L5=0),$E5,0))</f>
        <v>0</v>
      </c>
      <c r="AQ5" s="96">
        <f t="shared" ref="AQ5:AQ68" si="93">IF(AND(YEAR(AN$4)&gt;=YEAR($F5),$E5&gt;0,$F5&gt;0,AM5&gt;0,$J5="H"),ROUND(AM5/$L5*$E5,2),IF(AND(YEAR(AN$4)&gt;=YEAR($F5),$E5&lt;0,$F5&gt;0,AM5&lt;0,$J5="H"),ROUND(AM5/$L5*$E5,2),0))</f>
        <v>0</v>
      </c>
      <c r="AR5" s="4">
        <f t="shared" ref="AR5" si="94">IF(YEAR($F5)=AR$4,$E5,0)</f>
        <v>0</v>
      </c>
      <c r="AS5" s="9">
        <f t="shared" ref="AS5:AS68" si="95">IF(AR5&lt;&gt;0,ROUND(AR5*YEARFRAC($F5,AT$4,0),2),0)</f>
        <v>0</v>
      </c>
      <c r="AT5" s="9">
        <f t="shared" ref="AT5:AT68" si="96">IF(AND($F5&gt;0,$F5&lt;=AW$4),$E5,0)</f>
        <v>0</v>
      </c>
      <c r="AU5" s="9">
        <f t="shared" ref="AU5:AU20" si="97">IF(AV5&lt;&gt;0,ROUND(AV5/$L5*AT5,2),0)</f>
        <v>0</v>
      </c>
      <c r="AV5" s="9">
        <f t="shared" ref="AV5:AV68" si="98">IF(AND(YEAR($F5)=YEAR(AW$4),$E5&lt;1000,$E5&gt;-1000,$F5&gt;0,$K5=1),$E5-$I5,IF(AND(YEAR($F5)=YEAR(AW$4),$F5&gt;0,$K5&gt;0),ROUND(($L5/12)*(13-MONTH($F5)),2),IF(AND(YEAR($F5)&lt;YEAR(AW$4),$E5&gt;0,$F5&gt;0,$K5&gt;0,AN5&gt;$L5+$I5),$L5,IF(AND(YEAR($F5)&lt;YEAR(AW$4),$E5&gt;0,$F5&gt;0,$K5&gt;0,AN5&gt;0,AN5&lt;=$L5+$I5),AN5-$I5,IF(AND(YEAR($F5)&lt;YEAR(AW$4),$E5&lt;0,$F5&gt;0,$K5&gt;0,AN5&lt;0,AN5&lt;=$L5),$L5,IF(AND(YEAR($F5)&lt;YEAR(AW$4),$E5&lt;0,$F5&gt;0,$K5&gt;0,AN5&lt;0,AN5&gt;$L5),AN5,0))))))</f>
        <v>0</v>
      </c>
      <c r="AW5" s="9">
        <f t="shared" ref="AW5:AW68" si="99">IF(AND(YEAR(AW$4)=YEAR($F5),$E5&gt;0,$F5&gt;0,$E5-AV5&gt;=0),$E5-AV5,IF(AND(YEAR(AW$4)&gt;YEAR($F5),$E5&gt;0,$F5&gt;0,AN5-AV5&gt;=0),AN5-AV5,IF(AND(YEAR(AW$4)=YEAR($F5),$E5&lt;0,$F5&gt;0,$E5-AV5&lt;0),$E5-AV5,IF(AND(YEAR(AW$4)&gt;YEAR($F5),$E5&lt;0,$F5&gt;0,AN5-AV5&lt;=0),AN5-AV5,0))))</f>
        <v>0</v>
      </c>
      <c r="AX5" s="9">
        <f t="shared" ref="AX5:AX68" si="100">AO5+AV5</f>
        <v>0</v>
      </c>
      <c r="AY5" s="9">
        <f t="shared" ref="AY5:AY68" si="101">IF(AND(AS5&lt;&gt;0,$J5="H",$L5=0),AS5,IF(AND(YEAR(AW$4)&gt;=YEAR($F5),$J5="H",$F5&gt;0,$L5=0),$E5,0))</f>
        <v>0</v>
      </c>
      <c r="AZ5" s="96">
        <f t="shared" ref="AZ5:AZ68" si="102">IF(AND(YEAR(AW$4)&gt;=YEAR($F5),$E5&gt;0,$F5&gt;0,AV5&gt;0,$J5="H"),ROUND(AV5/$L5*$E5,2),IF(AND(YEAR(AW$4)&gt;=YEAR($F5),$E5&lt;0,$F5&gt;0,AV5&lt;0,$J5="H"),ROUND(AV5/$L5*$E5,2),0))</f>
        <v>0</v>
      </c>
      <c r="BA5" s="4">
        <f t="shared" ref="BA5" si="103">IF(YEAR($F5)=BA$4,$E5,0)</f>
        <v>0</v>
      </c>
      <c r="BB5" s="9">
        <f t="shared" ref="BB5:BB68" si="104">IF(BA5&lt;&gt;0,ROUND(BA5*YEARFRAC($F5,BC$4,0),2),0)</f>
        <v>0</v>
      </c>
      <c r="BC5" s="9">
        <f t="shared" ref="BC5:BC68" si="105">IF(AND($F5&gt;0,$F5&lt;=BF$4),$E5,0)</f>
        <v>0</v>
      </c>
      <c r="BD5" s="9">
        <f t="shared" ref="BD5:BD20" si="106">IF(BE5&lt;&gt;0,ROUND(BE5/$L5*BC5,2),0)</f>
        <v>0</v>
      </c>
      <c r="BE5" s="9">
        <f t="shared" ref="BE5:BE68" si="107">IF(AND(YEAR($F5)=YEAR(BF$4),$E5&lt;1000,$E5&gt;-1000,$F5&gt;0,$K5=1),$E5-$I5,IF(AND(YEAR($F5)=YEAR(BF$4),$F5&gt;0,$K5&gt;0),ROUND(($L5/12)*(13-MONTH($F5)),2),IF(AND(YEAR($F5)&lt;YEAR(BF$4),$E5&gt;0,$F5&gt;0,$K5&gt;0,AW5&gt;$L5+$I5),$L5,IF(AND(YEAR($F5)&lt;YEAR(BF$4),$E5&gt;0,$F5&gt;0,$K5&gt;0,AW5&gt;0,AW5&lt;=$L5+$I5),AW5-$I5,IF(AND(YEAR($F5)&lt;YEAR(BF$4),$E5&lt;0,$F5&gt;0,$K5&gt;0,AW5&lt;0,AW5&lt;=$L5),$L5,IF(AND(YEAR($F5)&lt;YEAR(BF$4),$E5&lt;0,$F5&gt;0,$K5&gt;0,AW5&lt;0,AW5&gt;$L5),AW5,0))))))</f>
        <v>0</v>
      </c>
      <c r="BF5" s="9">
        <f t="shared" ref="BF5:BF68" si="108">IF(AND(YEAR(BF$4)=YEAR($F5),$E5&gt;0,$F5&gt;0,$E5-BE5&gt;=0),$E5-BE5,IF(AND(YEAR(BF$4)&gt;YEAR($F5),$E5&gt;0,$F5&gt;0,AW5-BE5&gt;=0),AW5-BE5,IF(AND(YEAR(BF$4)=YEAR($F5),$E5&lt;0,$F5&gt;0,$E5-BE5&lt;0),$E5-BE5,IF(AND(YEAR(BF$4)&gt;YEAR($F5),$E5&lt;0,$F5&gt;0,AW5-BE5&lt;=0),AW5-BE5,0))))</f>
        <v>0</v>
      </c>
      <c r="BG5" s="9">
        <f t="shared" ref="BG5:BG68" si="109">AX5+BE5</f>
        <v>0</v>
      </c>
      <c r="BH5" s="9">
        <f t="shared" ref="BH5:BH68" si="110">IF(AND(BB5&lt;&gt;0,$J5="H",$L5=0),BB5,IF(AND(YEAR(BF$4)&gt;=YEAR($F5),$J5="H",$F5&gt;0,$L5=0),$E5,0))</f>
        <v>0</v>
      </c>
      <c r="BI5" s="96">
        <f t="shared" ref="BI5:BI68" si="111">IF(AND(YEAR(BF$4)&gt;=YEAR($F5),$E5&gt;0,$F5&gt;0,BE5&gt;0,$J5="H"),ROUND(BE5/$L5*$E5,2),IF(AND(YEAR(BF$4)&gt;=YEAR($F5),$E5&lt;0,$F5&gt;0,BE5&lt;0,$J5="H"),ROUND(BE5/$L5*$E5,2),0))</f>
        <v>0</v>
      </c>
      <c r="BJ5" s="4">
        <f t="shared" ref="BJ5:CK20" si="112">IF(YEAR($F5)=BJ$4,$E5,0)</f>
        <v>0</v>
      </c>
      <c r="BK5" s="9">
        <f t="shared" ref="BK5:BK68" si="113">IF(BJ5&lt;&gt;0,ROUND(BJ5*YEARFRAC($F5,BL$4,0),2),0)</f>
        <v>0</v>
      </c>
      <c r="BL5" s="9">
        <f t="shared" ref="BL5:BL68" si="114">IF(AND($F5&gt;0,$F5&lt;=BO$4),$E5,0)</f>
        <v>0</v>
      </c>
      <c r="BM5" s="9">
        <f t="shared" ref="BM5:BM20" si="115">IF(BN5&lt;&gt;0,ROUND(BN5/$L5*BL5,2),0)</f>
        <v>0</v>
      </c>
      <c r="BN5" s="9">
        <f t="shared" ref="BN5:BN68" si="116">IF(AND(YEAR($F5)=YEAR(BO$4),$E5&lt;1000,$E5&gt;-1000,$F5&gt;0,$K5=1),$E5-$I5,IF(AND(YEAR($F5)=YEAR(BO$4),$F5&gt;0,$K5&gt;0),ROUND(($L5/12)*(13-MONTH($F5)),2),IF(AND(YEAR($F5)&lt;YEAR(BO$4),$E5&gt;0,$F5&gt;0,$K5&gt;0,BF5&gt;$L5+$I5),$L5,IF(AND(YEAR($F5)&lt;YEAR(BO$4),$E5&gt;0,$F5&gt;0,$K5&gt;0,BF5&gt;0,BF5&lt;=$L5+$I5),BF5-$I5,IF(AND(YEAR($F5)&lt;YEAR(BO$4),$E5&lt;0,$F5&gt;0,$K5&gt;0,BF5&lt;0,BF5&lt;=$L5),$L5,IF(AND(YEAR($F5)&lt;YEAR(BO$4),$E5&lt;0,$F5&gt;0,$K5&gt;0,BF5&lt;0,BF5&gt;$L5),BF5,0))))))</f>
        <v>0</v>
      </c>
      <c r="BO5" s="9">
        <f t="shared" ref="BO5:BO68" si="117">IF(AND(YEAR(BO$4)=YEAR($F5),$E5&gt;0,$F5&gt;0,$E5-BN5&gt;=0),$E5-BN5,IF(AND(YEAR(BO$4)&gt;YEAR($F5),$E5&gt;0,$F5&gt;0,BF5-BN5&gt;=0),BF5-BN5,IF(AND(YEAR(BO$4)=YEAR($F5),$E5&lt;0,$F5&gt;0,$E5-BN5&lt;0),$E5-BN5,IF(AND(YEAR(BO$4)&gt;YEAR($F5),$E5&lt;0,$F5&gt;0,BF5-BN5&lt;=0),BF5-BN5,0))))</f>
        <v>0</v>
      </c>
      <c r="BP5" s="9">
        <f t="shared" ref="BP5:BP68" si="118">BG5+BN5</f>
        <v>0</v>
      </c>
      <c r="BQ5" s="9">
        <f t="shared" ref="BQ5:BQ68" si="119">IF(AND(BK5&lt;&gt;0,$J5="H",$L5=0),BK5,IF(AND(YEAR(BO$4)&gt;=YEAR($F5),$J5="H",$F5&gt;0,$L5=0),$E5,0))</f>
        <v>0</v>
      </c>
      <c r="BR5" s="96">
        <f t="shared" ref="BR5:BR68" si="120">IF(AND(YEAR(BO$4)&gt;=YEAR($F5),$E5&gt;0,$F5&gt;0,BN5&gt;0,$J5="H"),ROUND(BN5/$L5*$E5,2),IF(AND(YEAR(BO$4)&gt;=YEAR($F5),$E5&lt;0,$F5&gt;0,BN5&lt;0,$J5="H"),ROUND(BN5/$L5*$E5,2),0))</f>
        <v>0</v>
      </c>
      <c r="BS5" s="4">
        <f t="shared" ref="BS5" si="121">IF(YEAR($F5)=BS$4,$E5,0)</f>
        <v>0</v>
      </c>
      <c r="BT5" s="9">
        <f t="shared" ref="BT5:BT68" si="122">IF(BS5&lt;&gt;0,ROUND(BS5*YEARFRAC($F5,BU$4,0),2),0)</f>
        <v>0</v>
      </c>
      <c r="BU5" s="9">
        <f t="shared" ref="BU5:BU68" si="123">IF(AND($F5&gt;0,$F5&lt;=BX$4),$E5,0)</f>
        <v>0</v>
      </c>
      <c r="BV5" s="9">
        <f t="shared" ref="BV5:BV20" si="124">IF(BW5&lt;&gt;0,ROUND(BW5/$L5*BU5,2),0)</f>
        <v>0</v>
      </c>
      <c r="BW5" s="9">
        <f t="shared" ref="BW5:BW68" si="125">IF(AND(YEAR($F5)=YEAR(BX$4),$E5&lt;1000,$E5&gt;-1000,$F5&gt;0,$K5=1),$E5-$I5,IF(AND(YEAR($F5)=YEAR(BX$4),$F5&gt;0,$K5&gt;0),ROUND(($L5/12)*(13-MONTH($F5)),2),IF(AND(YEAR($F5)&lt;YEAR(BX$4),$E5&gt;0,$F5&gt;0,$K5&gt;0,BO5&gt;$L5+$I5),$L5,IF(AND(YEAR($F5)&lt;YEAR(BX$4),$E5&gt;0,$F5&gt;0,$K5&gt;0,BO5&gt;0,BO5&lt;=$L5+$I5),BO5-$I5,IF(AND(YEAR($F5)&lt;YEAR(BX$4),$E5&lt;0,$F5&gt;0,$K5&gt;0,BO5&lt;0,BO5&lt;=$L5),$L5,IF(AND(YEAR($F5)&lt;YEAR(BX$4),$E5&lt;0,$F5&gt;0,$K5&gt;0,BO5&lt;0,BO5&gt;$L5),BO5,0))))))</f>
        <v>0</v>
      </c>
      <c r="BX5" s="9">
        <f t="shared" ref="BX5:BX68" si="126">IF(AND(YEAR(BX$4)=YEAR($F5),$E5&gt;0,$F5&gt;0,$E5-BW5&gt;=0),$E5-BW5,IF(AND(YEAR(BX$4)&gt;YEAR($F5),$E5&gt;0,$F5&gt;0,BO5-BW5&gt;=0),BO5-BW5,IF(AND(YEAR(BX$4)=YEAR($F5),$E5&lt;0,$F5&gt;0,$E5-BW5&lt;0),$E5-BW5,IF(AND(YEAR(BX$4)&gt;YEAR($F5),$E5&lt;0,$F5&gt;0,BO5-BW5&lt;=0),BO5-BW5,0))))</f>
        <v>0</v>
      </c>
      <c r="BY5" s="9">
        <f t="shared" ref="BY5:BY68" si="127">BP5+BW5</f>
        <v>0</v>
      </c>
      <c r="BZ5" s="9">
        <f t="shared" ref="BZ5:BZ68" si="128">IF(AND(BT5&lt;&gt;0,$J5="H",$L5=0),BT5,IF(AND(YEAR(BX$4)&gt;=YEAR($F5),$J5="H",$F5&gt;0,$L5=0),$E5,0))</f>
        <v>0</v>
      </c>
      <c r="CA5" s="96">
        <f t="shared" ref="CA5:CA68" si="129">IF(AND(YEAR(BX$4)&gt;=YEAR($F5),$E5&gt;0,$F5&gt;0,BW5&gt;0,$J5="H"),ROUND(BW5/$L5*$E5,2),IF(AND(YEAR(BX$4)&gt;=YEAR($F5),$E5&lt;0,$F5&gt;0,BW5&lt;0,$J5="H"),ROUND(BW5/$L5*$E5,2),0))</f>
        <v>0</v>
      </c>
      <c r="CB5" s="4">
        <f t="shared" ref="CB5" si="130">IF(YEAR($F5)=CB$4,$E5,0)</f>
        <v>0</v>
      </c>
      <c r="CC5" s="9">
        <f t="shared" ref="CC5:CC68" si="131">IF(CB5&lt;&gt;0,ROUND(CB5*YEARFRAC($F5,CD$4,0),2),0)</f>
        <v>0</v>
      </c>
      <c r="CD5" s="9">
        <f t="shared" ref="CD5:CD68" si="132">IF(AND($F5&gt;0,$F5&lt;=CG$4),$E5,0)</f>
        <v>0</v>
      </c>
      <c r="CE5" s="9">
        <f t="shared" ref="CE5:CE20" si="133">IF(CF5&lt;&gt;0,ROUND(CF5/$L5*CD5,2),0)</f>
        <v>0</v>
      </c>
      <c r="CF5" s="9">
        <f t="shared" ref="CF5:CF68" si="134">IF(AND(YEAR($F5)=YEAR(CG$4),$E5&lt;1000,$E5&gt;-1000,$F5&gt;0,$K5=1),$E5-$I5,IF(AND(YEAR($F5)=YEAR(CG$4),$F5&gt;0,$K5&gt;0),ROUND(($L5/12)*(13-MONTH($F5)),2),IF(AND(YEAR($F5)&lt;YEAR(CG$4),$E5&gt;0,$F5&gt;0,$K5&gt;0,BX5&gt;$L5+$I5),$L5,IF(AND(YEAR($F5)&lt;YEAR(CG$4),$E5&gt;0,$F5&gt;0,$K5&gt;0,BX5&gt;0,BX5&lt;=$L5+$I5),BX5-$I5,IF(AND(YEAR($F5)&lt;YEAR(CG$4),$E5&lt;0,$F5&gt;0,$K5&gt;0,BX5&lt;0,BX5&lt;=$L5),$L5,IF(AND(YEAR($F5)&lt;YEAR(CG$4),$E5&lt;0,$F5&gt;0,$K5&gt;0,BX5&lt;0,BX5&gt;$L5),BX5,0))))))</f>
        <v>0</v>
      </c>
      <c r="CG5" s="9">
        <f t="shared" ref="CG5:CG68" si="135">IF(AND(YEAR(CG$4)=YEAR($F5),$E5&gt;0,$F5&gt;0,$E5-CF5&gt;=0),$E5-CF5,IF(AND(YEAR(CG$4)&gt;YEAR($F5),$E5&gt;0,$F5&gt;0,BX5-CF5&gt;=0),BX5-CF5,IF(AND(YEAR(CG$4)=YEAR($F5),$E5&lt;0,$F5&gt;0,$E5-CF5&lt;0),$E5-CF5,IF(AND(YEAR(CG$4)&gt;YEAR($F5),$E5&lt;0,$F5&gt;0,BX5-CF5&lt;=0),BX5-CF5,0))))</f>
        <v>0</v>
      </c>
      <c r="CH5" s="9">
        <f t="shared" ref="CH5:CH68" si="136">BY5+CF5</f>
        <v>0</v>
      </c>
      <c r="CI5" s="9">
        <f t="shared" ref="CI5:CI68" si="137">IF(AND(CC5&lt;&gt;0,$J5="H",$L5=0),CC5,IF(AND(YEAR(CG$4)&gt;=YEAR($F5),$J5="H",$F5&gt;0,$L5=0),$E5,0))</f>
        <v>0</v>
      </c>
      <c r="CJ5" s="96">
        <f t="shared" ref="CJ5:CJ68" si="138">IF(AND(YEAR(CG$4)&gt;=YEAR($F5),$E5&gt;0,$F5&gt;0,CF5&gt;0,$J5="H"),ROUND(CF5/$L5*$E5,2),IF(AND(YEAR(CG$4)&gt;=YEAR($F5),$E5&lt;0,$F5&gt;0,CF5&lt;0,$J5="H"),ROUND(CF5/$L5*$E5,2),0))</f>
        <v>0</v>
      </c>
      <c r="CK5" s="4">
        <f t="shared" ref="CK5" si="139">IF(YEAR($F5)=CK$4,$E5,0)</f>
        <v>0</v>
      </c>
      <c r="CL5" s="9">
        <f t="shared" ref="CL5:CL68" si="140">IF(CK5&lt;&gt;0,ROUND(CK5*YEARFRAC($F5,CM$4,0),2),0)</f>
        <v>0</v>
      </c>
      <c r="CM5" s="9">
        <f t="shared" ref="CM5:CM68" si="141">IF(AND($F5&gt;0,$F5&lt;=CP$4),$E5,0)</f>
        <v>0</v>
      </c>
      <c r="CN5" s="9">
        <f t="shared" ref="CN5:CN20" si="142">IF(CO5&lt;&gt;0,ROUND(CO5/$L5*CM5,2),0)</f>
        <v>0</v>
      </c>
      <c r="CO5" s="9">
        <f t="shared" ref="CO5:CO68" si="143">IF(AND(YEAR($F5)=YEAR(CP$4),$E5&lt;1000,$E5&gt;-1000,$F5&gt;0,$K5=1),$E5-$I5,IF(AND(YEAR($F5)=YEAR(CP$4),$F5&gt;0,$K5&gt;0),ROUND(($L5/12)*(13-MONTH($F5)),2),IF(AND(YEAR($F5)&lt;YEAR(CP$4),$E5&gt;0,$F5&gt;0,$K5&gt;0,CG5&gt;$L5+$I5),$L5,IF(AND(YEAR($F5)&lt;YEAR(CP$4),$E5&gt;0,$F5&gt;0,$K5&gt;0,CG5&gt;0,CG5&lt;=$L5+$I5),CG5-$I5,IF(AND(YEAR($F5)&lt;YEAR(CP$4),$E5&lt;0,$F5&gt;0,$K5&gt;0,CG5&lt;0,CG5&lt;=$L5),$L5,IF(AND(YEAR($F5)&lt;YEAR(CP$4),$E5&lt;0,$F5&gt;0,$K5&gt;0,CG5&lt;0,CG5&gt;$L5),CG5,0))))))</f>
        <v>0</v>
      </c>
      <c r="CP5" s="9">
        <f t="shared" ref="CP5:CP68" si="144">IF(AND(YEAR(CP$4)=YEAR($F5),$E5&gt;0,$F5&gt;0,$E5-CO5&gt;=0),$E5-CO5,IF(AND(YEAR(CP$4)&gt;YEAR($F5),$E5&gt;0,$F5&gt;0,CG5-CO5&gt;=0),CG5-CO5,IF(AND(YEAR(CP$4)=YEAR($F5),$E5&lt;0,$F5&gt;0,$E5-CO5&lt;0),$E5-CO5,IF(AND(YEAR(CP$4)&gt;YEAR($F5),$E5&lt;0,$F5&gt;0,CG5-CO5&lt;=0),CG5-CO5,0))))</f>
        <v>0</v>
      </c>
      <c r="CQ5" s="9">
        <f t="shared" ref="CQ5:CQ68" si="145">CH5+CO5</f>
        <v>0</v>
      </c>
      <c r="CR5" s="9">
        <f t="shared" ref="CR5:CR68" si="146">IF(AND(CL5&lt;&gt;0,$J5="H",$L5=0),CL5,IF(AND(YEAR(CP$4)&gt;=YEAR($F5),$J5="H",$F5&gt;0,$L5=0),$E5,0))</f>
        <v>0</v>
      </c>
      <c r="CS5" s="96">
        <f t="shared" ref="CS5:CS68" si="147">IF(AND(YEAR(CP$4)&gt;=YEAR($F5),$E5&gt;0,$F5&gt;0,CO5&gt;0,$J5="H"),ROUND(CO5/$L5*$E5,2),IF(AND(YEAR(CP$4)&gt;=YEAR($F5),$E5&lt;0,$F5&gt;0,CO5&lt;0,$J5="H"),ROUND(CO5/$L5*$E5,2),0))</f>
        <v>0</v>
      </c>
    </row>
    <row r="6" spans="1:97" ht="12.9" customHeight="1" x14ac:dyDescent="0.25">
      <c r="A6" s="207"/>
      <c r="B6" s="208"/>
      <c r="C6" s="209"/>
      <c r="D6" s="209"/>
      <c r="E6" s="279"/>
      <c r="F6" s="277"/>
      <c r="G6" s="210"/>
      <c r="H6" s="177"/>
      <c r="I6" s="190"/>
      <c r="J6" s="240"/>
      <c r="K6" s="385">
        <f t="shared" ref="K6:K69" si="148">IF(AND(G6&gt;0,G6&lt;=1,H6=0),1,IF(H6&gt;=1,1,IF(H6&gt;0,H6,IF(AND(G6&gt;0,OR(H6=0,H6="")),ROUND(1/G6,4),0))))</f>
        <v>0</v>
      </c>
      <c r="L6" s="94">
        <f t="shared" ref="L6:L69" si="149">IF(AND(E6&gt;0,F6&gt;0,K6&gt;0),ROUND((E6-I6)*K6,2),IF(AND(E6&lt;0,F6&gt;0,K6&gt;0),ROUND(E6*K6,2),0))</f>
        <v>0</v>
      </c>
      <c r="M6" s="1">
        <f t="shared" si="72"/>
        <v>0</v>
      </c>
      <c r="N6" s="1">
        <f t="shared" ref="N6:N69" si="150">IF(AND(YEAR(F6)&lt;=YEAR(M$4),E6&lt;1000,E6&gt;-1000,F6&gt;0,K6=1),E6-I6,IF(AND(YEAR(F6)&lt;=YEAR(M$4),E6&gt;0,F6&gt;0,K6&gt;0,E6&gt;L6*(YEAR(M$4)-YEAR(F6))+ROUND((L6/12)*(13-MONTH(F6)),2)+I6),L6*(YEAR(M$4)-YEAR(F6))+ROUND((L6/12)*(13-MONTH(F6)),2),IF(AND(YEAR(F6)&lt;=YEAR(M$4),E6&gt;0,F6&gt;0,K6&gt;0,E6&lt;=(L6*(YEAR(M$4)-YEAR(F6)+ROUND((L6/12)*(13-MONTH(F6)),2)))+I6),E6-I6,IF(AND(YEAR(F6)&lt;=YEAR(M$4),E6&lt;0,F6&gt;0,K6&gt;0,E6&lt;L6*(YEAR(M$4)-YEAR(F6))+ROUND((L6/12)*(13-MONTH(F6)),2)+I6),L6*(YEAR(M$4)-YEAR(F6))+ROUND((L6/12)*(13-MONTH(F6)),2),IF(AND(YEAR(F6)&lt;=YEAR(M$4),E6&lt;0,F6&gt;0,K6&gt;0,E6&lt;=(L6*(YEAR(M$4)-YEAR(F6)+ROUND((L6/12)*(13-MONTH(F6)),2)))+I6),E6-I6,0)))))</f>
        <v>0</v>
      </c>
      <c r="O6" s="1"/>
      <c r="P6" s="1">
        <f t="shared" si="73"/>
        <v>0</v>
      </c>
      <c r="Q6" s="4">
        <f t="shared" ref="Q6:Q105" si="151">IF(YEAR($F6)=Q$4,$E6,0)</f>
        <v>0</v>
      </c>
      <c r="R6" s="9">
        <f t="shared" si="74"/>
        <v>0</v>
      </c>
      <c r="S6" s="9">
        <f t="shared" ref="S6:S66" si="152">IF(AND($F6&gt;0,$F6&lt;=V$4),$E6,0)</f>
        <v>0</v>
      </c>
      <c r="T6" s="9">
        <f t="shared" ref="T6:T69" si="153">IF(U6&lt;&gt;0,ROUND(U6/$L6*S6,2),0)</f>
        <v>0</v>
      </c>
      <c r="U6" s="9">
        <f t="shared" ref="U6:U69" si="154">IF(AND(YEAR($F6)=YEAR(V$4),$E6&lt;1000,$E6&gt;-1000,$F6&gt;0,$K6=1),$E6-$I6,IF(AND(YEAR($F6)=YEAR(V$4),$F6&gt;0,$K6&gt;0),ROUND(($L6/12)*(13-MONTH($F6)),2),IF(AND(YEAR($F6)&lt;YEAR(V$4),$E6&gt;0,$F6&gt;0,$K6&gt;0,M6&gt;$L6+$I6),$L6,IF(AND(YEAR($F6)&lt;YEAR(V$4),$E6&gt;0,$F6&gt;0,$K6&gt;0,M6&gt;0,M6&lt;=$L6+$I6),M6-$I6,IF(AND(YEAR($F6)&lt;YEAR(V$4),$E6&lt;0,$F6&gt;0,$K6&gt;0,M6&lt;0,M6&lt;=$L6),$L6,IF(AND(YEAR($F6)&lt;YEAR(V$4),$E6&lt;0,$F6&gt;0,$K6&gt;0,M6&lt;0,M6&gt;$L6),M6,0))))))</f>
        <v>0</v>
      </c>
      <c r="V6" s="9">
        <f t="shared" si="75"/>
        <v>0</v>
      </c>
      <c r="W6" s="9">
        <f t="shared" ref="W6:W66" si="155">N6+U6</f>
        <v>0</v>
      </c>
      <c r="X6" s="9">
        <f t="shared" ref="X6:X69" si="156">IF(AND(R6&lt;&gt;0,$J6="H",$L6=0),R6,IF(AND(YEAR(V$4)&gt;=YEAR($F6),$J6="H",$F6&gt;0,$L6=0),$E6,0))</f>
        <v>0</v>
      </c>
      <c r="Y6" s="96">
        <f t="shared" ref="Y6:Y69" si="157">IF(AND(YEAR(V$4)&gt;=YEAR($F6),$E6&gt;0,$F6&gt;0,U6&gt;0,$J6="H"),ROUND(U6/$L6*$E6,2),IF(AND(YEAR(V$4)&gt;=YEAR($F6),$E6&lt;0,$F6&gt;0,U6&lt;0,$J6="H"),ROUND(U6/$L6*$E6,2),0))</f>
        <v>0</v>
      </c>
      <c r="Z6" s="4">
        <f t="shared" si="76"/>
        <v>0</v>
      </c>
      <c r="AA6" s="9">
        <f t="shared" si="77"/>
        <v>0</v>
      </c>
      <c r="AB6" s="9">
        <f t="shared" si="78"/>
        <v>0</v>
      </c>
      <c r="AC6" s="9">
        <f t="shared" si="79"/>
        <v>0</v>
      </c>
      <c r="AD6" s="9">
        <f t="shared" si="80"/>
        <v>0</v>
      </c>
      <c r="AE6" s="9">
        <f t="shared" si="81"/>
        <v>0</v>
      </c>
      <c r="AF6" s="9">
        <f t="shared" si="82"/>
        <v>0</v>
      </c>
      <c r="AG6" s="9">
        <f t="shared" si="83"/>
        <v>0</v>
      </c>
      <c r="AH6" s="96">
        <f t="shared" si="84"/>
        <v>0</v>
      </c>
      <c r="AI6" s="4">
        <f t="shared" si="76"/>
        <v>0</v>
      </c>
      <c r="AJ6" s="9">
        <f t="shared" si="86"/>
        <v>0</v>
      </c>
      <c r="AK6" s="9">
        <f t="shared" si="87"/>
        <v>0</v>
      </c>
      <c r="AL6" s="9">
        <f t="shared" si="88"/>
        <v>0</v>
      </c>
      <c r="AM6" s="9">
        <f t="shared" si="89"/>
        <v>0</v>
      </c>
      <c r="AN6" s="9">
        <f t="shared" si="90"/>
        <v>0</v>
      </c>
      <c r="AO6" s="9">
        <f t="shared" si="91"/>
        <v>0</v>
      </c>
      <c r="AP6" s="9">
        <f t="shared" si="92"/>
        <v>0</v>
      </c>
      <c r="AQ6" s="96">
        <f t="shared" si="93"/>
        <v>0</v>
      </c>
      <c r="AR6" s="4">
        <f t="shared" si="76"/>
        <v>0</v>
      </c>
      <c r="AS6" s="9">
        <f t="shared" si="95"/>
        <v>0</v>
      </c>
      <c r="AT6" s="9">
        <f t="shared" si="96"/>
        <v>0</v>
      </c>
      <c r="AU6" s="9">
        <f t="shared" si="97"/>
        <v>0</v>
      </c>
      <c r="AV6" s="9">
        <f t="shared" si="98"/>
        <v>0</v>
      </c>
      <c r="AW6" s="9">
        <f t="shared" si="99"/>
        <v>0</v>
      </c>
      <c r="AX6" s="9">
        <f t="shared" si="100"/>
        <v>0</v>
      </c>
      <c r="AY6" s="9">
        <f t="shared" si="101"/>
        <v>0</v>
      </c>
      <c r="AZ6" s="96">
        <f t="shared" si="102"/>
        <v>0</v>
      </c>
      <c r="BA6" s="4">
        <f t="shared" si="76"/>
        <v>0</v>
      </c>
      <c r="BB6" s="9">
        <f t="shared" si="104"/>
        <v>0</v>
      </c>
      <c r="BC6" s="9">
        <f t="shared" si="105"/>
        <v>0</v>
      </c>
      <c r="BD6" s="9">
        <f t="shared" si="106"/>
        <v>0</v>
      </c>
      <c r="BE6" s="9">
        <f t="shared" si="107"/>
        <v>0</v>
      </c>
      <c r="BF6" s="9">
        <f t="shared" si="108"/>
        <v>0</v>
      </c>
      <c r="BG6" s="9">
        <f t="shared" si="109"/>
        <v>0</v>
      </c>
      <c r="BH6" s="9">
        <f t="shared" si="110"/>
        <v>0</v>
      </c>
      <c r="BI6" s="96">
        <f t="shared" si="111"/>
        <v>0</v>
      </c>
      <c r="BJ6" s="4">
        <f t="shared" si="112"/>
        <v>0</v>
      </c>
      <c r="BK6" s="9">
        <f t="shared" si="113"/>
        <v>0</v>
      </c>
      <c r="BL6" s="9">
        <f t="shared" si="114"/>
        <v>0</v>
      </c>
      <c r="BM6" s="9">
        <f t="shared" si="115"/>
        <v>0</v>
      </c>
      <c r="BN6" s="9">
        <f t="shared" si="116"/>
        <v>0</v>
      </c>
      <c r="BO6" s="9">
        <f t="shared" si="117"/>
        <v>0</v>
      </c>
      <c r="BP6" s="9">
        <f t="shared" si="118"/>
        <v>0</v>
      </c>
      <c r="BQ6" s="9">
        <f t="shared" si="119"/>
        <v>0</v>
      </c>
      <c r="BR6" s="96">
        <f t="shared" si="120"/>
        <v>0</v>
      </c>
      <c r="BS6" s="4">
        <f t="shared" si="112"/>
        <v>0</v>
      </c>
      <c r="BT6" s="9">
        <f t="shared" si="122"/>
        <v>0</v>
      </c>
      <c r="BU6" s="9">
        <f t="shared" si="123"/>
        <v>0</v>
      </c>
      <c r="BV6" s="9">
        <f t="shared" si="124"/>
        <v>0</v>
      </c>
      <c r="BW6" s="9">
        <f t="shared" si="125"/>
        <v>0</v>
      </c>
      <c r="BX6" s="9">
        <f t="shared" si="126"/>
        <v>0</v>
      </c>
      <c r="BY6" s="9">
        <f t="shared" si="127"/>
        <v>0</v>
      </c>
      <c r="BZ6" s="9">
        <f t="shared" si="128"/>
        <v>0</v>
      </c>
      <c r="CA6" s="96">
        <f t="shared" si="129"/>
        <v>0</v>
      </c>
      <c r="CB6" s="4">
        <f t="shared" si="112"/>
        <v>0</v>
      </c>
      <c r="CC6" s="9">
        <f t="shared" si="131"/>
        <v>0</v>
      </c>
      <c r="CD6" s="9">
        <f t="shared" si="132"/>
        <v>0</v>
      </c>
      <c r="CE6" s="9">
        <f t="shared" si="133"/>
        <v>0</v>
      </c>
      <c r="CF6" s="9">
        <f t="shared" si="134"/>
        <v>0</v>
      </c>
      <c r="CG6" s="9">
        <f t="shared" si="135"/>
        <v>0</v>
      </c>
      <c r="CH6" s="9">
        <f t="shared" si="136"/>
        <v>0</v>
      </c>
      <c r="CI6" s="9">
        <f t="shared" si="137"/>
        <v>0</v>
      </c>
      <c r="CJ6" s="96">
        <f t="shared" si="138"/>
        <v>0</v>
      </c>
      <c r="CK6" s="4">
        <f t="shared" si="112"/>
        <v>0</v>
      </c>
      <c r="CL6" s="9">
        <f t="shared" si="140"/>
        <v>0</v>
      </c>
      <c r="CM6" s="9">
        <f t="shared" si="141"/>
        <v>0</v>
      </c>
      <c r="CN6" s="9">
        <f t="shared" si="142"/>
        <v>0</v>
      </c>
      <c r="CO6" s="9">
        <f t="shared" si="143"/>
        <v>0</v>
      </c>
      <c r="CP6" s="9">
        <f t="shared" si="144"/>
        <v>0</v>
      </c>
      <c r="CQ6" s="9">
        <f t="shared" si="145"/>
        <v>0</v>
      </c>
      <c r="CR6" s="9">
        <f t="shared" si="146"/>
        <v>0</v>
      </c>
      <c r="CS6" s="96">
        <f t="shared" si="147"/>
        <v>0</v>
      </c>
    </row>
    <row r="7" spans="1:97" ht="12.9" customHeight="1" x14ac:dyDescent="0.25">
      <c r="A7" s="207">
        <v>1965</v>
      </c>
      <c r="B7" s="208" t="s">
        <v>328</v>
      </c>
      <c r="C7" s="181"/>
      <c r="D7" s="181"/>
      <c r="E7" s="279">
        <v>12894.78</v>
      </c>
      <c r="F7" s="277">
        <v>23924</v>
      </c>
      <c r="G7" s="210">
        <v>33</v>
      </c>
      <c r="H7" s="177"/>
      <c r="I7" s="190"/>
      <c r="J7" s="240" t="s">
        <v>463</v>
      </c>
      <c r="K7" s="385">
        <f t="shared" si="148"/>
        <v>3.0300000000000001E-2</v>
      </c>
      <c r="L7" s="94">
        <f t="shared" si="149"/>
        <v>390.71</v>
      </c>
      <c r="M7" s="1">
        <f t="shared" si="72"/>
        <v>0</v>
      </c>
      <c r="N7" s="1">
        <f t="shared" si="150"/>
        <v>12894.78</v>
      </c>
      <c r="O7" s="1"/>
      <c r="P7" s="1">
        <f t="shared" si="73"/>
        <v>12894.78</v>
      </c>
      <c r="Q7" s="4">
        <f t="shared" si="151"/>
        <v>0</v>
      </c>
      <c r="R7" s="9">
        <f t="shared" si="74"/>
        <v>0</v>
      </c>
      <c r="S7" s="9">
        <f t="shared" si="152"/>
        <v>12894.78</v>
      </c>
      <c r="T7" s="9">
        <f t="shared" si="153"/>
        <v>0</v>
      </c>
      <c r="U7" s="9">
        <f t="shared" si="154"/>
        <v>0</v>
      </c>
      <c r="V7" s="9">
        <f t="shared" si="75"/>
        <v>0</v>
      </c>
      <c r="W7" s="9">
        <f t="shared" si="155"/>
        <v>12894.78</v>
      </c>
      <c r="X7" s="9">
        <f t="shared" si="156"/>
        <v>0</v>
      </c>
      <c r="Y7" s="96">
        <f t="shared" si="157"/>
        <v>0</v>
      </c>
      <c r="Z7" s="4">
        <f t="shared" si="76"/>
        <v>0</v>
      </c>
      <c r="AA7" s="9">
        <f t="shared" si="77"/>
        <v>0</v>
      </c>
      <c r="AB7" s="9">
        <f t="shared" si="78"/>
        <v>12894.78</v>
      </c>
      <c r="AC7" s="9">
        <f t="shared" si="79"/>
        <v>0</v>
      </c>
      <c r="AD7" s="9">
        <f t="shared" si="80"/>
        <v>0</v>
      </c>
      <c r="AE7" s="9">
        <f t="shared" si="81"/>
        <v>0</v>
      </c>
      <c r="AF7" s="9">
        <f t="shared" si="82"/>
        <v>12894.78</v>
      </c>
      <c r="AG7" s="9">
        <f t="shared" si="83"/>
        <v>0</v>
      </c>
      <c r="AH7" s="96">
        <f t="shared" si="84"/>
        <v>0</v>
      </c>
      <c r="AI7" s="4">
        <f t="shared" si="76"/>
        <v>0</v>
      </c>
      <c r="AJ7" s="9">
        <f t="shared" si="86"/>
        <v>0</v>
      </c>
      <c r="AK7" s="9">
        <f t="shared" si="87"/>
        <v>12894.78</v>
      </c>
      <c r="AL7" s="9">
        <f t="shared" si="88"/>
        <v>0</v>
      </c>
      <c r="AM7" s="9">
        <f t="shared" si="89"/>
        <v>0</v>
      </c>
      <c r="AN7" s="9">
        <f t="shared" si="90"/>
        <v>0</v>
      </c>
      <c r="AO7" s="9">
        <f t="shared" si="91"/>
        <v>12894.78</v>
      </c>
      <c r="AP7" s="9">
        <f t="shared" si="92"/>
        <v>0</v>
      </c>
      <c r="AQ7" s="96">
        <f t="shared" si="93"/>
        <v>0</v>
      </c>
      <c r="AR7" s="4">
        <f t="shared" si="76"/>
        <v>0</v>
      </c>
      <c r="AS7" s="9">
        <f t="shared" si="95"/>
        <v>0</v>
      </c>
      <c r="AT7" s="9">
        <f t="shared" si="96"/>
        <v>12894.78</v>
      </c>
      <c r="AU7" s="9">
        <f t="shared" si="97"/>
        <v>0</v>
      </c>
      <c r="AV7" s="9">
        <f t="shared" si="98"/>
        <v>0</v>
      </c>
      <c r="AW7" s="9">
        <f t="shared" si="99"/>
        <v>0</v>
      </c>
      <c r="AX7" s="9">
        <f t="shared" si="100"/>
        <v>12894.78</v>
      </c>
      <c r="AY7" s="9">
        <f t="shared" si="101"/>
        <v>0</v>
      </c>
      <c r="AZ7" s="96">
        <f t="shared" si="102"/>
        <v>0</v>
      </c>
      <c r="BA7" s="4">
        <f t="shared" si="76"/>
        <v>0</v>
      </c>
      <c r="BB7" s="9">
        <f t="shared" si="104"/>
        <v>0</v>
      </c>
      <c r="BC7" s="9">
        <f t="shared" si="105"/>
        <v>12894.78</v>
      </c>
      <c r="BD7" s="9">
        <f t="shared" si="106"/>
        <v>0</v>
      </c>
      <c r="BE7" s="9">
        <f t="shared" si="107"/>
        <v>0</v>
      </c>
      <c r="BF7" s="9">
        <f t="shared" si="108"/>
        <v>0</v>
      </c>
      <c r="BG7" s="9">
        <f t="shared" si="109"/>
        <v>12894.78</v>
      </c>
      <c r="BH7" s="9">
        <f t="shared" si="110"/>
        <v>0</v>
      </c>
      <c r="BI7" s="96">
        <f t="shared" si="111"/>
        <v>0</v>
      </c>
      <c r="BJ7" s="4">
        <f t="shared" si="112"/>
        <v>0</v>
      </c>
      <c r="BK7" s="9">
        <f t="shared" si="113"/>
        <v>0</v>
      </c>
      <c r="BL7" s="9">
        <f t="shared" si="114"/>
        <v>12894.78</v>
      </c>
      <c r="BM7" s="9">
        <f t="shared" si="115"/>
        <v>0</v>
      </c>
      <c r="BN7" s="9">
        <f t="shared" si="116"/>
        <v>0</v>
      </c>
      <c r="BO7" s="9">
        <f t="shared" si="117"/>
        <v>0</v>
      </c>
      <c r="BP7" s="9">
        <f t="shared" si="118"/>
        <v>12894.78</v>
      </c>
      <c r="BQ7" s="9">
        <f t="shared" si="119"/>
        <v>0</v>
      </c>
      <c r="BR7" s="96">
        <f t="shared" si="120"/>
        <v>0</v>
      </c>
      <c r="BS7" s="4">
        <f t="shared" si="112"/>
        <v>0</v>
      </c>
      <c r="BT7" s="9">
        <f t="shared" si="122"/>
        <v>0</v>
      </c>
      <c r="BU7" s="9">
        <f t="shared" si="123"/>
        <v>12894.78</v>
      </c>
      <c r="BV7" s="9">
        <f t="shared" si="124"/>
        <v>0</v>
      </c>
      <c r="BW7" s="9">
        <f t="shared" si="125"/>
        <v>0</v>
      </c>
      <c r="BX7" s="9">
        <f t="shared" si="126"/>
        <v>0</v>
      </c>
      <c r="BY7" s="9">
        <f t="shared" si="127"/>
        <v>12894.78</v>
      </c>
      <c r="BZ7" s="9">
        <f t="shared" si="128"/>
        <v>0</v>
      </c>
      <c r="CA7" s="96">
        <f t="shared" si="129"/>
        <v>0</v>
      </c>
      <c r="CB7" s="4">
        <f t="shared" si="112"/>
        <v>0</v>
      </c>
      <c r="CC7" s="9">
        <f t="shared" si="131"/>
        <v>0</v>
      </c>
      <c r="CD7" s="9">
        <f t="shared" si="132"/>
        <v>12894.78</v>
      </c>
      <c r="CE7" s="9">
        <f t="shared" si="133"/>
        <v>0</v>
      </c>
      <c r="CF7" s="9">
        <f t="shared" si="134"/>
        <v>0</v>
      </c>
      <c r="CG7" s="9">
        <f t="shared" si="135"/>
        <v>0</v>
      </c>
      <c r="CH7" s="9">
        <f t="shared" si="136"/>
        <v>12894.78</v>
      </c>
      <c r="CI7" s="9">
        <f t="shared" si="137"/>
        <v>0</v>
      </c>
      <c r="CJ7" s="96">
        <f t="shared" si="138"/>
        <v>0</v>
      </c>
      <c r="CK7" s="4">
        <f t="shared" si="112"/>
        <v>0</v>
      </c>
      <c r="CL7" s="9">
        <f t="shared" si="140"/>
        <v>0</v>
      </c>
      <c r="CM7" s="9">
        <f t="shared" si="141"/>
        <v>12894.78</v>
      </c>
      <c r="CN7" s="9">
        <f t="shared" si="142"/>
        <v>0</v>
      </c>
      <c r="CO7" s="9">
        <f t="shared" si="143"/>
        <v>0</v>
      </c>
      <c r="CP7" s="9">
        <f t="shared" si="144"/>
        <v>0</v>
      </c>
      <c r="CQ7" s="9">
        <f t="shared" si="145"/>
        <v>12894.78</v>
      </c>
      <c r="CR7" s="9">
        <f t="shared" si="146"/>
        <v>0</v>
      </c>
      <c r="CS7" s="96">
        <f t="shared" si="147"/>
        <v>0</v>
      </c>
    </row>
    <row r="8" spans="1:97" ht="12.9" customHeight="1" x14ac:dyDescent="0.25">
      <c r="A8" s="207">
        <v>1966</v>
      </c>
      <c r="B8" s="208" t="s">
        <v>329</v>
      </c>
      <c r="C8" s="181"/>
      <c r="D8" s="181"/>
      <c r="E8" s="279">
        <v>18754.189999999999</v>
      </c>
      <c r="F8" s="277">
        <v>24289</v>
      </c>
      <c r="G8" s="210">
        <v>33</v>
      </c>
      <c r="H8" s="177"/>
      <c r="I8" s="190"/>
      <c r="J8" s="240" t="s">
        <v>463</v>
      </c>
      <c r="K8" s="385">
        <f t="shared" si="148"/>
        <v>3.0300000000000001E-2</v>
      </c>
      <c r="L8" s="94">
        <f t="shared" si="149"/>
        <v>568.25</v>
      </c>
      <c r="M8" s="1">
        <f t="shared" si="72"/>
        <v>0</v>
      </c>
      <c r="N8" s="1">
        <f t="shared" si="150"/>
        <v>18754.189999999999</v>
      </c>
      <c r="O8" s="1"/>
      <c r="P8" s="1">
        <f t="shared" si="73"/>
        <v>18754.189999999999</v>
      </c>
      <c r="Q8" s="4">
        <f t="shared" si="151"/>
        <v>0</v>
      </c>
      <c r="R8" s="9">
        <f t="shared" si="74"/>
        <v>0</v>
      </c>
      <c r="S8" s="9">
        <f t="shared" si="152"/>
        <v>18754.189999999999</v>
      </c>
      <c r="T8" s="9">
        <f t="shared" si="153"/>
        <v>0</v>
      </c>
      <c r="U8" s="9">
        <f t="shared" si="154"/>
        <v>0</v>
      </c>
      <c r="V8" s="9">
        <f t="shared" si="75"/>
        <v>0</v>
      </c>
      <c r="W8" s="9">
        <f t="shared" si="155"/>
        <v>18754.189999999999</v>
      </c>
      <c r="X8" s="9">
        <f t="shared" si="156"/>
        <v>0</v>
      </c>
      <c r="Y8" s="96">
        <f t="shared" si="157"/>
        <v>0</v>
      </c>
      <c r="Z8" s="4">
        <f t="shared" si="76"/>
        <v>0</v>
      </c>
      <c r="AA8" s="9">
        <f t="shared" si="77"/>
        <v>0</v>
      </c>
      <c r="AB8" s="9">
        <f t="shared" si="78"/>
        <v>18754.189999999999</v>
      </c>
      <c r="AC8" s="9">
        <f t="shared" si="79"/>
        <v>0</v>
      </c>
      <c r="AD8" s="9">
        <f t="shared" si="80"/>
        <v>0</v>
      </c>
      <c r="AE8" s="9">
        <f t="shared" si="81"/>
        <v>0</v>
      </c>
      <c r="AF8" s="9">
        <f t="shared" si="82"/>
        <v>18754.189999999999</v>
      </c>
      <c r="AG8" s="9">
        <f t="shared" si="83"/>
        <v>0</v>
      </c>
      <c r="AH8" s="96">
        <f t="shared" si="84"/>
        <v>0</v>
      </c>
      <c r="AI8" s="4">
        <f t="shared" si="76"/>
        <v>0</v>
      </c>
      <c r="AJ8" s="9">
        <f t="shared" si="86"/>
        <v>0</v>
      </c>
      <c r="AK8" s="9">
        <f t="shared" si="87"/>
        <v>18754.189999999999</v>
      </c>
      <c r="AL8" s="9">
        <f t="shared" si="88"/>
        <v>0</v>
      </c>
      <c r="AM8" s="9">
        <f t="shared" si="89"/>
        <v>0</v>
      </c>
      <c r="AN8" s="9">
        <f t="shared" si="90"/>
        <v>0</v>
      </c>
      <c r="AO8" s="9">
        <f t="shared" si="91"/>
        <v>18754.189999999999</v>
      </c>
      <c r="AP8" s="9">
        <f t="shared" si="92"/>
        <v>0</v>
      </c>
      <c r="AQ8" s="96">
        <f t="shared" si="93"/>
        <v>0</v>
      </c>
      <c r="AR8" s="4">
        <f t="shared" si="76"/>
        <v>0</v>
      </c>
      <c r="AS8" s="9">
        <f t="shared" si="95"/>
        <v>0</v>
      </c>
      <c r="AT8" s="9">
        <f t="shared" si="96"/>
        <v>18754.189999999999</v>
      </c>
      <c r="AU8" s="9">
        <f t="shared" si="97"/>
        <v>0</v>
      </c>
      <c r="AV8" s="9">
        <f t="shared" si="98"/>
        <v>0</v>
      </c>
      <c r="AW8" s="9">
        <f t="shared" si="99"/>
        <v>0</v>
      </c>
      <c r="AX8" s="9">
        <f t="shared" si="100"/>
        <v>18754.189999999999</v>
      </c>
      <c r="AY8" s="9">
        <f t="shared" si="101"/>
        <v>0</v>
      </c>
      <c r="AZ8" s="96">
        <f t="shared" si="102"/>
        <v>0</v>
      </c>
      <c r="BA8" s="4">
        <f t="shared" si="76"/>
        <v>0</v>
      </c>
      <c r="BB8" s="9">
        <f t="shared" si="104"/>
        <v>0</v>
      </c>
      <c r="BC8" s="9">
        <f t="shared" si="105"/>
        <v>18754.189999999999</v>
      </c>
      <c r="BD8" s="9">
        <f t="shared" si="106"/>
        <v>0</v>
      </c>
      <c r="BE8" s="9">
        <f t="shared" si="107"/>
        <v>0</v>
      </c>
      <c r="BF8" s="9">
        <f t="shared" si="108"/>
        <v>0</v>
      </c>
      <c r="BG8" s="9">
        <f t="shared" si="109"/>
        <v>18754.189999999999</v>
      </c>
      <c r="BH8" s="9">
        <f t="shared" si="110"/>
        <v>0</v>
      </c>
      <c r="BI8" s="96">
        <f t="shared" si="111"/>
        <v>0</v>
      </c>
      <c r="BJ8" s="4">
        <f t="shared" si="112"/>
        <v>0</v>
      </c>
      <c r="BK8" s="9">
        <f t="shared" si="113"/>
        <v>0</v>
      </c>
      <c r="BL8" s="9">
        <f t="shared" si="114"/>
        <v>18754.189999999999</v>
      </c>
      <c r="BM8" s="9">
        <f t="shared" si="115"/>
        <v>0</v>
      </c>
      <c r="BN8" s="9">
        <f t="shared" si="116"/>
        <v>0</v>
      </c>
      <c r="BO8" s="9">
        <f t="shared" si="117"/>
        <v>0</v>
      </c>
      <c r="BP8" s="9">
        <f t="shared" si="118"/>
        <v>18754.189999999999</v>
      </c>
      <c r="BQ8" s="9">
        <f t="shared" si="119"/>
        <v>0</v>
      </c>
      <c r="BR8" s="96">
        <f t="shared" si="120"/>
        <v>0</v>
      </c>
      <c r="BS8" s="4">
        <f t="shared" si="112"/>
        <v>0</v>
      </c>
      <c r="BT8" s="9">
        <f t="shared" si="122"/>
        <v>0</v>
      </c>
      <c r="BU8" s="9">
        <f t="shared" si="123"/>
        <v>18754.189999999999</v>
      </c>
      <c r="BV8" s="9">
        <f t="shared" si="124"/>
        <v>0</v>
      </c>
      <c r="BW8" s="9">
        <f t="shared" si="125"/>
        <v>0</v>
      </c>
      <c r="BX8" s="9">
        <f t="shared" si="126"/>
        <v>0</v>
      </c>
      <c r="BY8" s="9">
        <f t="shared" si="127"/>
        <v>18754.189999999999</v>
      </c>
      <c r="BZ8" s="9">
        <f t="shared" si="128"/>
        <v>0</v>
      </c>
      <c r="CA8" s="96">
        <f t="shared" si="129"/>
        <v>0</v>
      </c>
      <c r="CB8" s="4">
        <f t="shared" si="112"/>
        <v>0</v>
      </c>
      <c r="CC8" s="9">
        <f t="shared" si="131"/>
        <v>0</v>
      </c>
      <c r="CD8" s="9">
        <f t="shared" si="132"/>
        <v>18754.189999999999</v>
      </c>
      <c r="CE8" s="9">
        <f t="shared" si="133"/>
        <v>0</v>
      </c>
      <c r="CF8" s="9">
        <f t="shared" si="134"/>
        <v>0</v>
      </c>
      <c r="CG8" s="9">
        <f t="shared" si="135"/>
        <v>0</v>
      </c>
      <c r="CH8" s="9">
        <f t="shared" si="136"/>
        <v>18754.189999999999</v>
      </c>
      <c r="CI8" s="9">
        <f t="shared" si="137"/>
        <v>0</v>
      </c>
      <c r="CJ8" s="96">
        <f t="shared" si="138"/>
        <v>0</v>
      </c>
      <c r="CK8" s="4">
        <f t="shared" si="112"/>
        <v>0</v>
      </c>
      <c r="CL8" s="9">
        <f t="shared" si="140"/>
        <v>0</v>
      </c>
      <c r="CM8" s="9">
        <f t="shared" si="141"/>
        <v>18754.189999999999</v>
      </c>
      <c r="CN8" s="9">
        <f t="shared" si="142"/>
        <v>0</v>
      </c>
      <c r="CO8" s="9">
        <f t="shared" si="143"/>
        <v>0</v>
      </c>
      <c r="CP8" s="9">
        <f t="shared" si="144"/>
        <v>0</v>
      </c>
      <c r="CQ8" s="9">
        <f t="shared" si="145"/>
        <v>18754.189999999999</v>
      </c>
      <c r="CR8" s="9">
        <f t="shared" si="146"/>
        <v>0</v>
      </c>
      <c r="CS8" s="96">
        <f t="shared" si="147"/>
        <v>0</v>
      </c>
    </row>
    <row r="9" spans="1:97" ht="12.9" customHeight="1" x14ac:dyDescent="0.25">
      <c r="A9" s="207">
        <v>1967</v>
      </c>
      <c r="B9" s="208" t="s">
        <v>330</v>
      </c>
      <c r="C9" s="181"/>
      <c r="D9" s="181"/>
      <c r="E9" s="279">
        <v>19009.830000000002</v>
      </c>
      <c r="F9" s="277">
        <v>24654</v>
      </c>
      <c r="G9" s="210">
        <v>33</v>
      </c>
      <c r="H9" s="177"/>
      <c r="I9" s="190"/>
      <c r="J9" s="240" t="s">
        <v>463</v>
      </c>
      <c r="K9" s="385">
        <f t="shared" si="148"/>
        <v>3.0300000000000001E-2</v>
      </c>
      <c r="L9" s="94">
        <f t="shared" si="149"/>
        <v>576</v>
      </c>
      <c r="M9" s="1">
        <f t="shared" si="72"/>
        <v>0</v>
      </c>
      <c r="N9" s="1">
        <f t="shared" si="150"/>
        <v>19009.830000000002</v>
      </c>
      <c r="O9" s="1"/>
      <c r="P9" s="1">
        <f t="shared" si="73"/>
        <v>19009.830000000002</v>
      </c>
      <c r="Q9" s="4">
        <f t="shared" si="151"/>
        <v>0</v>
      </c>
      <c r="R9" s="9">
        <f t="shared" si="74"/>
        <v>0</v>
      </c>
      <c r="S9" s="9">
        <f t="shared" si="152"/>
        <v>19009.830000000002</v>
      </c>
      <c r="T9" s="9">
        <f t="shared" si="153"/>
        <v>0</v>
      </c>
      <c r="U9" s="9">
        <f t="shared" si="154"/>
        <v>0</v>
      </c>
      <c r="V9" s="9">
        <f t="shared" si="75"/>
        <v>0</v>
      </c>
      <c r="W9" s="9">
        <f t="shared" si="155"/>
        <v>19009.830000000002</v>
      </c>
      <c r="X9" s="9">
        <f t="shared" si="156"/>
        <v>0</v>
      </c>
      <c r="Y9" s="96">
        <f t="shared" si="157"/>
        <v>0</v>
      </c>
      <c r="Z9" s="4">
        <f t="shared" si="76"/>
        <v>0</v>
      </c>
      <c r="AA9" s="9">
        <f t="shared" si="77"/>
        <v>0</v>
      </c>
      <c r="AB9" s="9">
        <f t="shared" si="78"/>
        <v>19009.830000000002</v>
      </c>
      <c r="AC9" s="9">
        <f t="shared" si="79"/>
        <v>0</v>
      </c>
      <c r="AD9" s="9">
        <f t="shared" si="80"/>
        <v>0</v>
      </c>
      <c r="AE9" s="9">
        <f t="shared" si="81"/>
        <v>0</v>
      </c>
      <c r="AF9" s="9">
        <f t="shared" si="82"/>
        <v>19009.830000000002</v>
      </c>
      <c r="AG9" s="9">
        <f t="shared" si="83"/>
        <v>0</v>
      </c>
      <c r="AH9" s="96">
        <f t="shared" si="84"/>
        <v>0</v>
      </c>
      <c r="AI9" s="4">
        <f t="shared" si="76"/>
        <v>0</v>
      </c>
      <c r="AJ9" s="9">
        <f t="shared" si="86"/>
        <v>0</v>
      </c>
      <c r="AK9" s="9">
        <f t="shared" si="87"/>
        <v>19009.830000000002</v>
      </c>
      <c r="AL9" s="9">
        <f t="shared" si="88"/>
        <v>0</v>
      </c>
      <c r="AM9" s="9">
        <f t="shared" si="89"/>
        <v>0</v>
      </c>
      <c r="AN9" s="9">
        <f t="shared" si="90"/>
        <v>0</v>
      </c>
      <c r="AO9" s="9">
        <f t="shared" si="91"/>
        <v>19009.830000000002</v>
      </c>
      <c r="AP9" s="9">
        <f t="shared" si="92"/>
        <v>0</v>
      </c>
      <c r="AQ9" s="96">
        <f t="shared" si="93"/>
        <v>0</v>
      </c>
      <c r="AR9" s="4">
        <f t="shared" si="76"/>
        <v>0</v>
      </c>
      <c r="AS9" s="9">
        <f t="shared" si="95"/>
        <v>0</v>
      </c>
      <c r="AT9" s="9">
        <f t="shared" si="96"/>
        <v>19009.830000000002</v>
      </c>
      <c r="AU9" s="9">
        <f t="shared" si="97"/>
        <v>0</v>
      </c>
      <c r="AV9" s="9">
        <f t="shared" si="98"/>
        <v>0</v>
      </c>
      <c r="AW9" s="9">
        <f t="shared" si="99"/>
        <v>0</v>
      </c>
      <c r="AX9" s="9">
        <f t="shared" si="100"/>
        <v>19009.830000000002</v>
      </c>
      <c r="AY9" s="9">
        <f t="shared" si="101"/>
        <v>0</v>
      </c>
      <c r="AZ9" s="96">
        <f t="shared" si="102"/>
        <v>0</v>
      </c>
      <c r="BA9" s="4">
        <f t="shared" si="76"/>
        <v>0</v>
      </c>
      <c r="BB9" s="9">
        <f t="shared" si="104"/>
        <v>0</v>
      </c>
      <c r="BC9" s="9">
        <f t="shared" si="105"/>
        <v>19009.830000000002</v>
      </c>
      <c r="BD9" s="9">
        <f t="shared" si="106"/>
        <v>0</v>
      </c>
      <c r="BE9" s="9">
        <f t="shared" si="107"/>
        <v>0</v>
      </c>
      <c r="BF9" s="9">
        <f t="shared" si="108"/>
        <v>0</v>
      </c>
      <c r="BG9" s="9">
        <f t="shared" si="109"/>
        <v>19009.830000000002</v>
      </c>
      <c r="BH9" s="9">
        <f t="shared" si="110"/>
        <v>0</v>
      </c>
      <c r="BI9" s="96">
        <f t="shared" si="111"/>
        <v>0</v>
      </c>
      <c r="BJ9" s="4">
        <f t="shared" si="112"/>
        <v>0</v>
      </c>
      <c r="BK9" s="9">
        <f t="shared" si="113"/>
        <v>0</v>
      </c>
      <c r="BL9" s="9">
        <f t="shared" si="114"/>
        <v>19009.830000000002</v>
      </c>
      <c r="BM9" s="9">
        <f t="shared" si="115"/>
        <v>0</v>
      </c>
      <c r="BN9" s="9">
        <f t="shared" si="116"/>
        <v>0</v>
      </c>
      <c r="BO9" s="9">
        <f t="shared" si="117"/>
        <v>0</v>
      </c>
      <c r="BP9" s="9">
        <f t="shared" si="118"/>
        <v>19009.830000000002</v>
      </c>
      <c r="BQ9" s="9">
        <f t="shared" si="119"/>
        <v>0</v>
      </c>
      <c r="BR9" s="96">
        <f t="shared" si="120"/>
        <v>0</v>
      </c>
      <c r="BS9" s="4">
        <f t="shared" si="112"/>
        <v>0</v>
      </c>
      <c r="BT9" s="9">
        <f t="shared" si="122"/>
        <v>0</v>
      </c>
      <c r="BU9" s="9">
        <f t="shared" si="123"/>
        <v>19009.830000000002</v>
      </c>
      <c r="BV9" s="9">
        <f t="shared" si="124"/>
        <v>0</v>
      </c>
      <c r="BW9" s="9">
        <f t="shared" si="125"/>
        <v>0</v>
      </c>
      <c r="BX9" s="9">
        <f t="shared" si="126"/>
        <v>0</v>
      </c>
      <c r="BY9" s="9">
        <f t="shared" si="127"/>
        <v>19009.830000000002</v>
      </c>
      <c r="BZ9" s="9">
        <f t="shared" si="128"/>
        <v>0</v>
      </c>
      <c r="CA9" s="96">
        <f t="shared" si="129"/>
        <v>0</v>
      </c>
      <c r="CB9" s="4">
        <f t="shared" si="112"/>
        <v>0</v>
      </c>
      <c r="CC9" s="9">
        <f t="shared" si="131"/>
        <v>0</v>
      </c>
      <c r="CD9" s="9">
        <f t="shared" si="132"/>
        <v>19009.830000000002</v>
      </c>
      <c r="CE9" s="9">
        <f t="shared" si="133"/>
        <v>0</v>
      </c>
      <c r="CF9" s="9">
        <f t="shared" si="134"/>
        <v>0</v>
      </c>
      <c r="CG9" s="9">
        <f t="shared" si="135"/>
        <v>0</v>
      </c>
      <c r="CH9" s="9">
        <f t="shared" si="136"/>
        <v>19009.830000000002</v>
      </c>
      <c r="CI9" s="9">
        <f t="shared" si="137"/>
        <v>0</v>
      </c>
      <c r="CJ9" s="96">
        <f t="shared" si="138"/>
        <v>0</v>
      </c>
      <c r="CK9" s="4">
        <f t="shared" si="112"/>
        <v>0</v>
      </c>
      <c r="CL9" s="9">
        <f t="shared" si="140"/>
        <v>0</v>
      </c>
      <c r="CM9" s="9">
        <f t="shared" si="141"/>
        <v>19009.830000000002</v>
      </c>
      <c r="CN9" s="9">
        <f t="shared" si="142"/>
        <v>0</v>
      </c>
      <c r="CO9" s="9">
        <f t="shared" si="143"/>
        <v>0</v>
      </c>
      <c r="CP9" s="9">
        <f t="shared" si="144"/>
        <v>0</v>
      </c>
      <c r="CQ9" s="9">
        <f t="shared" si="145"/>
        <v>19009.830000000002</v>
      </c>
      <c r="CR9" s="9">
        <f t="shared" si="146"/>
        <v>0</v>
      </c>
      <c r="CS9" s="96">
        <f t="shared" si="147"/>
        <v>0</v>
      </c>
    </row>
    <row r="10" spans="1:97" ht="12.9" customHeight="1" x14ac:dyDescent="0.25">
      <c r="A10" s="207">
        <v>1968</v>
      </c>
      <c r="B10" s="208" t="s">
        <v>331</v>
      </c>
      <c r="C10" s="181"/>
      <c r="D10" s="181"/>
      <c r="E10" s="279">
        <v>12253.11</v>
      </c>
      <c r="F10" s="277">
        <v>25020</v>
      </c>
      <c r="G10" s="210">
        <v>33</v>
      </c>
      <c r="H10" s="177"/>
      <c r="I10" s="190"/>
      <c r="J10" s="240" t="s">
        <v>463</v>
      </c>
      <c r="K10" s="385">
        <f t="shared" si="148"/>
        <v>3.0300000000000001E-2</v>
      </c>
      <c r="L10" s="94">
        <f t="shared" si="149"/>
        <v>371.27</v>
      </c>
      <c r="M10" s="1">
        <f t="shared" si="72"/>
        <v>0</v>
      </c>
      <c r="N10" s="1">
        <f t="shared" si="150"/>
        <v>12253.11</v>
      </c>
      <c r="O10" s="1"/>
      <c r="P10" s="1">
        <f t="shared" si="73"/>
        <v>12253.11</v>
      </c>
      <c r="Q10" s="4">
        <f t="shared" si="151"/>
        <v>0</v>
      </c>
      <c r="R10" s="9">
        <f t="shared" si="74"/>
        <v>0</v>
      </c>
      <c r="S10" s="9">
        <f t="shared" si="152"/>
        <v>12253.11</v>
      </c>
      <c r="T10" s="9">
        <f t="shared" si="153"/>
        <v>0</v>
      </c>
      <c r="U10" s="9">
        <f t="shared" si="154"/>
        <v>0</v>
      </c>
      <c r="V10" s="9">
        <f t="shared" si="75"/>
        <v>0</v>
      </c>
      <c r="W10" s="9">
        <f t="shared" si="155"/>
        <v>12253.11</v>
      </c>
      <c r="X10" s="9">
        <f t="shared" si="156"/>
        <v>0</v>
      </c>
      <c r="Y10" s="96">
        <f t="shared" si="157"/>
        <v>0</v>
      </c>
      <c r="Z10" s="4">
        <f t="shared" si="76"/>
        <v>0</v>
      </c>
      <c r="AA10" s="9">
        <f t="shared" si="77"/>
        <v>0</v>
      </c>
      <c r="AB10" s="9">
        <f t="shared" si="78"/>
        <v>12253.11</v>
      </c>
      <c r="AC10" s="9">
        <f t="shared" si="79"/>
        <v>0</v>
      </c>
      <c r="AD10" s="9">
        <f t="shared" si="80"/>
        <v>0</v>
      </c>
      <c r="AE10" s="9">
        <f t="shared" si="81"/>
        <v>0</v>
      </c>
      <c r="AF10" s="9">
        <f t="shared" si="82"/>
        <v>12253.11</v>
      </c>
      <c r="AG10" s="9">
        <f t="shared" si="83"/>
        <v>0</v>
      </c>
      <c r="AH10" s="96">
        <f t="shared" si="84"/>
        <v>0</v>
      </c>
      <c r="AI10" s="4">
        <f t="shared" si="76"/>
        <v>0</v>
      </c>
      <c r="AJ10" s="9">
        <f t="shared" si="86"/>
        <v>0</v>
      </c>
      <c r="AK10" s="9">
        <f t="shared" si="87"/>
        <v>12253.11</v>
      </c>
      <c r="AL10" s="9">
        <f t="shared" si="88"/>
        <v>0</v>
      </c>
      <c r="AM10" s="9">
        <f t="shared" si="89"/>
        <v>0</v>
      </c>
      <c r="AN10" s="9">
        <f t="shared" si="90"/>
        <v>0</v>
      </c>
      <c r="AO10" s="9">
        <f t="shared" si="91"/>
        <v>12253.11</v>
      </c>
      <c r="AP10" s="9">
        <f t="shared" si="92"/>
        <v>0</v>
      </c>
      <c r="AQ10" s="96">
        <f t="shared" si="93"/>
        <v>0</v>
      </c>
      <c r="AR10" s="4">
        <f t="shared" si="76"/>
        <v>0</v>
      </c>
      <c r="AS10" s="9">
        <f t="shared" si="95"/>
        <v>0</v>
      </c>
      <c r="AT10" s="9">
        <f t="shared" si="96"/>
        <v>12253.11</v>
      </c>
      <c r="AU10" s="9">
        <f t="shared" si="97"/>
        <v>0</v>
      </c>
      <c r="AV10" s="9">
        <f t="shared" si="98"/>
        <v>0</v>
      </c>
      <c r="AW10" s="9">
        <f t="shared" si="99"/>
        <v>0</v>
      </c>
      <c r="AX10" s="9">
        <f t="shared" si="100"/>
        <v>12253.11</v>
      </c>
      <c r="AY10" s="9">
        <f t="shared" si="101"/>
        <v>0</v>
      </c>
      <c r="AZ10" s="96">
        <f t="shared" si="102"/>
        <v>0</v>
      </c>
      <c r="BA10" s="4">
        <f t="shared" si="76"/>
        <v>0</v>
      </c>
      <c r="BB10" s="9">
        <f t="shared" si="104"/>
        <v>0</v>
      </c>
      <c r="BC10" s="9">
        <f t="shared" si="105"/>
        <v>12253.11</v>
      </c>
      <c r="BD10" s="9">
        <f t="shared" si="106"/>
        <v>0</v>
      </c>
      <c r="BE10" s="9">
        <f t="shared" si="107"/>
        <v>0</v>
      </c>
      <c r="BF10" s="9">
        <f t="shared" si="108"/>
        <v>0</v>
      </c>
      <c r="BG10" s="9">
        <f t="shared" si="109"/>
        <v>12253.11</v>
      </c>
      <c r="BH10" s="9">
        <f t="shared" si="110"/>
        <v>0</v>
      </c>
      <c r="BI10" s="96">
        <f t="shared" si="111"/>
        <v>0</v>
      </c>
      <c r="BJ10" s="4">
        <f t="shared" si="112"/>
        <v>0</v>
      </c>
      <c r="BK10" s="9">
        <f t="shared" si="113"/>
        <v>0</v>
      </c>
      <c r="BL10" s="9">
        <f t="shared" si="114"/>
        <v>12253.11</v>
      </c>
      <c r="BM10" s="9">
        <f t="shared" si="115"/>
        <v>0</v>
      </c>
      <c r="BN10" s="9">
        <f t="shared" si="116"/>
        <v>0</v>
      </c>
      <c r="BO10" s="9">
        <f t="shared" si="117"/>
        <v>0</v>
      </c>
      <c r="BP10" s="9">
        <f t="shared" si="118"/>
        <v>12253.11</v>
      </c>
      <c r="BQ10" s="9">
        <f t="shared" si="119"/>
        <v>0</v>
      </c>
      <c r="BR10" s="96">
        <f t="shared" si="120"/>
        <v>0</v>
      </c>
      <c r="BS10" s="4">
        <f t="shared" si="112"/>
        <v>0</v>
      </c>
      <c r="BT10" s="9">
        <f t="shared" si="122"/>
        <v>0</v>
      </c>
      <c r="BU10" s="9">
        <f t="shared" si="123"/>
        <v>12253.11</v>
      </c>
      <c r="BV10" s="9">
        <f t="shared" si="124"/>
        <v>0</v>
      </c>
      <c r="BW10" s="9">
        <f t="shared" si="125"/>
        <v>0</v>
      </c>
      <c r="BX10" s="9">
        <f t="shared" si="126"/>
        <v>0</v>
      </c>
      <c r="BY10" s="9">
        <f t="shared" si="127"/>
        <v>12253.11</v>
      </c>
      <c r="BZ10" s="9">
        <f t="shared" si="128"/>
        <v>0</v>
      </c>
      <c r="CA10" s="96">
        <f t="shared" si="129"/>
        <v>0</v>
      </c>
      <c r="CB10" s="4">
        <f t="shared" si="112"/>
        <v>0</v>
      </c>
      <c r="CC10" s="9">
        <f t="shared" si="131"/>
        <v>0</v>
      </c>
      <c r="CD10" s="9">
        <f t="shared" si="132"/>
        <v>12253.11</v>
      </c>
      <c r="CE10" s="9">
        <f t="shared" si="133"/>
        <v>0</v>
      </c>
      <c r="CF10" s="9">
        <f t="shared" si="134"/>
        <v>0</v>
      </c>
      <c r="CG10" s="9">
        <f t="shared" si="135"/>
        <v>0</v>
      </c>
      <c r="CH10" s="9">
        <f t="shared" si="136"/>
        <v>12253.11</v>
      </c>
      <c r="CI10" s="9">
        <f t="shared" si="137"/>
        <v>0</v>
      </c>
      <c r="CJ10" s="96">
        <f t="shared" si="138"/>
        <v>0</v>
      </c>
      <c r="CK10" s="4">
        <f t="shared" si="112"/>
        <v>0</v>
      </c>
      <c r="CL10" s="9">
        <f t="shared" si="140"/>
        <v>0</v>
      </c>
      <c r="CM10" s="9">
        <f t="shared" si="141"/>
        <v>12253.11</v>
      </c>
      <c r="CN10" s="9">
        <f t="shared" si="142"/>
        <v>0</v>
      </c>
      <c r="CO10" s="9">
        <f t="shared" si="143"/>
        <v>0</v>
      </c>
      <c r="CP10" s="9">
        <f t="shared" si="144"/>
        <v>0</v>
      </c>
      <c r="CQ10" s="9">
        <f t="shared" si="145"/>
        <v>12253.11</v>
      </c>
      <c r="CR10" s="9">
        <f t="shared" si="146"/>
        <v>0</v>
      </c>
      <c r="CS10" s="96">
        <f t="shared" si="147"/>
        <v>0</v>
      </c>
    </row>
    <row r="11" spans="1:97" ht="12.9" customHeight="1" x14ac:dyDescent="0.25">
      <c r="A11" s="207">
        <v>1969</v>
      </c>
      <c r="B11" s="208" t="s">
        <v>332</v>
      </c>
      <c r="C11" s="181"/>
      <c r="D11" s="181"/>
      <c r="E11" s="279">
        <v>28023.91</v>
      </c>
      <c r="F11" s="277">
        <v>25385</v>
      </c>
      <c r="G11" s="210">
        <v>33</v>
      </c>
      <c r="H11" s="177"/>
      <c r="I11" s="190"/>
      <c r="J11" s="240" t="s">
        <v>463</v>
      </c>
      <c r="K11" s="385">
        <f t="shared" si="148"/>
        <v>3.0300000000000001E-2</v>
      </c>
      <c r="L11" s="94">
        <f t="shared" si="149"/>
        <v>849.12</v>
      </c>
      <c r="M11" s="1">
        <f t="shared" si="72"/>
        <v>0</v>
      </c>
      <c r="N11" s="1">
        <f t="shared" si="150"/>
        <v>28023.91</v>
      </c>
      <c r="O11" s="1"/>
      <c r="P11" s="1">
        <f t="shared" si="73"/>
        <v>28023.91</v>
      </c>
      <c r="Q11" s="4">
        <f t="shared" si="151"/>
        <v>0</v>
      </c>
      <c r="R11" s="9">
        <f t="shared" si="74"/>
        <v>0</v>
      </c>
      <c r="S11" s="9">
        <f t="shared" si="152"/>
        <v>28023.91</v>
      </c>
      <c r="T11" s="9">
        <f t="shared" si="153"/>
        <v>0</v>
      </c>
      <c r="U11" s="9">
        <f t="shared" si="154"/>
        <v>0</v>
      </c>
      <c r="V11" s="9">
        <f t="shared" si="75"/>
        <v>0</v>
      </c>
      <c r="W11" s="9">
        <f t="shared" si="155"/>
        <v>28023.91</v>
      </c>
      <c r="X11" s="9">
        <f t="shared" si="156"/>
        <v>0</v>
      </c>
      <c r="Y11" s="96">
        <f t="shared" si="157"/>
        <v>0</v>
      </c>
      <c r="Z11" s="4">
        <f t="shared" si="76"/>
        <v>0</v>
      </c>
      <c r="AA11" s="9">
        <f t="shared" si="77"/>
        <v>0</v>
      </c>
      <c r="AB11" s="9">
        <f t="shared" si="78"/>
        <v>28023.91</v>
      </c>
      <c r="AC11" s="9">
        <f t="shared" si="79"/>
        <v>0</v>
      </c>
      <c r="AD11" s="9">
        <f t="shared" si="80"/>
        <v>0</v>
      </c>
      <c r="AE11" s="9">
        <f t="shared" si="81"/>
        <v>0</v>
      </c>
      <c r="AF11" s="9">
        <f t="shared" si="82"/>
        <v>28023.91</v>
      </c>
      <c r="AG11" s="9">
        <f t="shared" si="83"/>
        <v>0</v>
      </c>
      <c r="AH11" s="96">
        <f t="shared" si="84"/>
        <v>0</v>
      </c>
      <c r="AI11" s="4">
        <f t="shared" si="76"/>
        <v>0</v>
      </c>
      <c r="AJ11" s="9">
        <f t="shared" si="86"/>
        <v>0</v>
      </c>
      <c r="AK11" s="9">
        <f t="shared" si="87"/>
        <v>28023.91</v>
      </c>
      <c r="AL11" s="9">
        <f t="shared" si="88"/>
        <v>0</v>
      </c>
      <c r="AM11" s="9">
        <f t="shared" si="89"/>
        <v>0</v>
      </c>
      <c r="AN11" s="9">
        <f t="shared" si="90"/>
        <v>0</v>
      </c>
      <c r="AO11" s="9">
        <f t="shared" si="91"/>
        <v>28023.91</v>
      </c>
      <c r="AP11" s="9">
        <f t="shared" si="92"/>
        <v>0</v>
      </c>
      <c r="AQ11" s="96">
        <f t="shared" si="93"/>
        <v>0</v>
      </c>
      <c r="AR11" s="4">
        <f t="shared" si="76"/>
        <v>0</v>
      </c>
      <c r="AS11" s="9">
        <f t="shared" si="95"/>
        <v>0</v>
      </c>
      <c r="AT11" s="9">
        <f t="shared" si="96"/>
        <v>28023.91</v>
      </c>
      <c r="AU11" s="9">
        <f t="shared" si="97"/>
        <v>0</v>
      </c>
      <c r="AV11" s="9">
        <f t="shared" si="98"/>
        <v>0</v>
      </c>
      <c r="AW11" s="9">
        <f t="shared" si="99"/>
        <v>0</v>
      </c>
      <c r="AX11" s="9">
        <f t="shared" si="100"/>
        <v>28023.91</v>
      </c>
      <c r="AY11" s="9">
        <f t="shared" si="101"/>
        <v>0</v>
      </c>
      <c r="AZ11" s="96">
        <f t="shared" si="102"/>
        <v>0</v>
      </c>
      <c r="BA11" s="4">
        <f t="shared" si="76"/>
        <v>0</v>
      </c>
      <c r="BB11" s="9">
        <f t="shared" si="104"/>
        <v>0</v>
      </c>
      <c r="BC11" s="9">
        <f t="shared" si="105"/>
        <v>28023.91</v>
      </c>
      <c r="BD11" s="9">
        <f t="shared" si="106"/>
        <v>0</v>
      </c>
      <c r="BE11" s="9">
        <f t="shared" si="107"/>
        <v>0</v>
      </c>
      <c r="BF11" s="9">
        <f t="shared" si="108"/>
        <v>0</v>
      </c>
      <c r="BG11" s="9">
        <f t="shared" si="109"/>
        <v>28023.91</v>
      </c>
      <c r="BH11" s="9">
        <f t="shared" si="110"/>
        <v>0</v>
      </c>
      <c r="BI11" s="96">
        <f t="shared" si="111"/>
        <v>0</v>
      </c>
      <c r="BJ11" s="4">
        <f t="shared" si="112"/>
        <v>0</v>
      </c>
      <c r="BK11" s="9">
        <f t="shared" si="113"/>
        <v>0</v>
      </c>
      <c r="BL11" s="9">
        <f t="shared" si="114"/>
        <v>28023.91</v>
      </c>
      <c r="BM11" s="9">
        <f t="shared" si="115"/>
        <v>0</v>
      </c>
      <c r="BN11" s="9">
        <f t="shared" si="116"/>
        <v>0</v>
      </c>
      <c r="BO11" s="9">
        <f t="shared" si="117"/>
        <v>0</v>
      </c>
      <c r="BP11" s="9">
        <f t="shared" si="118"/>
        <v>28023.91</v>
      </c>
      <c r="BQ11" s="9">
        <f t="shared" si="119"/>
        <v>0</v>
      </c>
      <c r="BR11" s="96">
        <f t="shared" si="120"/>
        <v>0</v>
      </c>
      <c r="BS11" s="4">
        <f t="shared" si="112"/>
        <v>0</v>
      </c>
      <c r="BT11" s="9">
        <f t="shared" si="122"/>
        <v>0</v>
      </c>
      <c r="BU11" s="9">
        <f t="shared" si="123"/>
        <v>28023.91</v>
      </c>
      <c r="BV11" s="9">
        <f t="shared" si="124"/>
        <v>0</v>
      </c>
      <c r="BW11" s="9">
        <f t="shared" si="125"/>
        <v>0</v>
      </c>
      <c r="BX11" s="9">
        <f t="shared" si="126"/>
        <v>0</v>
      </c>
      <c r="BY11" s="9">
        <f t="shared" si="127"/>
        <v>28023.91</v>
      </c>
      <c r="BZ11" s="9">
        <f t="shared" si="128"/>
        <v>0</v>
      </c>
      <c r="CA11" s="96">
        <f t="shared" si="129"/>
        <v>0</v>
      </c>
      <c r="CB11" s="4">
        <f t="shared" si="112"/>
        <v>0</v>
      </c>
      <c r="CC11" s="9">
        <f t="shared" si="131"/>
        <v>0</v>
      </c>
      <c r="CD11" s="9">
        <f t="shared" si="132"/>
        <v>28023.91</v>
      </c>
      <c r="CE11" s="9">
        <f t="shared" si="133"/>
        <v>0</v>
      </c>
      <c r="CF11" s="9">
        <f t="shared" si="134"/>
        <v>0</v>
      </c>
      <c r="CG11" s="9">
        <f t="shared" si="135"/>
        <v>0</v>
      </c>
      <c r="CH11" s="9">
        <f t="shared" si="136"/>
        <v>28023.91</v>
      </c>
      <c r="CI11" s="9">
        <f t="shared" si="137"/>
        <v>0</v>
      </c>
      <c r="CJ11" s="96">
        <f t="shared" si="138"/>
        <v>0</v>
      </c>
      <c r="CK11" s="4">
        <f t="shared" si="112"/>
        <v>0</v>
      </c>
      <c r="CL11" s="9">
        <f t="shared" si="140"/>
        <v>0</v>
      </c>
      <c r="CM11" s="9">
        <f t="shared" si="141"/>
        <v>28023.91</v>
      </c>
      <c r="CN11" s="9">
        <f t="shared" si="142"/>
        <v>0</v>
      </c>
      <c r="CO11" s="9">
        <f t="shared" si="143"/>
        <v>0</v>
      </c>
      <c r="CP11" s="9">
        <f t="shared" si="144"/>
        <v>0</v>
      </c>
      <c r="CQ11" s="9">
        <f t="shared" si="145"/>
        <v>28023.91</v>
      </c>
      <c r="CR11" s="9">
        <f t="shared" si="146"/>
        <v>0</v>
      </c>
      <c r="CS11" s="96">
        <f t="shared" si="147"/>
        <v>0</v>
      </c>
    </row>
    <row r="12" spans="1:97" ht="12.9" customHeight="1" x14ac:dyDescent="0.25">
      <c r="A12" s="207">
        <v>1970</v>
      </c>
      <c r="B12" s="208" t="s">
        <v>333</v>
      </c>
      <c r="C12" s="181"/>
      <c r="D12" s="181"/>
      <c r="E12" s="279">
        <v>15641.22</v>
      </c>
      <c r="F12" s="277">
        <v>25750</v>
      </c>
      <c r="G12" s="210">
        <v>33</v>
      </c>
      <c r="H12" s="177"/>
      <c r="I12" s="190"/>
      <c r="J12" s="240" t="s">
        <v>463</v>
      </c>
      <c r="K12" s="385">
        <f t="shared" si="148"/>
        <v>3.0300000000000001E-2</v>
      </c>
      <c r="L12" s="94">
        <f t="shared" si="149"/>
        <v>473.93</v>
      </c>
      <c r="M12" s="1">
        <f t="shared" si="72"/>
        <v>0</v>
      </c>
      <c r="N12" s="1">
        <f t="shared" si="150"/>
        <v>15641.22</v>
      </c>
      <c r="O12" s="1"/>
      <c r="P12" s="1">
        <f t="shared" si="73"/>
        <v>15641.22</v>
      </c>
      <c r="Q12" s="4">
        <f t="shared" si="151"/>
        <v>0</v>
      </c>
      <c r="R12" s="9">
        <f t="shared" si="74"/>
        <v>0</v>
      </c>
      <c r="S12" s="9">
        <f t="shared" si="152"/>
        <v>15641.22</v>
      </c>
      <c r="T12" s="9">
        <f t="shared" si="153"/>
        <v>0</v>
      </c>
      <c r="U12" s="9">
        <f t="shared" si="154"/>
        <v>0</v>
      </c>
      <c r="V12" s="9">
        <f t="shared" si="75"/>
        <v>0</v>
      </c>
      <c r="W12" s="9">
        <f t="shared" si="155"/>
        <v>15641.22</v>
      </c>
      <c r="X12" s="9">
        <f t="shared" si="156"/>
        <v>0</v>
      </c>
      <c r="Y12" s="96">
        <f t="shared" si="157"/>
        <v>0</v>
      </c>
      <c r="Z12" s="4">
        <f t="shared" si="76"/>
        <v>0</v>
      </c>
      <c r="AA12" s="9">
        <f t="shared" si="77"/>
        <v>0</v>
      </c>
      <c r="AB12" s="9">
        <f t="shared" si="78"/>
        <v>15641.22</v>
      </c>
      <c r="AC12" s="9">
        <f t="shared" si="79"/>
        <v>0</v>
      </c>
      <c r="AD12" s="9">
        <f t="shared" si="80"/>
        <v>0</v>
      </c>
      <c r="AE12" s="9">
        <f t="shared" si="81"/>
        <v>0</v>
      </c>
      <c r="AF12" s="9">
        <f t="shared" si="82"/>
        <v>15641.22</v>
      </c>
      <c r="AG12" s="9">
        <f t="shared" si="83"/>
        <v>0</v>
      </c>
      <c r="AH12" s="96">
        <f t="shared" si="84"/>
        <v>0</v>
      </c>
      <c r="AI12" s="4">
        <f t="shared" si="76"/>
        <v>0</v>
      </c>
      <c r="AJ12" s="9">
        <f t="shared" si="86"/>
        <v>0</v>
      </c>
      <c r="AK12" s="9">
        <f t="shared" si="87"/>
        <v>15641.22</v>
      </c>
      <c r="AL12" s="9">
        <f t="shared" si="88"/>
        <v>0</v>
      </c>
      <c r="AM12" s="9">
        <f t="shared" si="89"/>
        <v>0</v>
      </c>
      <c r="AN12" s="9">
        <f t="shared" si="90"/>
        <v>0</v>
      </c>
      <c r="AO12" s="9">
        <f t="shared" si="91"/>
        <v>15641.22</v>
      </c>
      <c r="AP12" s="9">
        <f t="shared" si="92"/>
        <v>0</v>
      </c>
      <c r="AQ12" s="96">
        <f t="shared" si="93"/>
        <v>0</v>
      </c>
      <c r="AR12" s="4">
        <f t="shared" si="76"/>
        <v>0</v>
      </c>
      <c r="AS12" s="9">
        <f t="shared" si="95"/>
        <v>0</v>
      </c>
      <c r="AT12" s="9">
        <f t="shared" si="96"/>
        <v>15641.22</v>
      </c>
      <c r="AU12" s="9">
        <f t="shared" si="97"/>
        <v>0</v>
      </c>
      <c r="AV12" s="9">
        <f t="shared" si="98"/>
        <v>0</v>
      </c>
      <c r="AW12" s="9">
        <f t="shared" si="99"/>
        <v>0</v>
      </c>
      <c r="AX12" s="9">
        <f t="shared" si="100"/>
        <v>15641.22</v>
      </c>
      <c r="AY12" s="9">
        <f t="shared" si="101"/>
        <v>0</v>
      </c>
      <c r="AZ12" s="96">
        <f t="shared" si="102"/>
        <v>0</v>
      </c>
      <c r="BA12" s="4">
        <f t="shared" si="76"/>
        <v>0</v>
      </c>
      <c r="BB12" s="9">
        <f t="shared" si="104"/>
        <v>0</v>
      </c>
      <c r="BC12" s="9">
        <f t="shared" si="105"/>
        <v>15641.22</v>
      </c>
      <c r="BD12" s="9">
        <f t="shared" si="106"/>
        <v>0</v>
      </c>
      <c r="BE12" s="9">
        <f t="shared" si="107"/>
        <v>0</v>
      </c>
      <c r="BF12" s="9">
        <f t="shared" si="108"/>
        <v>0</v>
      </c>
      <c r="BG12" s="9">
        <f t="shared" si="109"/>
        <v>15641.22</v>
      </c>
      <c r="BH12" s="9">
        <f t="shared" si="110"/>
        <v>0</v>
      </c>
      <c r="BI12" s="96">
        <f t="shared" si="111"/>
        <v>0</v>
      </c>
      <c r="BJ12" s="4">
        <f t="shared" si="112"/>
        <v>0</v>
      </c>
      <c r="BK12" s="9">
        <f t="shared" si="113"/>
        <v>0</v>
      </c>
      <c r="BL12" s="9">
        <f t="shared" si="114"/>
        <v>15641.22</v>
      </c>
      <c r="BM12" s="9">
        <f t="shared" si="115"/>
        <v>0</v>
      </c>
      <c r="BN12" s="9">
        <f t="shared" si="116"/>
        <v>0</v>
      </c>
      <c r="BO12" s="9">
        <f t="shared" si="117"/>
        <v>0</v>
      </c>
      <c r="BP12" s="9">
        <f t="shared" si="118"/>
        <v>15641.22</v>
      </c>
      <c r="BQ12" s="9">
        <f t="shared" si="119"/>
        <v>0</v>
      </c>
      <c r="BR12" s="96">
        <f t="shared" si="120"/>
        <v>0</v>
      </c>
      <c r="BS12" s="4">
        <f t="shared" si="112"/>
        <v>0</v>
      </c>
      <c r="BT12" s="9">
        <f t="shared" si="122"/>
        <v>0</v>
      </c>
      <c r="BU12" s="9">
        <f t="shared" si="123"/>
        <v>15641.22</v>
      </c>
      <c r="BV12" s="9">
        <f t="shared" si="124"/>
        <v>0</v>
      </c>
      <c r="BW12" s="9">
        <f t="shared" si="125"/>
        <v>0</v>
      </c>
      <c r="BX12" s="9">
        <f t="shared" si="126"/>
        <v>0</v>
      </c>
      <c r="BY12" s="9">
        <f t="shared" si="127"/>
        <v>15641.22</v>
      </c>
      <c r="BZ12" s="9">
        <f t="shared" si="128"/>
        <v>0</v>
      </c>
      <c r="CA12" s="96">
        <f t="shared" si="129"/>
        <v>0</v>
      </c>
      <c r="CB12" s="4">
        <f t="shared" si="112"/>
        <v>0</v>
      </c>
      <c r="CC12" s="9">
        <f t="shared" si="131"/>
        <v>0</v>
      </c>
      <c r="CD12" s="9">
        <f t="shared" si="132"/>
        <v>15641.22</v>
      </c>
      <c r="CE12" s="9">
        <f t="shared" si="133"/>
        <v>0</v>
      </c>
      <c r="CF12" s="9">
        <f t="shared" si="134"/>
        <v>0</v>
      </c>
      <c r="CG12" s="9">
        <f t="shared" si="135"/>
        <v>0</v>
      </c>
      <c r="CH12" s="9">
        <f t="shared" si="136"/>
        <v>15641.22</v>
      </c>
      <c r="CI12" s="9">
        <f t="shared" si="137"/>
        <v>0</v>
      </c>
      <c r="CJ12" s="96">
        <f t="shared" si="138"/>
        <v>0</v>
      </c>
      <c r="CK12" s="4">
        <f t="shared" si="112"/>
        <v>0</v>
      </c>
      <c r="CL12" s="9">
        <f t="shared" si="140"/>
        <v>0</v>
      </c>
      <c r="CM12" s="9">
        <f t="shared" si="141"/>
        <v>15641.22</v>
      </c>
      <c r="CN12" s="9">
        <f t="shared" si="142"/>
        <v>0</v>
      </c>
      <c r="CO12" s="9">
        <f t="shared" si="143"/>
        <v>0</v>
      </c>
      <c r="CP12" s="9">
        <f t="shared" si="144"/>
        <v>0</v>
      </c>
      <c r="CQ12" s="9">
        <f t="shared" si="145"/>
        <v>15641.22</v>
      </c>
      <c r="CR12" s="9">
        <f t="shared" si="146"/>
        <v>0</v>
      </c>
      <c r="CS12" s="96">
        <f t="shared" si="147"/>
        <v>0</v>
      </c>
    </row>
    <row r="13" spans="1:97" ht="12.9" customHeight="1" x14ac:dyDescent="0.25">
      <c r="A13" s="207">
        <v>1971</v>
      </c>
      <c r="B13" s="208" t="s">
        <v>334</v>
      </c>
      <c r="C13" s="181"/>
      <c r="D13" s="181"/>
      <c r="E13" s="279">
        <v>26699.51</v>
      </c>
      <c r="F13" s="277">
        <v>26115</v>
      </c>
      <c r="G13" s="210">
        <v>33</v>
      </c>
      <c r="H13" s="177"/>
      <c r="I13" s="190"/>
      <c r="J13" s="240" t="s">
        <v>463</v>
      </c>
      <c r="K13" s="385">
        <f t="shared" si="148"/>
        <v>3.0300000000000001E-2</v>
      </c>
      <c r="L13" s="94">
        <f t="shared" si="149"/>
        <v>809</v>
      </c>
      <c r="M13" s="1">
        <f t="shared" si="72"/>
        <v>0</v>
      </c>
      <c r="N13" s="1">
        <f t="shared" si="150"/>
        <v>26699.51</v>
      </c>
      <c r="O13" s="1"/>
      <c r="P13" s="1">
        <f t="shared" si="73"/>
        <v>26699.51</v>
      </c>
      <c r="Q13" s="4">
        <f t="shared" si="151"/>
        <v>0</v>
      </c>
      <c r="R13" s="9">
        <f t="shared" si="74"/>
        <v>0</v>
      </c>
      <c r="S13" s="9">
        <f t="shared" si="152"/>
        <v>26699.51</v>
      </c>
      <c r="T13" s="9">
        <f t="shared" si="153"/>
        <v>0</v>
      </c>
      <c r="U13" s="9">
        <f t="shared" si="154"/>
        <v>0</v>
      </c>
      <c r="V13" s="9">
        <f t="shared" si="75"/>
        <v>0</v>
      </c>
      <c r="W13" s="9">
        <f t="shared" si="155"/>
        <v>26699.51</v>
      </c>
      <c r="X13" s="9">
        <f t="shared" si="156"/>
        <v>0</v>
      </c>
      <c r="Y13" s="96">
        <f t="shared" si="157"/>
        <v>0</v>
      </c>
      <c r="Z13" s="4">
        <f t="shared" si="76"/>
        <v>0</v>
      </c>
      <c r="AA13" s="9">
        <f t="shared" si="77"/>
        <v>0</v>
      </c>
      <c r="AB13" s="9">
        <f t="shared" si="78"/>
        <v>26699.51</v>
      </c>
      <c r="AC13" s="9">
        <f t="shared" si="79"/>
        <v>0</v>
      </c>
      <c r="AD13" s="9">
        <f t="shared" si="80"/>
        <v>0</v>
      </c>
      <c r="AE13" s="9">
        <f t="shared" si="81"/>
        <v>0</v>
      </c>
      <c r="AF13" s="9">
        <f t="shared" si="82"/>
        <v>26699.51</v>
      </c>
      <c r="AG13" s="9">
        <f t="shared" si="83"/>
        <v>0</v>
      </c>
      <c r="AH13" s="96">
        <f t="shared" si="84"/>
        <v>0</v>
      </c>
      <c r="AI13" s="4">
        <f t="shared" si="76"/>
        <v>0</v>
      </c>
      <c r="AJ13" s="9">
        <f t="shared" si="86"/>
        <v>0</v>
      </c>
      <c r="AK13" s="9">
        <f t="shared" si="87"/>
        <v>26699.51</v>
      </c>
      <c r="AL13" s="9">
        <f t="shared" si="88"/>
        <v>0</v>
      </c>
      <c r="AM13" s="9">
        <f t="shared" si="89"/>
        <v>0</v>
      </c>
      <c r="AN13" s="9">
        <f t="shared" si="90"/>
        <v>0</v>
      </c>
      <c r="AO13" s="9">
        <f t="shared" si="91"/>
        <v>26699.51</v>
      </c>
      <c r="AP13" s="9">
        <f t="shared" si="92"/>
        <v>0</v>
      </c>
      <c r="AQ13" s="96">
        <f t="shared" si="93"/>
        <v>0</v>
      </c>
      <c r="AR13" s="4">
        <f t="shared" si="76"/>
        <v>0</v>
      </c>
      <c r="AS13" s="9">
        <f t="shared" si="95"/>
        <v>0</v>
      </c>
      <c r="AT13" s="9">
        <f t="shared" si="96"/>
        <v>26699.51</v>
      </c>
      <c r="AU13" s="9">
        <f t="shared" si="97"/>
        <v>0</v>
      </c>
      <c r="AV13" s="9">
        <f t="shared" si="98"/>
        <v>0</v>
      </c>
      <c r="AW13" s="9">
        <f t="shared" si="99"/>
        <v>0</v>
      </c>
      <c r="AX13" s="9">
        <f t="shared" si="100"/>
        <v>26699.51</v>
      </c>
      <c r="AY13" s="9">
        <f t="shared" si="101"/>
        <v>0</v>
      </c>
      <c r="AZ13" s="96">
        <f t="shared" si="102"/>
        <v>0</v>
      </c>
      <c r="BA13" s="4">
        <f t="shared" si="76"/>
        <v>0</v>
      </c>
      <c r="BB13" s="9">
        <f t="shared" si="104"/>
        <v>0</v>
      </c>
      <c r="BC13" s="9">
        <f t="shared" si="105"/>
        <v>26699.51</v>
      </c>
      <c r="BD13" s="9">
        <f t="shared" si="106"/>
        <v>0</v>
      </c>
      <c r="BE13" s="9">
        <f t="shared" si="107"/>
        <v>0</v>
      </c>
      <c r="BF13" s="9">
        <f t="shared" si="108"/>
        <v>0</v>
      </c>
      <c r="BG13" s="9">
        <f t="shared" si="109"/>
        <v>26699.51</v>
      </c>
      <c r="BH13" s="9">
        <f t="shared" si="110"/>
        <v>0</v>
      </c>
      <c r="BI13" s="96">
        <f t="shared" si="111"/>
        <v>0</v>
      </c>
      <c r="BJ13" s="4">
        <f t="shared" si="112"/>
        <v>0</v>
      </c>
      <c r="BK13" s="9">
        <f t="shared" si="113"/>
        <v>0</v>
      </c>
      <c r="BL13" s="9">
        <f t="shared" si="114"/>
        <v>26699.51</v>
      </c>
      <c r="BM13" s="9">
        <f t="shared" si="115"/>
        <v>0</v>
      </c>
      <c r="BN13" s="9">
        <f t="shared" si="116"/>
        <v>0</v>
      </c>
      <c r="BO13" s="9">
        <f t="shared" si="117"/>
        <v>0</v>
      </c>
      <c r="BP13" s="9">
        <f t="shared" si="118"/>
        <v>26699.51</v>
      </c>
      <c r="BQ13" s="9">
        <f t="shared" si="119"/>
        <v>0</v>
      </c>
      <c r="BR13" s="96">
        <f t="shared" si="120"/>
        <v>0</v>
      </c>
      <c r="BS13" s="4">
        <f t="shared" si="112"/>
        <v>0</v>
      </c>
      <c r="BT13" s="9">
        <f t="shared" si="122"/>
        <v>0</v>
      </c>
      <c r="BU13" s="9">
        <f t="shared" si="123"/>
        <v>26699.51</v>
      </c>
      <c r="BV13" s="9">
        <f t="shared" si="124"/>
        <v>0</v>
      </c>
      <c r="BW13" s="9">
        <f t="shared" si="125"/>
        <v>0</v>
      </c>
      <c r="BX13" s="9">
        <f t="shared" si="126"/>
        <v>0</v>
      </c>
      <c r="BY13" s="9">
        <f t="shared" si="127"/>
        <v>26699.51</v>
      </c>
      <c r="BZ13" s="9">
        <f t="shared" si="128"/>
        <v>0</v>
      </c>
      <c r="CA13" s="96">
        <f t="shared" si="129"/>
        <v>0</v>
      </c>
      <c r="CB13" s="4">
        <f t="shared" si="112"/>
        <v>0</v>
      </c>
      <c r="CC13" s="9">
        <f t="shared" si="131"/>
        <v>0</v>
      </c>
      <c r="CD13" s="9">
        <f t="shared" si="132"/>
        <v>26699.51</v>
      </c>
      <c r="CE13" s="9">
        <f t="shared" si="133"/>
        <v>0</v>
      </c>
      <c r="CF13" s="9">
        <f t="shared" si="134"/>
        <v>0</v>
      </c>
      <c r="CG13" s="9">
        <f t="shared" si="135"/>
        <v>0</v>
      </c>
      <c r="CH13" s="9">
        <f t="shared" si="136"/>
        <v>26699.51</v>
      </c>
      <c r="CI13" s="9">
        <f t="shared" si="137"/>
        <v>0</v>
      </c>
      <c r="CJ13" s="96">
        <f t="shared" si="138"/>
        <v>0</v>
      </c>
      <c r="CK13" s="4">
        <f t="shared" si="112"/>
        <v>0</v>
      </c>
      <c r="CL13" s="9">
        <f t="shared" si="140"/>
        <v>0</v>
      </c>
      <c r="CM13" s="9">
        <f t="shared" si="141"/>
        <v>26699.51</v>
      </c>
      <c r="CN13" s="9">
        <f t="shared" si="142"/>
        <v>0</v>
      </c>
      <c r="CO13" s="9">
        <f t="shared" si="143"/>
        <v>0</v>
      </c>
      <c r="CP13" s="9">
        <f t="shared" si="144"/>
        <v>0</v>
      </c>
      <c r="CQ13" s="9">
        <f t="shared" si="145"/>
        <v>26699.51</v>
      </c>
      <c r="CR13" s="9">
        <f t="shared" si="146"/>
        <v>0</v>
      </c>
      <c r="CS13" s="96">
        <f t="shared" si="147"/>
        <v>0</v>
      </c>
    </row>
    <row r="14" spans="1:97" ht="12.9" customHeight="1" x14ac:dyDescent="0.25">
      <c r="A14" s="207">
        <v>1972</v>
      </c>
      <c r="B14" s="208" t="s">
        <v>335</v>
      </c>
      <c r="C14" s="181"/>
      <c r="D14" s="181"/>
      <c r="E14" s="279">
        <v>18616.13</v>
      </c>
      <c r="F14" s="277">
        <v>26481</v>
      </c>
      <c r="G14" s="210">
        <v>33</v>
      </c>
      <c r="H14" s="177"/>
      <c r="I14" s="190"/>
      <c r="J14" s="240" t="s">
        <v>463</v>
      </c>
      <c r="K14" s="385">
        <f t="shared" si="148"/>
        <v>3.0300000000000001E-2</v>
      </c>
      <c r="L14" s="94">
        <f t="shared" si="149"/>
        <v>564.07000000000005</v>
      </c>
      <c r="M14" s="1">
        <f t="shared" si="72"/>
        <v>0</v>
      </c>
      <c r="N14" s="1">
        <f t="shared" si="150"/>
        <v>18616.13</v>
      </c>
      <c r="O14" s="1"/>
      <c r="P14" s="1">
        <f t="shared" si="73"/>
        <v>18616.13</v>
      </c>
      <c r="Q14" s="4">
        <f t="shared" si="151"/>
        <v>0</v>
      </c>
      <c r="R14" s="9">
        <f t="shared" si="74"/>
        <v>0</v>
      </c>
      <c r="S14" s="9">
        <f t="shared" si="152"/>
        <v>18616.13</v>
      </c>
      <c r="T14" s="9">
        <f t="shared" si="153"/>
        <v>0</v>
      </c>
      <c r="U14" s="9">
        <f t="shared" si="154"/>
        <v>0</v>
      </c>
      <c r="V14" s="9">
        <f t="shared" si="75"/>
        <v>0</v>
      </c>
      <c r="W14" s="9">
        <f t="shared" si="155"/>
        <v>18616.13</v>
      </c>
      <c r="X14" s="9">
        <f t="shared" si="156"/>
        <v>0</v>
      </c>
      <c r="Y14" s="96">
        <f t="shared" si="157"/>
        <v>0</v>
      </c>
      <c r="Z14" s="4">
        <f t="shared" si="76"/>
        <v>0</v>
      </c>
      <c r="AA14" s="9">
        <f t="shared" si="77"/>
        <v>0</v>
      </c>
      <c r="AB14" s="9">
        <f t="shared" si="78"/>
        <v>18616.13</v>
      </c>
      <c r="AC14" s="9">
        <f t="shared" si="79"/>
        <v>0</v>
      </c>
      <c r="AD14" s="9">
        <f t="shared" si="80"/>
        <v>0</v>
      </c>
      <c r="AE14" s="9">
        <f t="shared" si="81"/>
        <v>0</v>
      </c>
      <c r="AF14" s="9">
        <f t="shared" si="82"/>
        <v>18616.13</v>
      </c>
      <c r="AG14" s="9">
        <f t="shared" si="83"/>
        <v>0</v>
      </c>
      <c r="AH14" s="96">
        <f t="shared" si="84"/>
        <v>0</v>
      </c>
      <c r="AI14" s="4">
        <f t="shared" si="76"/>
        <v>0</v>
      </c>
      <c r="AJ14" s="9">
        <f t="shared" si="86"/>
        <v>0</v>
      </c>
      <c r="AK14" s="9">
        <f t="shared" si="87"/>
        <v>18616.13</v>
      </c>
      <c r="AL14" s="9">
        <f t="shared" si="88"/>
        <v>0</v>
      </c>
      <c r="AM14" s="9">
        <f t="shared" si="89"/>
        <v>0</v>
      </c>
      <c r="AN14" s="9">
        <f t="shared" si="90"/>
        <v>0</v>
      </c>
      <c r="AO14" s="9">
        <f t="shared" si="91"/>
        <v>18616.13</v>
      </c>
      <c r="AP14" s="9">
        <f t="shared" si="92"/>
        <v>0</v>
      </c>
      <c r="AQ14" s="96">
        <f t="shared" si="93"/>
        <v>0</v>
      </c>
      <c r="AR14" s="4">
        <f t="shared" si="76"/>
        <v>0</v>
      </c>
      <c r="AS14" s="9">
        <f t="shared" si="95"/>
        <v>0</v>
      </c>
      <c r="AT14" s="9">
        <f t="shared" si="96"/>
        <v>18616.13</v>
      </c>
      <c r="AU14" s="9">
        <f t="shared" si="97"/>
        <v>0</v>
      </c>
      <c r="AV14" s="9">
        <f t="shared" si="98"/>
        <v>0</v>
      </c>
      <c r="AW14" s="9">
        <f t="shared" si="99"/>
        <v>0</v>
      </c>
      <c r="AX14" s="9">
        <f t="shared" si="100"/>
        <v>18616.13</v>
      </c>
      <c r="AY14" s="9">
        <f t="shared" si="101"/>
        <v>0</v>
      </c>
      <c r="AZ14" s="96">
        <f t="shared" si="102"/>
        <v>0</v>
      </c>
      <c r="BA14" s="4">
        <f t="shared" si="76"/>
        <v>0</v>
      </c>
      <c r="BB14" s="9">
        <f t="shared" si="104"/>
        <v>0</v>
      </c>
      <c r="BC14" s="9">
        <f t="shared" si="105"/>
        <v>18616.13</v>
      </c>
      <c r="BD14" s="9">
        <f t="shared" si="106"/>
        <v>0</v>
      </c>
      <c r="BE14" s="9">
        <f t="shared" si="107"/>
        <v>0</v>
      </c>
      <c r="BF14" s="9">
        <f t="shared" si="108"/>
        <v>0</v>
      </c>
      <c r="BG14" s="9">
        <f t="shared" si="109"/>
        <v>18616.13</v>
      </c>
      <c r="BH14" s="9">
        <f t="shared" si="110"/>
        <v>0</v>
      </c>
      <c r="BI14" s="96">
        <f t="shared" si="111"/>
        <v>0</v>
      </c>
      <c r="BJ14" s="4">
        <f t="shared" si="112"/>
        <v>0</v>
      </c>
      <c r="BK14" s="9">
        <f t="shared" si="113"/>
        <v>0</v>
      </c>
      <c r="BL14" s="9">
        <f t="shared" si="114"/>
        <v>18616.13</v>
      </c>
      <c r="BM14" s="9">
        <f t="shared" si="115"/>
        <v>0</v>
      </c>
      <c r="BN14" s="9">
        <f t="shared" si="116"/>
        <v>0</v>
      </c>
      <c r="BO14" s="9">
        <f t="shared" si="117"/>
        <v>0</v>
      </c>
      <c r="BP14" s="9">
        <f t="shared" si="118"/>
        <v>18616.13</v>
      </c>
      <c r="BQ14" s="9">
        <f t="shared" si="119"/>
        <v>0</v>
      </c>
      <c r="BR14" s="96">
        <f t="shared" si="120"/>
        <v>0</v>
      </c>
      <c r="BS14" s="4">
        <f t="shared" si="112"/>
        <v>0</v>
      </c>
      <c r="BT14" s="9">
        <f t="shared" si="122"/>
        <v>0</v>
      </c>
      <c r="BU14" s="9">
        <f t="shared" si="123"/>
        <v>18616.13</v>
      </c>
      <c r="BV14" s="9">
        <f t="shared" si="124"/>
        <v>0</v>
      </c>
      <c r="BW14" s="9">
        <f t="shared" si="125"/>
        <v>0</v>
      </c>
      <c r="BX14" s="9">
        <f t="shared" si="126"/>
        <v>0</v>
      </c>
      <c r="BY14" s="9">
        <f t="shared" si="127"/>
        <v>18616.13</v>
      </c>
      <c r="BZ14" s="9">
        <f t="shared" si="128"/>
        <v>0</v>
      </c>
      <c r="CA14" s="96">
        <f t="shared" si="129"/>
        <v>0</v>
      </c>
      <c r="CB14" s="4">
        <f t="shared" si="112"/>
        <v>0</v>
      </c>
      <c r="CC14" s="9">
        <f t="shared" si="131"/>
        <v>0</v>
      </c>
      <c r="CD14" s="9">
        <f t="shared" si="132"/>
        <v>18616.13</v>
      </c>
      <c r="CE14" s="9">
        <f t="shared" si="133"/>
        <v>0</v>
      </c>
      <c r="CF14" s="9">
        <f t="shared" si="134"/>
        <v>0</v>
      </c>
      <c r="CG14" s="9">
        <f t="shared" si="135"/>
        <v>0</v>
      </c>
      <c r="CH14" s="9">
        <f t="shared" si="136"/>
        <v>18616.13</v>
      </c>
      <c r="CI14" s="9">
        <f t="shared" si="137"/>
        <v>0</v>
      </c>
      <c r="CJ14" s="96">
        <f t="shared" si="138"/>
        <v>0</v>
      </c>
      <c r="CK14" s="4">
        <f t="shared" si="112"/>
        <v>0</v>
      </c>
      <c r="CL14" s="9">
        <f t="shared" si="140"/>
        <v>0</v>
      </c>
      <c r="CM14" s="9">
        <f t="shared" si="141"/>
        <v>18616.13</v>
      </c>
      <c r="CN14" s="9">
        <f t="shared" si="142"/>
        <v>0</v>
      </c>
      <c r="CO14" s="9">
        <f t="shared" si="143"/>
        <v>0</v>
      </c>
      <c r="CP14" s="9">
        <f t="shared" si="144"/>
        <v>0</v>
      </c>
      <c r="CQ14" s="9">
        <f t="shared" si="145"/>
        <v>18616.13</v>
      </c>
      <c r="CR14" s="9">
        <f t="shared" si="146"/>
        <v>0</v>
      </c>
      <c r="CS14" s="96">
        <f t="shared" si="147"/>
        <v>0</v>
      </c>
    </row>
    <row r="15" spans="1:97" ht="12.9" customHeight="1" x14ac:dyDescent="0.25">
      <c r="A15" s="207">
        <v>1973</v>
      </c>
      <c r="B15" s="208" t="s">
        <v>336</v>
      </c>
      <c r="C15" s="181"/>
      <c r="D15" s="181"/>
      <c r="E15" s="279">
        <v>14847.01</v>
      </c>
      <c r="F15" s="277">
        <v>26846</v>
      </c>
      <c r="G15" s="210">
        <v>33</v>
      </c>
      <c r="H15" s="177"/>
      <c r="I15" s="190"/>
      <c r="J15" s="240" t="s">
        <v>463</v>
      </c>
      <c r="K15" s="385">
        <f t="shared" si="148"/>
        <v>3.0300000000000001E-2</v>
      </c>
      <c r="L15" s="94">
        <f t="shared" si="149"/>
        <v>449.86</v>
      </c>
      <c r="M15" s="1">
        <f t="shared" si="72"/>
        <v>0</v>
      </c>
      <c r="N15" s="1">
        <f t="shared" si="150"/>
        <v>14847.01</v>
      </c>
      <c r="O15" s="1"/>
      <c r="P15" s="1">
        <f t="shared" si="73"/>
        <v>14847.01</v>
      </c>
      <c r="Q15" s="4">
        <f t="shared" si="151"/>
        <v>0</v>
      </c>
      <c r="R15" s="9">
        <f t="shared" si="74"/>
        <v>0</v>
      </c>
      <c r="S15" s="9">
        <f t="shared" si="152"/>
        <v>14847.01</v>
      </c>
      <c r="T15" s="9">
        <f t="shared" si="153"/>
        <v>0</v>
      </c>
      <c r="U15" s="9">
        <f t="shared" si="154"/>
        <v>0</v>
      </c>
      <c r="V15" s="9">
        <f t="shared" si="75"/>
        <v>0</v>
      </c>
      <c r="W15" s="9">
        <f t="shared" si="155"/>
        <v>14847.01</v>
      </c>
      <c r="X15" s="9">
        <f t="shared" si="156"/>
        <v>0</v>
      </c>
      <c r="Y15" s="96">
        <f t="shared" si="157"/>
        <v>0</v>
      </c>
      <c r="Z15" s="4">
        <f t="shared" si="76"/>
        <v>0</v>
      </c>
      <c r="AA15" s="9">
        <f t="shared" si="77"/>
        <v>0</v>
      </c>
      <c r="AB15" s="9">
        <f t="shared" si="78"/>
        <v>14847.01</v>
      </c>
      <c r="AC15" s="9">
        <f t="shared" si="79"/>
        <v>0</v>
      </c>
      <c r="AD15" s="9">
        <f t="shared" si="80"/>
        <v>0</v>
      </c>
      <c r="AE15" s="9">
        <f t="shared" si="81"/>
        <v>0</v>
      </c>
      <c r="AF15" s="9">
        <f t="shared" si="82"/>
        <v>14847.01</v>
      </c>
      <c r="AG15" s="9">
        <f t="shared" si="83"/>
        <v>0</v>
      </c>
      <c r="AH15" s="96">
        <f t="shared" si="84"/>
        <v>0</v>
      </c>
      <c r="AI15" s="4">
        <f t="shared" si="76"/>
        <v>0</v>
      </c>
      <c r="AJ15" s="9">
        <f t="shared" si="86"/>
        <v>0</v>
      </c>
      <c r="AK15" s="9">
        <f t="shared" si="87"/>
        <v>14847.01</v>
      </c>
      <c r="AL15" s="9">
        <f t="shared" si="88"/>
        <v>0</v>
      </c>
      <c r="AM15" s="9">
        <f t="shared" si="89"/>
        <v>0</v>
      </c>
      <c r="AN15" s="9">
        <f t="shared" si="90"/>
        <v>0</v>
      </c>
      <c r="AO15" s="9">
        <f t="shared" si="91"/>
        <v>14847.01</v>
      </c>
      <c r="AP15" s="9">
        <f t="shared" si="92"/>
        <v>0</v>
      </c>
      <c r="AQ15" s="96">
        <f t="shared" si="93"/>
        <v>0</v>
      </c>
      <c r="AR15" s="4">
        <f t="shared" si="76"/>
        <v>0</v>
      </c>
      <c r="AS15" s="9">
        <f t="shared" si="95"/>
        <v>0</v>
      </c>
      <c r="AT15" s="9">
        <f t="shared" si="96"/>
        <v>14847.01</v>
      </c>
      <c r="AU15" s="9">
        <f t="shared" si="97"/>
        <v>0</v>
      </c>
      <c r="AV15" s="9">
        <f t="shared" si="98"/>
        <v>0</v>
      </c>
      <c r="AW15" s="9">
        <f t="shared" si="99"/>
        <v>0</v>
      </c>
      <c r="AX15" s="9">
        <f t="shared" si="100"/>
        <v>14847.01</v>
      </c>
      <c r="AY15" s="9">
        <f t="shared" si="101"/>
        <v>0</v>
      </c>
      <c r="AZ15" s="96">
        <f t="shared" si="102"/>
        <v>0</v>
      </c>
      <c r="BA15" s="4">
        <f t="shared" si="76"/>
        <v>0</v>
      </c>
      <c r="BB15" s="9">
        <f t="shared" si="104"/>
        <v>0</v>
      </c>
      <c r="BC15" s="9">
        <f t="shared" si="105"/>
        <v>14847.01</v>
      </c>
      <c r="BD15" s="9">
        <f t="shared" si="106"/>
        <v>0</v>
      </c>
      <c r="BE15" s="9">
        <f t="shared" si="107"/>
        <v>0</v>
      </c>
      <c r="BF15" s="9">
        <f t="shared" si="108"/>
        <v>0</v>
      </c>
      <c r="BG15" s="9">
        <f t="shared" si="109"/>
        <v>14847.01</v>
      </c>
      <c r="BH15" s="9">
        <f t="shared" si="110"/>
        <v>0</v>
      </c>
      <c r="BI15" s="96">
        <f t="shared" si="111"/>
        <v>0</v>
      </c>
      <c r="BJ15" s="4">
        <f t="shared" si="112"/>
        <v>0</v>
      </c>
      <c r="BK15" s="9">
        <f t="shared" si="113"/>
        <v>0</v>
      </c>
      <c r="BL15" s="9">
        <f t="shared" si="114"/>
        <v>14847.01</v>
      </c>
      <c r="BM15" s="9">
        <f t="shared" si="115"/>
        <v>0</v>
      </c>
      <c r="BN15" s="9">
        <f t="shared" si="116"/>
        <v>0</v>
      </c>
      <c r="BO15" s="9">
        <f t="shared" si="117"/>
        <v>0</v>
      </c>
      <c r="BP15" s="9">
        <f t="shared" si="118"/>
        <v>14847.01</v>
      </c>
      <c r="BQ15" s="9">
        <f t="shared" si="119"/>
        <v>0</v>
      </c>
      <c r="BR15" s="96">
        <f t="shared" si="120"/>
        <v>0</v>
      </c>
      <c r="BS15" s="4">
        <f t="shared" si="112"/>
        <v>0</v>
      </c>
      <c r="BT15" s="9">
        <f t="shared" si="122"/>
        <v>0</v>
      </c>
      <c r="BU15" s="9">
        <f t="shared" si="123"/>
        <v>14847.01</v>
      </c>
      <c r="BV15" s="9">
        <f t="shared" si="124"/>
        <v>0</v>
      </c>
      <c r="BW15" s="9">
        <f t="shared" si="125"/>
        <v>0</v>
      </c>
      <c r="BX15" s="9">
        <f t="shared" si="126"/>
        <v>0</v>
      </c>
      <c r="BY15" s="9">
        <f t="shared" si="127"/>
        <v>14847.01</v>
      </c>
      <c r="BZ15" s="9">
        <f t="shared" si="128"/>
        <v>0</v>
      </c>
      <c r="CA15" s="96">
        <f t="shared" si="129"/>
        <v>0</v>
      </c>
      <c r="CB15" s="4">
        <f t="shared" si="112"/>
        <v>0</v>
      </c>
      <c r="CC15" s="9">
        <f t="shared" si="131"/>
        <v>0</v>
      </c>
      <c r="CD15" s="9">
        <f t="shared" si="132"/>
        <v>14847.01</v>
      </c>
      <c r="CE15" s="9">
        <f t="shared" si="133"/>
        <v>0</v>
      </c>
      <c r="CF15" s="9">
        <f t="shared" si="134"/>
        <v>0</v>
      </c>
      <c r="CG15" s="9">
        <f t="shared" si="135"/>
        <v>0</v>
      </c>
      <c r="CH15" s="9">
        <f t="shared" si="136"/>
        <v>14847.01</v>
      </c>
      <c r="CI15" s="9">
        <f t="shared" si="137"/>
        <v>0</v>
      </c>
      <c r="CJ15" s="96">
        <f t="shared" si="138"/>
        <v>0</v>
      </c>
      <c r="CK15" s="4">
        <f t="shared" si="112"/>
        <v>0</v>
      </c>
      <c r="CL15" s="9">
        <f t="shared" si="140"/>
        <v>0</v>
      </c>
      <c r="CM15" s="9">
        <f t="shared" si="141"/>
        <v>14847.01</v>
      </c>
      <c r="CN15" s="9">
        <f t="shared" si="142"/>
        <v>0</v>
      </c>
      <c r="CO15" s="9">
        <f t="shared" si="143"/>
        <v>0</v>
      </c>
      <c r="CP15" s="9">
        <f t="shared" si="144"/>
        <v>0</v>
      </c>
      <c r="CQ15" s="9">
        <f t="shared" si="145"/>
        <v>14847.01</v>
      </c>
      <c r="CR15" s="9">
        <f t="shared" si="146"/>
        <v>0</v>
      </c>
      <c r="CS15" s="96">
        <f t="shared" si="147"/>
        <v>0</v>
      </c>
    </row>
    <row r="16" spans="1:97" ht="12.9" customHeight="1" x14ac:dyDescent="0.25">
      <c r="A16" s="207">
        <v>1974</v>
      </c>
      <c r="B16" s="208" t="s">
        <v>337</v>
      </c>
      <c r="C16" s="181"/>
      <c r="D16" s="181"/>
      <c r="E16" s="279">
        <v>95452.45</v>
      </c>
      <c r="F16" s="277">
        <v>27211</v>
      </c>
      <c r="G16" s="210">
        <v>33</v>
      </c>
      <c r="H16" s="177"/>
      <c r="I16" s="190"/>
      <c r="J16" s="240" t="s">
        <v>463</v>
      </c>
      <c r="K16" s="385">
        <f t="shared" si="148"/>
        <v>3.0300000000000001E-2</v>
      </c>
      <c r="L16" s="94">
        <f t="shared" si="149"/>
        <v>2892.21</v>
      </c>
      <c r="M16" s="1">
        <f t="shared" si="72"/>
        <v>0</v>
      </c>
      <c r="N16" s="1">
        <f t="shared" si="150"/>
        <v>95452.45</v>
      </c>
      <c r="O16" s="1"/>
      <c r="P16" s="1">
        <f t="shared" si="73"/>
        <v>95452.45</v>
      </c>
      <c r="Q16" s="4">
        <f t="shared" si="151"/>
        <v>0</v>
      </c>
      <c r="R16" s="9">
        <f t="shared" si="74"/>
        <v>0</v>
      </c>
      <c r="S16" s="9">
        <f t="shared" si="152"/>
        <v>95452.45</v>
      </c>
      <c r="T16" s="9">
        <f t="shared" si="153"/>
        <v>0</v>
      </c>
      <c r="U16" s="9">
        <f t="shared" si="154"/>
        <v>0</v>
      </c>
      <c r="V16" s="9">
        <f t="shared" si="75"/>
        <v>0</v>
      </c>
      <c r="W16" s="9">
        <f t="shared" si="155"/>
        <v>95452.45</v>
      </c>
      <c r="X16" s="9">
        <f t="shared" si="156"/>
        <v>0</v>
      </c>
      <c r="Y16" s="96">
        <f t="shared" si="157"/>
        <v>0</v>
      </c>
      <c r="Z16" s="4">
        <f t="shared" si="76"/>
        <v>0</v>
      </c>
      <c r="AA16" s="9">
        <f t="shared" si="77"/>
        <v>0</v>
      </c>
      <c r="AB16" s="9">
        <f t="shared" si="78"/>
        <v>95452.45</v>
      </c>
      <c r="AC16" s="9">
        <f t="shared" si="79"/>
        <v>0</v>
      </c>
      <c r="AD16" s="9">
        <f t="shared" si="80"/>
        <v>0</v>
      </c>
      <c r="AE16" s="9">
        <f t="shared" si="81"/>
        <v>0</v>
      </c>
      <c r="AF16" s="9">
        <f t="shared" si="82"/>
        <v>95452.45</v>
      </c>
      <c r="AG16" s="9">
        <f t="shared" si="83"/>
        <v>0</v>
      </c>
      <c r="AH16" s="96">
        <f t="shared" si="84"/>
        <v>0</v>
      </c>
      <c r="AI16" s="4">
        <f t="shared" si="76"/>
        <v>0</v>
      </c>
      <c r="AJ16" s="9">
        <f t="shared" si="86"/>
        <v>0</v>
      </c>
      <c r="AK16" s="9">
        <f t="shared" si="87"/>
        <v>95452.45</v>
      </c>
      <c r="AL16" s="9">
        <f t="shared" si="88"/>
        <v>0</v>
      </c>
      <c r="AM16" s="9">
        <f t="shared" si="89"/>
        <v>0</v>
      </c>
      <c r="AN16" s="9">
        <f t="shared" si="90"/>
        <v>0</v>
      </c>
      <c r="AO16" s="9">
        <f t="shared" si="91"/>
        <v>95452.45</v>
      </c>
      <c r="AP16" s="9">
        <f t="shared" si="92"/>
        <v>0</v>
      </c>
      <c r="AQ16" s="96">
        <f t="shared" si="93"/>
        <v>0</v>
      </c>
      <c r="AR16" s="4">
        <f t="shared" si="76"/>
        <v>0</v>
      </c>
      <c r="AS16" s="9">
        <f t="shared" si="95"/>
        <v>0</v>
      </c>
      <c r="AT16" s="9">
        <f t="shared" si="96"/>
        <v>95452.45</v>
      </c>
      <c r="AU16" s="9">
        <f t="shared" si="97"/>
        <v>0</v>
      </c>
      <c r="AV16" s="9">
        <f t="shared" si="98"/>
        <v>0</v>
      </c>
      <c r="AW16" s="9">
        <f t="shared" si="99"/>
        <v>0</v>
      </c>
      <c r="AX16" s="9">
        <f t="shared" si="100"/>
        <v>95452.45</v>
      </c>
      <c r="AY16" s="9">
        <f t="shared" si="101"/>
        <v>0</v>
      </c>
      <c r="AZ16" s="96">
        <f t="shared" si="102"/>
        <v>0</v>
      </c>
      <c r="BA16" s="4">
        <f t="shared" si="76"/>
        <v>0</v>
      </c>
      <c r="BB16" s="9">
        <f t="shared" si="104"/>
        <v>0</v>
      </c>
      <c r="BC16" s="9">
        <f t="shared" si="105"/>
        <v>95452.45</v>
      </c>
      <c r="BD16" s="9">
        <f t="shared" si="106"/>
        <v>0</v>
      </c>
      <c r="BE16" s="9">
        <f t="shared" si="107"/>
        <v>0</v>
      </c>
      <c r="BF16" s="9">
        <f t="shared" si="108"/>
        <v>0</v>
      </c>
      <c r="BG16" s="9">
        <f t="shared" si="109"/>
        <v>95452.45</v>
      </c>
      <c r="BH16" s="9">
        <f t="shared" si="110"/>
        <v>0</v>
      </c>
      <c r="BI16" s="96">
        <f t="shared" si="111"/>
        <v>0</v>
      </c>
      <c r="BJ16" s="4">
        <f t="shared" si="112"/>
        <v>0</v>
      </c>
      <c r="BK16" s="9">
        <f t="shared" si="113"/>
        <v>0</v>
      </c>
      <c r="BL16" s="9">
        <f t="shared" si="114"/>
        <v>95452.45</v>
      </c>
      <c r="BM16" s="9">
        <f t="shared" si="115"/>
        <v>0</v>
      </c>
      <c r="BN16" s="9">
        <f t="shared" si="116"/>
        <v>0</v>
      </c>
      <c r="BO16" s="9">
        <f t="shared" si="117"/>
        <v>0</v>
      </c>
      <c r="BP16" s="9">
        <f t="shared" si="118"/>
        <v>95452.45</v>
      </c>
      <c r="BQ16" s="9">
        <f t="shared" si="119"/>
        <v>0</v>
      </c>
      <c r="BR16" s="96">
        <f t="shared" si="120"/>
        <v>0</v>
      </c>
      <c r="BS16" s="4">
        <f t="shared" si="112"/>
        <v>0</v>
      </c>
      <c r="BT16" s="9">
        <f t="shared" si="122"/>
        <v>0</v>
      </c>
      <c r="BU16" s="9">
        <f t="shared" si="123"/>
        <v>95452.45</v>
      </c>
      <c r="BV16" s="9">
        <f t="shared" si="124"/>
        <v>0</v>
      </c>
      <c r="BW16" s="9">
        <f t="shared" si="125"/>
        <v>0</v>
      </c>
      <c r="BX16" s="9">
        <f t="shared" si="126"/>
        <v>0</v>
      </c>
      <c r="BY16" s="9">
        <f t="shared" si="127"/>
        <v>95452.45</v>
      </c>
      <c r="BZ16" s="9">
        <f t="shared" si="128"/>
        <v>0</v>
      </c>
      <c r="CA16" s="96">
        <f t="shared" si="129"/>
        <v>0</v>
      </c>
      <c r="CB16" s="4">
        <f t="shared" si="112"/>
        <v>0</v>
      </c>
      <c r="CC16" s="9">
        <f t="shared" si="131"/>
        <v>0</v>
      </c>
      <c r="CD16" s="9">
        <f t="shared" si="132"/>
        <v>95452.45</v>
      </c>
      <c r="CE16" s="9">
        <f t="shared" si="133"/>
        <v>0</v>
      </c>
      <c r="CF16" s="9">
        <f t="shared" si="134"/>
        <v>0</v>
      </c>
      <c r="CG16" s="9">
        <f t="shared" si="135"/>
        <v>0</v>
      </c>
      <c r="CH16" s="9">
        <f t="shared" si="136"/>
        <v>95452.45</v>
      </c>
      <c r="CI16" s="9">
        <f t="shared" si="137"/>
        <v>0</v>
      </c>
      <c r="CJ16" s="96">
        <f t="shared" si="138"/>
        <v>0</v>
      </c>
      <c r="CK16" s="4">
        <f t="shared" si="112"/>
        <v>0</v>
      </c>
      <c r="CL16" s="9">
        <f t="shared" si="140"/>
        <v>0</v>
      </c>
      <c r="CM16" s="9">
        <f t="shared" si="141"/>
        <v>95452.45</v>
      </c>
      <c r="CN16" s="9">
        <f t="shared" si="142"/>
        <v>0</v>
      </c>
      <c r="CO16" s="9">
        <f t="shared" si="143"/>
        <v>0</v>
      </c>
      <c r="CP16" s="9">
        <f t="shared" si="144"/>
        <v>0</v>
      </c>
      <c r="CQ16" s="9">
        <f t="shared" si="145"/>
        <v>95452.45</v>
      </c>
      <c r="CR16" s="9">
        <f t="shared" si="146"/>
        <v>0</v>
      </c>
      <c r="CS16" s="96">
        <f t="shared" si="147"/>
        <v>0</v>
      </c>
    </row>
    <row r="17" spans="1:97" ht="12.9" customHeight="1" x14ac:dyDescent="0.25">
      <c r="A17" s="207">
        <v>1975</v>
      </c>
      <c r="B17" s="208" t="s">
        <v>338</v>
      </c>
      <c r="C17" s="181"/>
      <c r="D17" s="181"/>
      <c r="E17" s="279">
        <v>25322.78</v>
      </c>
      <c r="F17" s="277">
        <v>27576</v>
      </c>
      <c r="G17" s="210">
        <v>33</v>
      </c>
      <c r="H17" s="177"/>
      <c r="I17" s="190"/>
      <c r="J17" s="240" t="s">
        <v>463</v>
      </c>
      <c r="K17" s="385">
        <f t="shared" si="148"/>
        <v>3.0300000000000001E-2</v>
      </c>
      <c r="L17" s="94">
        <f t="shared" si="149"/>
        <v>767.28</v>
      </c>
      <c r="M17" s="1">
        <f t="shared" si="72"/>
        <v>0</v>
      </c>
      <c r="N17" s="1">
        <f t="shared" si="150"/>
        <v>25322.78</v>
      </c>
      <c r="O17" s="1"/>
      <c r="P17" s="1">
        <f t="shared" si="73"/>
        <v>25322.78</v>
      </c>
      <c r="Q17" s="4">
        <f t="shared" si="151"/>
        <v>0</v>
      </c>
      <c r="R17" s="9">
        <f t="shared" si="74"/>
        <v>0</v>
      </c>
      <c r="S17" s="9">
        <f t="shared" si="152"/>
        <v>25322.78</v>
      </c>
      <c r="T17" s="9">
        <f t="shared" si="153"/>
        <v>0</v>
      </c>
      <c r="U17" s="9">
        <f t="shared" si="154"/>
        <v>0</v>
      </c>
      <c r="V17" s="9">
        <f t="shared" si="75"/>
        <v>0</v>
      </c>
      <c r="W17" s="9">
        <f t="shared" si="155"/>
        <v>25322.78</v>
      </c>
      <c r="X17" s="9">
        <f t="shared" si="156"/>
        <v>0</v>
      </c>
      <c r="Y17" s="96">
        <f t="shared" si="157"/>
        <v>0</v>
      </c>
      <c r="Z17" s="4">
        <f t="shared" si="76"/>
        <v>0</v>
      </c>
      <c r="AA17" s="9">
        <f t="shared" si="77"/>
        <v>0</v>
      </c>
      <c r="AB17" s="9">
        <f t="shared" si="78"/>
        <v>25322.78</v>
      </c>
      <c r="AC17" s="9">
        <f t="shared" si="79"/>
        <v>0</v>
      </c>
      <c r="AD17" s="9">
        <f t="shared" si="80"/>
        <v>0</v>
      </c>
      <c r="AE17" s="9">
        <f t="shared" si="81"/>
        <v>0</v>
      </c>
      <c r="AF17" s="9">
        <f t="shared" si="82"/>
        <v>25322.78</v>
      </c>
      <c r="AG17" s="9">
        <f t="shared" si="83"/>
        <v>0</v>
      </c>
      <c r="AH17" s="96">
        <f t="shared" si="84"/>
        <v>0</v>
      </c>
      <c r="AI17" s="4">
        <f t="shared" si="76"/>
        <v>0</v>
      </c>
      <c r="AJ17" s="9">
        <f t="shared" si="86"/>
        <v>0</v>
      </c>
      <c r="AK17" s="9">
        <f t="shared" si="87"/>
        <v>25322.78</v>
      </c>
      <c r="AL17" s="9">
        <f t="shared" si="88"/>
        <v>0</v>
      </c>
      <c r="AM17" s="9">
        <f t="shared" si="89"/>
        <v>0</v>
      </c>
      <c r="AN17" s="9">
        <f t="shared" si="90"/>
        <v>0</v>
      </c>
      <c r="AO17" s="9">
        <f t="shared" si="91"/>
        <v>25322.78</v>
      </c>
      <c r="AP17" s="9">
        <f t="shared" si="92"/>
        <v>0</v>
      </c>
      <c r="AQ17" s="96">
        <f t="shared" si="93"/>
        <v>0</v>
      </c>
      <c r="AR17" s="4">
        <f t="shared" si="76"/>
        <v>0</v>
      </c>
      <c r="AS17" s="9">
        <f t="shared" si="95"/>
        <v>0</v>
      </c>
      <c r="AT17" s="9">
        <f t="shared" si="96"/>
        <v>25322.78</v>
      </c>
      <c r="AU17" s="9">
        <f t="shared" si="97"/>
        <v>0</v>
      </c>
      <c r="AV17" s="9">
        <f t="shared" si="98"/>
        <v>0</v>
      </c>
      <c r="AW17" s="9">
        <f t="shared" si="99"/>
        <v>0</v>
      </c>
      <c r="AX17" s="9">
        <f t="shared" si="100"/>
        <v>25322.78</v>
      </c>
      <c r="AY17" s="9">
        <f t="shared" si="101"/>
        <v>0</v>
      </c>
      <c r="AZ17" s="96">
        <f t="shared" si="102"/>
        <v>0</v>
      </c>
      <c r="BA17" s="4">
        <f t="shared" si="76"/>
        <v>0</v>
      </c>
      <c r="BB17" s="9">
        <f t="shared" si="104"/>
        <v>0</v>
      </c>
      <c r="BC17" s="9">
        <f t="shared" si="105"/>
        <v>25322.78</v>
      </c>
      <c r="BD17" s="9">
        <f t="shared" si="106"/>
        <v>0</v>
      </c>
      <c r="BE17" s="9">
        <f t="shared" si="107"/>
        <v>0</v>
      </c>
      <c r="BF17" s="9">
        <f t="shared" si="108"/>
        <v>0</v>
      </c>
      <c r="BG17" s="9">
        <f t="shared" si="109"/>
        <v>25322.78</v>
      </c>
      <c r="BH17" s="9">
        <f t="shared" si="110"/>
        <v>0</v>
      </c>
      <c r="BI17" s="96">
        <f t="shared" si="111"/>
        <v>0</v>
      </c>
      <c r="BJ17" s="4">
        <f t="shared" si="112"/>
        <v>0</v>
      </c>
      <c r="BK17" s="9">
        <f t="shared" si="113"/>
        <v>0</v>
      </c>
      <c r="BL17" s="9">
        <f t="shared" si="114"/>
        <v>25322.78</v>
      </c>
      <c r="BM17" s="9">
        <f t="shared" si="115"/>
        <v>0</v>
      </c>
      <c r="BN17" s="9">
        <f t="shared" si="116"/>
        <v>0</v>
      </c>
      <c r="BO17" s="9">
        <f t="shared" si="117"/>
        <v>0</v>
      </c>
      <c r="BP17" s="9">
        <f t="shared" si="118"/>
        <v>25322.78</v>
      </c>
      <c r="BQ17" s="9">
        <f t="shared" si="119"/>
        <v>0</v>
      </c>
      <c r="BR17" s="96">
        <f t="shared" si="120"/>
        <v>0</v>
      </c>
      <c r="BS17" s="4">
        <f t="shared" si="112"/>
        <v>0</v>
      </c>
      <c r="BT17" s="9">
        <f t="shared" si="122"/>
        <v>0</v>
      </c>
      <c r="BU17" s="9">
        <f t="shared" si="123"/>
        <v>25322.78</v>
      </c>
      <c r="BV17" s="9">
        <f t="shared" si="124"/>
        <v>0</v>
      </c>
      <c r="BW17" s="9">
        <f t="shared" si="125"/>
        <v>0</v>
      </c>
      <c r="BX17" s="9">
        <f t="shared" si="126"/>
        <v>0</v>
      </c>
      <c r="BY17" s="9">
        <f t="shared" si="127"/>
        <v>25322.78</v>
      </c>
      <c r="BZ17" s="9">
        <f t="shared" si="128"/>
        <v>0</v>
      </c>
      <c r="CA17" s="96">
        <f t="shared" si="129"/>
        <v>0</v>
      </c>
      <c r="CB17" s="4">
        <f t="shared" si="112"/>
        <v>0</v>
      </c>
      <c r="CC17" s="9">
        <f t="shared" si="131"/>
        <v>0</v>
      </c>
      <c r="CD17" s="9">
        <f t="shared" si="132"/>
        <v>25322.78</v>
      </c>
      <c r="CE17" s="9">
        <f t="shared" si="133"/>
        <v>0</v>
      </c>
      <c r="CF17" s="9">
        <f t="shared" si="134"/>
        <v>0</v>
      </c>
      <c r="CG17" s="9">
        <f t="shared" si="135"/>
        <v>0</v>
      </c>
      <c r="CH17" s="9">
        <f t="shared" si="136"/>
        <v>25322.78</v>
      </c>
      <c r="CI17" s="9">
        <f t="shared" si="137"/>
        <v>0</v>
      </c>
      <c r="CJ17" s="96">
        <f t="shared" si="138"/>
        <v>0</v>
      </c>
      <c r="CK17" s="4">
        <f t="shared" si="112"/>
        <v>0</v>
      </c>
      <c r="CL17" s="9">
        <f t="shared" si="140"/>
        <v>0</v>
      </c>
      <c r="CM17" s="9">
        <f t="shared" si="141"/>
        <v>25322.78</v>
      </c>
      <c r="CN17" s="9">
        <f t="shared" si="142"/>
        <v>0</v>
      </c>
      <c r="CO17" s="9">
        <f t="shared" si="143"/>
        <v>0</v>
      </c>
      <c r="CP17" s="9">
        <f t="shared" si="144"/>
        <v>0</v>
      </c>
      <c r="CQ17" s="9">
        <f t="shared" si="145"/>
        <v>25322.78</v>
      </c>
      <c r="CR17" s="9">
        <f t="shared" si="146"/>
        <v>0</v>
      </c>
      <c r="CS17" s="96">
        <f t="shared" si="147"/>
        <v>0</v>
      </c>
    </row>
    <row r="18" spans="1:97" ht="12.9" customHeight="1" x14ac:dyDescent="0.25">
      <c r="A18" s="207">
        <v>1976</v>
      </c>
      <c r="B18" s="208" t="s">
        <v>339</v>
      </c>
      <c r="C18" s="181"/>
      <c r="D18" s="181"/>
      <c r="E18" s="279">
        <v>59765.71</v>
      </c>
      <c r="F18" s="277">
        <v>27942</v>
      </c>
      <c r="G18" s="210">
        <v>33</v>
      </c>
      <c r="H18" s="177"/>
      <c r="I18" s="190"/>
      <c r="J18" s="240" t="s">
        <v>463</v>
      </c>
      <c r="K18" s="385">
        <f t="shared" si="148"/>
        <v>3.0300000000000001E-2</v>
      </c>
      <c r="L18" s="94">
        <f t="shared" si="149"/>
        <v>1810.9</v>
      </c>
      <c r="M18" s="1">
        <f t="shared" si="72"/>
        <v>0</v>
      </c>
      <c r="N18" s="1">
        <f t="shared" si="150"/>
        <v>59765.71</v>
      </c>
      <c r="O18" s="1"/>
      <c r="P18" s="1">
        <f t="shared" si="73"/>
        <v>59765.71</v>
      </c>
      <c r="Q18" s="4">
        <f t="shared" si="151"/>
        <v>0</v>
      </c>
      <c r="R18" s="9">
        <f t="shared" si="74"/>
        <v>0</v>
      </c>
      <c r="S18" s="9">
        <f t="shared" si="152"/>
        <v>59765.71</v>
      </c>
      <c r="T18" s="9">
        <f t="shared" si="153"/>
        <v>0</v>
      </c>
      <c r="U18" s="9">
        <f t="shared" si="154"/>
        <v>0</v>
      </c>
      <c r="V18" s="9">
        <f t="shared" si="75"/>
        <v>0</v>
      </c>
      <c r="W18" s="9">
        <f t="shared" si="155"/>
        <v>59765.71</v>
      </c>
      <c r="X18" s="9">
        <f t="shared" si="156"/>
        <v>0</v>
      </c>
      <c r="Y18" s="96">
        <f t="shared" si="157"/>
        <v>0</v>
      </c>
      <c r="Z18" s="4">
        <f t="shared" si="76"/>
        <v>0</v>
      </c>
      <c r="AA18" s="9">
        <f t="shared" si="77"/>
        <v>0</v>
      </c>
      <c r="AB18" s="9">
        <f t="shared" si="78"/>
        <v>59765.71</v>
      </c>
      <c r="AC18" s="9">
        <f t="shared" si="79"/>
        <v>0</v>
      </c>
      <c r="AD18" s="9">
        <f t="shared" si="80"/>
        <v>0</v>
      </c>
      <c r="AE18" s="9">
        <f t="shared" si="81"/>
        <v>0</v>
      </c>
      <c r="AF18" s="9">
        <f t="shared" si="82"/>
        <v>59765.71</v>
      </c>
      <c r="AG18" s="9">
        <f t="shared" si="83"/>
        <v>0</v>
      </c>
      <c r="AH18" s="96">
        <f t="shared" si="84"/>
        <v>0</v>
      </c>
      <c r="AI18" s="4">
        <f t="shared" si="76"/>
        <v>0</v>
      </c>
      <c r="AJ18" s="9">
        <f t="shared" si="86"/>
        <v>0</v>
      </c>
      <c r="AK18" s="9">
        <f t="shared" si="87"/>
        <v>59765.71</v>
      </c>
      <c r="AL18" s="9">
        <f t="shared" si="88"/>
        <v>0</v>
      </c>
      <c r="AM18" s="9">
        <f t="shared" si="89"/>
        <v>0</v>
      </c>
      <c r="AN18" s="9">
        <f t="shared" si="90"/>
        <v>0</v>
      </c>
      <c r="AO18" s="9">
        <f t="shared" si="91"/>
        <v>59765.71</v>
      </c>
      <c r="AP18" s="9">
        <f t="shared" si="92"/>
        <v>0</v>
      </c>
      <c r="AQ18" s="96">
        <f t="shared" si="93"/>
        <v>0</v>
      </c>
      <c r="AR18" s="4">
        <f t="shared" si="76"/>
        <v>0</v>
      </c>
      <c r="AS18" s="9">
        <f t="shared" si="95"/>
        <v>0</v>
      </c>
      <c r="AT18" s="9">
        <f t="shared" si="96"/>
        <v>59765.71</v>
      </c>
      <c r="AU18" s="9">
        <f t="shared" si="97"/>
        <v>0</v>
      </c>
      <c r="AV18" s="9">
        <f t="shared" si="98"/>
        <v>0</v>
      </c>
      <c r="AW18" s="9">
        <f t="shared" si="99"/>
        <v>0</v>
      </c>
      <c r="AX18" s="9">
        <f t="shared" si="100"/>
        <v>59765.71</v>
      </c>
      <c r="AY18" s="9">
        <f t="shared" si="101"/>
        <v>0</v>
      </c>
      <c r="AZ18" s="96">
        <f t="shared" si="102"/>
        <v>0</v>
      </c>
      <c r="BA18" s="4">
        <f t="shared" si="76"/>
        <v>0</v>
      </c>
      <c r="BB18" s="9">
        <f t="shared" si="104"/>
        <v>0</v>
      </c>
      <c r="BC18" s="9">
        <f t="shared" si="105"/>
        <v>59765.71</v>
      </c>
      <c r="BD18" s="9">
        <f t="shared" si="106"/>
        <v>0</v>
      </c>
      <c r="BE18" s="9">
        <f t="shared" si="107"/>
        <v>0</v>
      </c>
      <c r="BF18" s="9">
        <f t="shared" si="108"/>
        <v>0</v>
      </c>
      <c r="BG18" s="9">
        <f t="shared" si="109"/>
        <v>59765.71</v>
      </c>
      <c r="BH18" s="9">
        <f t="shared" si="110"/>
        <v>0</v>
      </c>
      <c r="BI18" s="96">
        <f t="shared" si="111"/>
        <v>0</v>
      </c>
      <c r="BJ18" s="4">
        <f t="shared" si="112"/>
        <v>0</v>
      </c>
      <c r="BK18" s="9">
        <f t="shared" si="113"/>
        <v>0</v>
      </c>
      <c r="BL18" s="9">
        <f t="shared" si="114"/>
        <v>59765.71</v>
      </c>
      <c r="BM18" s="9">
        <f t="shared" si="115"/>
        <v>0</v>
      </c>
      <c r="BN18" s="9">
        <f t="shared" si="116"/>
        <v>0</v>
      </c>
      <c r="BO18" s="9">
        <f t="shared" si="117"/>
        <v>0</v>
      </c>
      <c r="BP18" s="9">
        <f t="shared" si="118"/>
        <v>59765.71</v>
      </c>
      <c r="BQ18" s="9">
        <f t="shared" si="119"/>
        <v>0</v>
      </c>
      <c r="BR18" s="96">
        <f t="shared" si="120"/>
        <v>0</v>
      </c>
      <c r="BS18" s="4">
        <f t="shared" si="112"/>
        <v>0</v>
      </c>
      <c r="BT18" s="9">
        <f t="shared" si="122"/>
        <v>0</v>
      </c>
      <c r="BU18" s="9">
        <f t="shared" si="123"/>
        <v>59765.71</v>
      </c>
      <c r="BV18" s="9">
        <f t="shared" si="124"/>
        <v>0</v>
      </c>
      <c r="BW18" s="9">
        <f t="shared" si="125"/>
        <v>0</v>
      </c>
      <c r="BX18" s="9">
        <f t="shared" si="126"/>
        <v>0</v>
      </c>
      <c r="BY18" s="9">
        <f t="shared" si="127"/>
        <v>59765.71</v>
      </c>
      <c r="BZ18" s="9">
        <f t="shared" si="128"/>
        <v>0</v>
      </c>
      <c r="CA18" s="96">
        <f t="shared" si="129"/>
        <v>0</v>
      </c>
      <c r="CB18" s="4">
        <f t="shared" si="112"/>
        <v>0</v>
      </c>
      <c r="CC18" s="9">
        <f t="shared" si="131"/>
        <v>0</v>
      </c>
      <c r="CD18" s="9">
        <f t="shared" si="132"/>
        <v>59765.71</v>
      </c>
      <c r="CE18" s="9">
        <f t="shared" si="133"/>
        <v>0</v>
      </c>
      <c r="CF18" s="9">
        <f t="shared" si="134"/>
        <v>0</v>
      </c>
      <c r="CG18" s="9">
        <f t="shared" si="135"/>
        <v>0</v>
      </c>
      <c r="CH18" s="9">
        <f t="shared" si="136"/>
        <v>59765.71</v>
      </c>
      <c r="CI18" s="9">
        <f t="shared" si="137"/>
        <v>0</v>
      </c>
      <c r="CJ18" s="96">
        <f t="shared" si="138"/>
        <v>0</v>
      </c>
      <c r="CK18" s="4">
        <f t="shared" si="112"/>
        <v>0</v>
      </c>
      <c r="CL18" s="9">
        <f t="shared" si="140"/>
        <v>0</v>
      </c>
      <c r="CM18" s="9">
        <f t="shared" si="141"/>
        <v>59765.71</v>
      </c>
      <c r="CN18" s="9">
        <f t="shared" si="142"/>
        <v>0</v>
      </c>
      <c r="CO18" s="9">
        <f t="shared" si="143"/>
        <v>0</v>
      </c>
      <c r="CP18" s="9">
        <f t="shared" si="144"/>
        <v>0</v>
      </c>
      <c r="CQ18" s="9">
        <f t="shared" si="145"/>
        <v>59765.71</v>
      </c>
      <c r="CR18" s="9">
        <f t="shared" si="146"/>
        <v>0</v>
      </c>
      <c r="CS18" s="96">
        <f t="shared" si="147"/>
        <v>0</v>
      </c>
    </row>
    <row r="19" spans="1:97" ht="12.9" customHeight="1" x14ac:dyDescent="0.25">
      <c r="A19" s="207">
        <v>1977</v>
      </c>
      <c r="B19" s="208" t="s">
        <v>340</v>
      </c>
      <c r="C19" s="181"/>
      <c r="D19" s="181"/>
      <c r="E19" s="279">
        <v>36773.589999999997</v>
      </c>
      <c r="F19" s="277">
        <v>28307</v>
      </c>
      <c r="G19" s="210">
        <v>33</v>
      </c>
      <c r="H19" s="177"/>
      <c r="I19" s="190"/>
      <c r="J19" s="240" t="s">
        <v>463</v>
      </c>
      <c r="K19" s="385">
        <f t="shared" si="148"/>
        <v>3.0300000000000001E-2</v>
      </c>
      <c r="L19" s="94">
        <f t="shared" si="149"/>
        <v>1114.24</v>
      </c>
      <c r="M19" s="1">
        <f t="shared" si="72"/>
        <v>0</v>
      </c>
      <c r="N19" s="1">
        <f t="shared" si="150"/>
        <v>36773.589999999997</v>
      </c>
      <c r="O19" s="1"/>
      <c r="P19" s="1">
        <f t="shared" si="73"/>
        <v>36773.589999999997</v>
      </c>
      <c r="Q19" s="4">
        <f t="shared" si="151"/>
        <v>0</v>
      </c>
      <c r="R19" s="9">
        <f t="shared" si="74"/>
        <v>0</v>
      </c>
      <c r="S19" s="9">
        <f t="shared" si="152"/>
        <v>36773.589999999997</v>
      </c>
      <c r="T19" s="9">
        <f t="shared" si="153"/>
        <v>0</v>
      </c>
      <c r="U19" s="9">
        <f t="shared" si="154"/>
        <v>0</v>
      </c>
      <c r="V19" s="9">
        <f t="shared" si="75"/>
        <v>0</v>
      </c>
      <c r="W19" s="9">
        <f t="shared" si="155"/>
        <v>36773.589999999997</v>
      </c>
      <c r="X19" s="9">
        <f t="shared" si="156"/>
        <v>0</v>
      </c>
      <c r="Y19" s="96">
        <f t="shared" si="157"/>
        <v>0</v>
      </c>
      <c r="Z19" s="4">
        <f t="shared" si="76"/>
        <v>0</v>
      </c>
      <c r="AA19" s="9">
        <f t="shared" si="77"/>
        <v>0</v>
      </c>
      <c r="AB19" s="9">
        <f t="shared" si="78"/>
        <v>36773.589999999997</v>
      </c>
      <c r="AC19" s="9">
        <f t="shared" si="79"/>
        <v>0</v>
      </c>
      <c r="AD19" s="9">
        <f t="shared" si="80"/>
        <v>0</v>
      </c>
      <c r="AE19" s="9">
        <f t="shared" si="81"/>
        <v>0</v>
      </c>
      <c r="AF19" s="9">
        <f t="shared" si="82"/>
        <v>36773.589999999997</v>
      </c>
      <c r="AG19" s="9">
        <f t="shared" si="83"/>
        <v>0</v>
      </c>
      <c r="AH19" s="96">
        <f t="shared" si="84"/>
        <v>0</v>
      </c>
      <c r="AI19" s="4">
        <f t="shared" si="76"/>
        <v>0</v>
      </c>
      <c r="AJ19" s="9">
        <f t="shared" si="86"/>
        <v>0</v>
      </c>
      <c r="AK19" s="9">
        <f t="shared" si="87"/>
        <v>36773.589999999997</v>
      </c>
      <c r="AL19" s="9">
        <f t="shared" si="88"/>
        <v>0</v>
      </c>
      <c r="AM19" s="9">
        <f t="shared" si="89"/>
        <v>0</v>
      </c>
      <c r="AN19" s="9">
        <f t="shared" si="90"/>
        <v>0</v>
      </c>
      <c r="AO19" s="9">
        <f t="shared" si="91"/>
        <v>36773.589999999997</v>
      </c>
      <c r="AP19" s="9">
        <f t="shared" si="92"/>
        <v>0</v>
      </c>
      <c r="AQ19" s="96">
        <f t="shared" si="93"/>
        <v>0</v>
      </c>
      <c r="AR19" s="4">
        <f t="shared" si="76"/>
        <v>0</v>
      </c>
      <c r="AS19" s="9">
        <f t="shared" si="95"/>
        <v>0</v>
      </c>
      <c r="AT19" s="9">
        <f t="shared" si="96"/>
        <v>36773.589999999997</v>
      </c>
      <c r="AU19" s="9">
        <f t="shared" si="97"/>
        <v>0</v>
      </c>
      <c r="AV19" s="9">
        <f t="shared" si="98"/>
        <v>0</v>
      </c>
      <c r="AW19" s="9">
        <f t="shared" si="99"/>
        <v>0</v>
      </c>
      <c r="AX19" s="9">
        <f t="shared" si="100"/>
        <v>36773.589999999997</v>
      </c>
      <c r="AY19" s="9">
        <f t="shared" si="101"/>
        <v>0</v>
      </c>
      <c r="AZ19" s="96">
        <f t="shared" si="102"/>
        <v>0</v>
      </c>
      <c r="BA19" s="4">
        <f t="shared" si="76"/>
        <v>0</v>
      </c>
      <c r="BB19" s="9">
        <f t="shared" si="104"/>
        <v>0</v>
      </c>
      <c r="BC19" s="9">
        <f t="shared" si="105"/>
        <v>36773.589999999997</v>
      </c>
      <c r="BD19" s="9">
        <f t="shared" si="106"/>
        <v>0</v>
      </c>
      <c r="BE19" s="9">
        <f t="shared" si="107"/>
        <v>0</v>
      </c>
      <c r="BF19" s="9">
        <f t="shared" si="108"/>
        <v>0</v>
      </c>
      <c r="BG19" s="9">
        <f t="shared" si="109"/>
        <v>36773.589999999997</v>
      </c>
      <c r="BH19" s="9">
        <f t="shared" si="110"/>
        <v>0</v>
      </c>
      <c r="BI19" s="96">
        <f t="shared" si="111"/>
        <v>0</v>
      </c>
      <c r="BJ19" s="4">
        <f t="shared" si="112"/>
        <v>0</v>
      </c>
      <c r="BK19" s="9">
        <f t="shared" si="113"/>
        <v>0</v>
      </c>
      <c r="BL19" s="9">
        <f t="shared" si="114"/>
        <v>36773.589999999997</v>
      </c>
      <c r="BM19" s="9">
        <f t="shared" si="115"/>
        <v>0</v>
      </c>
      <c r="BN19" s="9">
        <f t="shared" si="116"/>
        <v>0</v>
      </c>
      <c r="BO19" s="9">
        <f t="shared" si="117"/>
        <v>0</v>
      </c>
      <c r="BP19" s="9">
        <f t="shared" si="118"/>
        <v>36773.589999999997</v>
      </c>
      <c r="BQ19" s="9">
        <f t="shared" si="119"/>
        <v>0</v>
      </c>
      <c r="BR19" s="96">
        <f t="shared" si="120"/>
        <v>0</v>
      </c>
      <c r="BS19" s="4">
        <f t="shared" si="112"/>
        <v>0</v>
      </c>
      <c r="BT19" s="9">
        <f t="shared" si="122"/>
        <v>0</v>
      </c>
      <c r="BU19" s="9">
        <f t="shared" si="123"/>
        <v>36773.589999999997</v>
      </c>
      <c r="BV19" s="9">
        <f t="shared" si="124"/>
        <v>0</v>
      </c>
      <c r="BW19" s="9">
        <f t="shared" si="125"/>
        <v>0</v>
      </c>
      <c r="BX19" s="9">
        <f t="shared" si="126"/>
        <v>0</v>
      </c>
      <c r="BY19" s="9">
        <f t="shared" si="127"/>
        <v>36773.589999999997</v>
      </c>
      <c r="BZ19" s="9">
        <f t="shared" si="128"/>
        <v>0</v>
      </c>
      <c r="CA19" s="96">
        <f t="shared" si="129"/>
        <v>0</v>
      </c>
      <c r="CB19" s="4">
        <f t="shared" si="112"/>
        <v>0</v>
      </c>
      <c r="CC19" s="9">
        <f t="shared" si="131"/>
        <v>0</v>
      </c>
      <c r="CD19" s="9">
        <f t="shared" si="132"/>
        <v>36773.589999999997</v>
      </c>
      <c r="CE19" s="9">
        <f t="shared" si="133"/>
        <v>0</v>
      </c>
      <c r="CF19" s="9">
        <f t="shared" si="134"/>
        <v>0</v>
      </c>
      <c r="CG19" s="9">
        <f t="shared" si="135"/>
        <v>0</v>
      </c>
      <c r="CH19" s="9">
        <f t="shared" si="136"/>
        <v>36773.589999999997</v>
      </c>
      <c r="CI19" s="9">
        <f t="shared" si="137"/>
        <v>0</v>
      </c>
      <c r="CJ19" s="96">
        <f t="shared" si="138"/>
        <v>0</v>
      </c>
      <c r="CK19" s="4">
        <f t="shared" si="112"/>
        <v>0</v>
      </c>
      <c r="CL19" s="9">
        <f t="shared" si="140"/>
        <v>0</v>
      </c>
      <c r="CM19" s="9">
        <f t="shared" si="141"/>
        <v>36773.589999999997</v>
      </c>
      <c r="CN19" s="9">
        <f t="shared" si="142"/>
        <v>0</v>
      </c>
      <c r="CO19" s="9">
        <f t="shared" si="143"/>
        <v>0</v>
      </c>
      <c r="CP19" s="9">
        <f t="shared" si="144"/>
        <v>0</v>
      </c>
      <c r="CQ19" s="9">
        <f t="shared" si="145"/>
        <v>36773.589999999997</v>
      </c>
      <c r="CR19" s="9">
        <f t="shared" si="146"/>
        <v>0</v>
      </c>
      <c r="CS19" s="96">
        <f t="shared" si="147"/>
        <v>0</v>
      </c>
    </row>
    <row r="20" spans="1:97" ht="12.9" customHeight="1" x14ac:dyDescent="0.25">
      <c r="A20" s="207">
        <v>1978</v>
      </c>
      <c r="B20" s="208" t="s">
        <v>341</v>
      </c>
      <c r="C20" s="181"/>
      <c r="D20" s="181"/>
      <c r="E20" s="279">
        <v>44958.49</v>
      </c>
      <c r="F20" s="277">
        <v>28672</v>
      </c>
      <c r="G20" s="210">
        <v>33</v>
      </c>
      <c r="H20" s="177"/>
      <c r="I20" s="190"/>
      <c r="J20" s="240" t="s">
        <v>463</v>
      </c>
      <c r="K20" s="385">
        <f t="shared" si="148"/>
        <v>3.0300000000000001E-2</v>
      </c>
      <c r="L20" s="94">
        <f t="shared" si="149"/>
        <v>1362.24</v>
      </c>
      <c r="M20" s="1">
        <f t="shared" si="72"/>
        <v>0</v>
      </c>
      <c r="N20" s="1">
        <f t="shared" si="150"/>
        <v>44958.49</v>
      </c>
      <c r="O20" s="1"/>
      <c r="P20" s="1">
        <f t="shared" si="73"/>
        <v>44958.49</v>
      </c>
      <c r="Q20" s="4">
        <f t="shared" si="151"/>
        <v>0</v>
      </c>
      <c r="R20" s="9">
        <f t="shared" si="74"/>
        <v>0</v>
      </c>
      <c r="S20" s="9">
        <f t="shared" si="152"/>
        <v>44958.49</v>
      </c>
      <c r="T20" s="9">
        <f t="shared" si="153"/>
        <v>0</v>
      </c>
      <c r="U20" s="9">
        <f t="shared" si="154"/>
        <v>0</v>
      </c>
      <c r="V20" s="9">
        <f t="shared" si="75"/>
        <v>0</v>
      </c>
      <c r="W20" s="9">
        <f t="shared" si="155"/>
        <v>44958.49</v>
      </c>
      <c r="X20" s="9">
        <f t="shared" si="156"/>
        <v>0</v>
      </c>
      <c r="Y20" s="96">
        <f t="shared" si="157"/>
        <v>0</v>
      </c>
      <c r="Z20" s="4">
        <f t="shared" si="76"/>
        <v>0</v>
      </c>
      <c r="AA20" s="9">
        <f t="shared" si="77"/>
        <v>0</v>
      </c>
      <c r="AB20" s="9">
        <f t="shared" si="78"/>
        <v>44958.49</v>
      </c>
      <c r="AC20" s="9">
        <f t="shared" si="79"/>
        <v>0</v>
      </c>
      <c r="AD20" s="9">
        <f t="shared" si="80"/>
        <v>0</v>
      </c>
      <c r="AE20" s="9">
        <f t="shared" si="81"/>
        <v>0</v>
      </c>
      <c r="AF20" s="9">
        <f t="shared" si="82"/>
        <v>44958.49</v>
      </c>
      <c r="AG20" s="9">
        <f t="shared" si="83"/>
        <v>0</v>
      </c>
      <c r="AH20" s="96">
        <f t="shared" si="84"/>
        <v>0</v>
      </c>
      <c r="AI20" s="4">
        <f t="shared" si="76"/>
        <v>0</v>
      </c>
      <c r="AJ20" s="9">
        <f t="shared" si="86"/>
        <v>0</v>
      </c>
      <c r="AK20" s="9">
        <f t="shared" si="87"/>
        <v>44958.49</v>
      </c>
      <c r="AL20" s="9">
        <f t="shared" si="88"/>
        <v>0</v>
      </c>
      <c r="AM20" s="9">
        <f t="shared" si="89"/>
        <v>0</v>
      </c>
      <c r="AN20" s="9">
        <f t="shared" si="90"/>
        <v>0</v>
      </c>
      <c r="AO20" s="9">
        <f t="shared" si="91"/>
        <v>44958.49</v>
      </c>
      <c r="AP20" s="9">
        <f t="shared" si="92"/>
        <v>0</v>
      </c>
      <c r="AQ20" s="96">
        <f t="shared" si="93"/>
        <v>0</v>
      </c>
      <c r="AR20" s="4">
        <f t="shared" si="76"/>
        <v>0</v>
      </c>
      <c r="AS20" s="9">
        <f t="shared" si="95"/>
        <v>0</v>
      </c>
      <c r="AT20" s="9">
        <f t="shared" si="96"/>
        <v>44958.49</v>
      </c>
      <c r="AU20" s="9">
        <f t="shared" si="97"/>
        <v>0</v>
      </c>
      <c r="AV20" s="9">
        <f t="shared" si="98"/>
        <v>0</v>
      </c>
      <c r="AW20" s="9">
        <f t="shared" si="99"/>
        <v>0</v>
      </c>
      <c r="AX20" s="9">
        <f t="shared" si="100"/>
        <v>44958.49</v>
      </c>
      <c r="AY20" s="9">
        <f t="shared" si="101"/>
        <v>0</v>
      </c>
      <c r="AZ20" s="96">
        <f t="shared" si="102"/>
        <v>0</v>
      </c>
      <c r="BA20" s="4">
        <f t="shared" si="76"/>
        <v>0</v>
      </c>
      <c r="BB20" s="9">
        <f t="shared" si="104"/>
        <v>0</v>
      </c>
      <c r="BC20" s="9">
        <f t="shared" si="105"/>
        <v>44958.49</v>
      </c>
      <c r="BD20" s="9">
        <f t="shared" si="106"/>
        <v>0</v>
      </c>
      <c r="BE20" s="9">
        <f t="shared" si="107"/>
        <v>0</v>
      </c>
      <c r="BF20" s="9">
        <f t="shared" si="108"/>
        <v>0</v>
      </c>
      <c r="BG20" s="9">
        <f t="shared" si="109"/>
        <v>44958.49</v>
      </c>
      <c r="BH20" s="9">
        <f t="shared" si="110"/>
        <v>0</v>
      </c>
      <c r="BI20" s="96">
        <f t="shared" si="111"/>
        <v>0</v>
      </c>
      <c r="BJ20" s="4">
        <f t="shared" si="112"/>
        <v>0</v>
      </c>
      <c r="BK20" s="9">
        <f t="shared" si="113"/>
        <v>0</v>
      </c>
      <c r="BL20" s="9">
        <f t="shared" si="114"/>
        <v>44958.49</v>
      </c>
      <c r="BM20" s="9">
        <f t="shared" si="115"/>
        <v>0</v>
      </c>
      <c r="BN20" s="9">
        <f t="shared" si="116"/>
        <v>0</v>
      </c>
      <c r="BO20" s="9">
        <f t="shared" si="117"/>
        <v>0</v>
      </c>
      <c r="BP20" s="9">
        <f t="shared" si="118"/>
        <v>44958.49</v>
      </c>
      <c r="BQ20" s="9">
        <f t="shared" si="119"/>
        <v>0</v>
      </c>
      <c r="BR20" s="96">
        <f t="shared" si="120"/>
        <v>0</v>
      </c>
      <c r="BS20" s="4">
        <f t="shared" si="112"/>
        <v>0</v>
      </c>
      <c r="BT20" s="9">
        <f t="shared" si="122"/>
        <v>0</v>
      </c>
      <c r="BU20" s="9">
        <f t="shared" si="123"/>
        <v>44958.49</v>
      </c>
      <c r="BV20" s="9">
        <f t="shared" si="124"/>
        <v>0</v>
      </c>
      <c r="BW20" s="9">
        <f t="shared" si="125"/>
        <v>0</v>
      </c>
      <c r="BX20" s="9">
        <f t="shared" si="126"/>
        <v>0</v>
      </c>
      <c r="BY20" s="9">
        <f t="shared" si="127"/>
        <v>44958.49</v>
      </c>
      <c r="BZ20" s="9">
        <f t="shared" si="128"/>
        <v>0</v>
      </c>
      <c r="CA20" s="96">
        <f t="shared" si="129"/>
        <v>0</v>
      </c>
      <c r="CB20" s="4">
        <f t="shared" si="112"/>
        <v>0</v>
      </c>
      <c r="CC20" s="9">
        <f t="shared" si="131"/>
        <v>0</v>
      </c>
      <c r="CD20" s="9">
        <f t="shared" si="132"/>
        <v>44958.49</v>
      </c>
      <c r="CE20" s="9">
        <f t="shared" si="133"/>
        <v>0</v>
      </c>
      <c r="CF20" s="9">
        <f t="shared" si="134"/>
        <v>0</v>
      </c>
      <c r="CG20" s="9">
        <f t="shared" si="135"/>
        <v>0</v>
      </c>
      <c r="CH20" s="9">
        <f t="shared" si="136"/>
        <v>44958.49</v>
      </c>
      <c r="CI20" s="9">
        <f t="shared" si="137"/>
        <v>0</v>
      </c>
      <c r="CJ20" s="96">
        <f t="shared" si="138"/>
        <v>0</v>
      </c>
      <c r="CK20" s="4">
        <f t="shared" si="112"/>
        <v>0</v>
      </c>
      <c r="CL20" s="9">
        <f t="shared" si="140"/>
        <v>0</v>
      </c>
      <c r="CM20" s="9">
        <f t="shared" si="141"/>
        <v>44958.49</v>
      </c>
      <c r="CN20" s="9">
        <f t="shared" si="142"/>
        <v>0</v>
      </c>
      <c r="CO20" s="9">
        <f t="shared" si="143"/>
        <v>0</v>
      </c>
      <c r="CP20" s="9">
        <f t="shared" si="144"/>
        <v>0</v>
      </c>
      <c r="CQ20" s="9">
        <f t="shared" si="145"/>
        <v>44958.49</v>
      </c>
      <c r="CR20" s="9">
        <f t="shared" si="146"/>
        <v>0</v>
      </c>
      <c r="CS20" s="96">
        <f t="shared" si="147"/>
        <v>0</v>
      </c>
    </row>
    <row r="21" spans="1:97" ht="12.9" customHeight="1" x14ac:dyDescent="0.25">
      <c r="A21" s="207">
        <v>1979</v>
      </c>
      <c r="B21" s="208" t="s">
        <v>342</v>
      </c>
      <c r="C21" s="181"/>
      <c r="D21" s="181"/>
      <c r="E21" s="279">
        <v>67337.67</v>
      </c>
      <c r="F21" s="277">
        <v>29037</v>
      </c>
      <c r="G21" s="210">
        <v>33</v>
      </c>
      <c r="H21" s="177"/>
      <c r="I21" s="190"/>
      <c r="J21" s="240" t="s">
        <v>463</v>
      </c>
      <c r="K21" s="385">
        <f t="shared" si="148"/>
        <v>3.0300000000000001E-2</v>
      </c>
      <c r="L21" s="94">
        <f t="shared" si="149"/>
        <v>2040.33</v>
      </c>
      <c r="M21" s="1">
        <f t="shared" si="72"/>
        <v>1026.9400000000023</v>
      </c>
      <c r="N21" s="1">
        <f t="shared" si="150"/>
        <v>66310.73</v>
      </c>
      <c r="O21" s="1"/>
      <c r="P21" s="1">
        <f t="shared" si="73"/>
        <v>67337.67</v>
      </c>
      <c r="Q21" s="4">
        <f t="shared" si="151"/>
        <v>0</v>
      </c>
      <c r="R21" s="9">
        <f t="shared" si="74"/>
        <v>0</v>
      </c>
      <c r="S21" s="9">
        <f t="shared" si="152"/>
        <v>67337.67</v>
      </c>
      <c r="T21" s="9">
        <f t="shared" si="153"/>
        <v>33892.43</v>
      </c>
      <c r="U21" s="9">
        <f t="shared" si="154"/>
        <v>1026.9400000000023</v>
      </c>
      <c r="V21" s="9">
        <f t="shared" si="75"/>
        <v>0</v>
      </c>
      <c r="W21" s="9">
        <f t="shared" si="155"/>
        <v>67337.67</v>
      </c>
      <c r="X21" s="9">
        <f t="shared" si="156"/>
        <v>0</v>
      </c>
      <c r="Y21" s="96">
        <f t="shared" si="157"/>
        <v>33892.43</v>
      </c>
      <c r="Z21" s="4">
        <f t="shared" ref="Z21:CK36" si="158">IF(YEAR($F21)=Z$4,$E21,0)</f>
        <v>0</v>
      </c>
      <c r="AA21" s="9">
        <f t="shared" si="77"/>
        <v>0</v>
      </c>
      <c r="AB21" s="9">
        <f t="shared" si="78"/>
        <v>67337.67</v>
      </c>
      <c r="AC21" s="9">
        <f t="shared" ref="AC21:AC84" si="159">IF(AD21&lt;&gt;0,ROUND(AD21/$L21*AB21,2),0)</f>
        <v>0</v>
      </c>
      <c r="AD21" s="9">
        <f t="shared" si="80"/>
        <v>0</v>
      </c>
      <c r="AE21" s="9">
        <f t="shared" si="81"/>
        <v>0</v>
      </c>
      <c r="AF21" s="9">
        <f t="shared" si="82"/>
        <v>67337.67</v>
      </c>
      <c r="AG21" s="9">
        <f t="shared" si="83"/>
        <v>0</v>
      </c>
      <c r="AH21" s="96">
        <f t="shared" si="84"/>
        <v>0</v>
      </c>
      <c r="AI21" s="4">
        <f t="shared" si="158"/>
        <v>0</v>
      </c>
      <c r="AJ21" s="9">
        <f t="shared" si="86"/>
        <v>0</v>
      </c>
      <c r="AK21" s="9">
        <f t="shared" si="87"/>
        <v>67337.67</v>
      </c>
      <c r="AL21" s="9">
        <f t="shared" ref="AL21:AL84" si="160">IF(AM21&lt;&gt;0,ROUND(AM21/$L21*AK21,2),0)</f>
        <v>0</v>
      </c>
      <c r="AM21" s="9">
        <f t="shared" si="89"/>
        <v>0</v>
      </c>
      <c r="AN21" s="9">
        <f t="shared" si="90"/>
        <v>0</v>
      </c>
      <c r="AO21" s="9">
        <f t="shared" si="91"/>
        <v>67337.67</v>
      </c>
      <c r="AP21" s="9">
        <f t="shared" si="92"/>
        <v>0</v>
      </c>
      <c r="AQ21" s="96">
        <f t="shared" si="93"/>
        <v>0</v>
      </c>
      <c r="AR21" s="4">
        <f t="shared" si="158"/>
        <v>0</v>
      </c>
      <c r="AS21" s="9">
        <f t="shared" si="95"/>
        <v>0</v>
      </c>
      <c r="AT21" s="9">
        <f t="shared" si="96"/>
        <v>67337.67</v>
      </c>
      <c r="AU21" s="9">
        <f t="shared" ref="AU21:AU84" si="161">IF(AV21&lt;&gt;0,ROUND(AV21/$L21*AT21,2),0)</f>
        <v>0</v>
      </c>
      <c r="AV21" s="9">
        <f t="shared" si="98"/>
        <v>0</v>
      </c>
      <c r="AW21" s="9">
        <f t="shared" si="99"/>
        <v>0</v>
      </c>
      <c r="AX21" s="9">
        <f t="shared" si="100"/>
        <v>67337.67</v>
      </c>
      <c r="AY21" s="9">
        <f t="shared" si="101"/>
        <v>0</v>
      </c>
      <c r="AZ21" s="96">
        <f t="shared" si="102"/>
        <v>0</v>
      </c>
      <c r="BA21" s="4">
        <f t="shared" si="158"/>
        <v>0</v>
      </c>
      <c r="BB21" s="9">
        <f t="shared" si="104"/>
        <v>0</v>
      </c>
      <c r="BC21" s="9">
        <f t="shared" si="105"/>
        <v>67337.67</v>
      </c>
      <c r="BD21" s="9">
        <f t="shared" ref="BD21:BD84" si="162">IF(BE21&lt;&gt;0,ROUND(BE21/$L21*BC21,2),0)</f>
        <v>0</v>
      </c>
      <c r="BE21" s="9">
        <f t="shared" si="107"/>
        <v>0</v>
      </c>
      <c r="BF21" s="9">
        <f t="shared" si="108"/>
        <v>0</v>
      </c>
      <c r="BG21" s="9">
        <f t="shared" si="109"/>
        <v>67337.67</v>
      </c>
      <c r="BH21" s="9">
        <f t="shared" si="110"/>
        <v>0</v>
      </c>
      <c r="BI21" s="96">
        <f t="shared" si="111"/>
        <v>0</v>
      </c>
      <c r="BJ21" s="4">
        <f t="shared" si="158"/>
        <v>0</v>
      </c>
      <c r="BK21" s="9">
        <f t="shared" si="113"/>
        <v>0</v>
      </c>
      <c r="BL21" s="9">
        <f t="shared" si="114"/>
        <v>67337.67</v>
      </c>
      <c r="BM21" s="9">
        <f t="shared" ref="BM21:BM84" si="163">IF(BN21&lt;&gt;0,ROUND(BN21/$L21*BL21,2),0)</f>
        <v>0</v>
      </c>
      <c r="BN21" s="9">
        <f t="shared" si="116"/>
        <v>0</v>
      </c>
      <c r="BO21" s="9">
        <f t="shared" si="117"/>
        <v>0</v>
      </c>
      <c r="BP21" s="9">
        <f t="shared" si="118"/>
        <v>67337.67</v>
      </c>
      <c r="BQ21" s="9">
        <f t="shared" si="119"/>
        <v>0</v>
      </c>
      <c r="BR21" s="96">
        <f t="shared" si="120"/>
        <v>0</v>
      </c>
      <c r="BS21" s="4">
        <f t="shared" si="158"/>
        <v>0</v>
      </c>
      <c r="BT21" s="9">
        <f t="shared" si="122"/>
        <v>0</v>
      </c>
      <c r="BU21" s="9">
        <f t="shared" si="123"/>
        <v>67337.67</v>
      </c>
      <c r="BV21" s="9">
        <f t="shared" ref="BV21:BV84" si="164">IF(BW21&lt;&gt;0,ROUND(BW21/$L21*BU21,2),0)</f>
        <v>0</v>
      </c>
      <c r="BW21" s="9">
        <f t="shared" si="125"/>
        <v>0</v>
      </c>
      <c r="BX21" s="9">
        <f t="shared" si="126"/>
        <v>0</v>
      </c>
      <c r="BY21" s="9">
        <f t="shared" si="127"/>
        <v>67337.67</v>
      </c>
      <c r="BZ21" s="9">
        <f t="shared" si="128"/>
        <v>0</v>
      </c>
      <c r="CA21" s="96">
        <f t="shared" si="129"/>
        <v>0</v>
      </c>
      <c r="CB21" s="4">
        <f t="shared" si="158"/>
        <v>0</v>
      </c>
      <c r="CC21" s="9">
        <f t="shared" si="131"/>
        <v>0</v>
      </c>
      <c r="CD21" s="9">
        <f t="shared" si="132"/>
        <v>67337.67</v>
      </c>
      <c r="CE21" s="9">
        <f t="shared" ref="CE21:CE84" si="165">IF(CF21&lt;&gt;0,ROUND(CF21/$L21*CD21,2),0)</f>
        <v>0</v>
      </c>
      <c r="CF21" s="9">
        <f t="shared" si="134"/>
        <v>0</v>
      </c>
      <c r="CG21" s="9">
        <f t="shared" si="135"/>
        <v>0</v>
      </c>
      <c r="CH21" s="9">
        <f t="shared" si="136"/>
        <v>67337.67</v>
      </c>
      <c r="CI21" s="9">
        <f t="shared" si="137"/>
        <v>0</v>
      </c>
      <c r="CJ21" s="96">
        <f t="shared" si="138"/>
        <v>0</v>
      </c>
      <c r="CK21" s="4">
        <f t="shared" si="158"/>
        <v>0</v>
      </c>
      <c r="CL21" s="9">
        <f t="shared" si="140"/>
        <v>0</v>
      </c>
      <c r="CM21" s="9">
        <f t="shared" si="141"/>
        <v>67337.67</v>
      </c>
      <c r="CN21" s="9">
        <f t="shared" ref="CN21:CN84" si="166">IF(CO21&lt;&gt;0,ROUND(CO21/$L21*CM21,2),0)</f>
        <v>0</v>
      </c>
      <c r="CO21" s="9">
        <f t="shared" si="143"/>
        <v>0</v>
      </c>
      <c r="CP21" s="9">
        <f t="shared" si="144"/>
        <v>0</v>
      </c>
      <c r="CQ21" s="9">
        <f t="shared" si="145"/>
        <v>67337.67</v>
      </c>
      <c r="CR21" s="9">
        <f t="shared" si="146"/>
        <v>0</v>
      </c>
      <c r="CS21" s="96">
        <f t="shared" si="147"/>
        <v>0</v>
      </c>
    </row>
    <row r="22" spans="1:97" ht="12.9" customHeight="1" x14ac:dyDescent="0.25">
      <c r="A22" s="207">
        <v>1980</v>
      </c>
      <c r="B22" s="208" t="s">
        <v>343</v>
      </c>
      <c r="C22" s="186"/>
      <c r="D22" s="186"/>
      <c r="E22" s="279">
        <v>48526.879999999997</v>
      </c>
      <c r="F22" s="277">
        <v>29403</v>
      </c>
      <c r="G22" s="210">
        <v>33</v>
      </c>
      <c r="H22" s="177"/>
      <c r="I22" s="190"/>
      <c r="J22" s="240" t="s">
        <v>463</v>
      </c>
      <c r="K22" s="385">
        <f t="shared" si="148"/>
        <v>3.0300000000000001E-2</v>
      </c>
      <c r="L22" s="94">
        <f t="shared" si="149"/>
        <v>1470.36</v>
      </c>
      <c r="M22" s="1">
        <f t="shared" si="72"/>
        <v>2210.5400000000009</v>
      </c>
      <c r="N22" s="1">
        <f t="shared" si="150"/>
        <v>46316.34</v>
      </c>
      <c r="O22" s="1"/>
      <c r="P22" s="1">
        <f t="shared" si="73"/>
        <v>48526.879999999997</v>
      </c>
      <c r="Q22" s="4">
        <f t="shared" si="151"/>
        <v>0</v>
      </c>
      <c r="R22" s="9">
        <f t="shared" si="74"/>
        <v>0</v>
      </c>
      <c r="S22" s="9">
        <f t="shared" si="152"/>
        <v>48526.879999999997</v>
      </c>
      <c r="T22" s="9">
        <f t="shared" si="153"/>
        <v>48526.879999999997</v>
      </c>
      <c r="U22" s="9">
        <f t="shared" si="154"/>
        <v>1470.36</v>
      </c>
      <c r="V22" s="9">
        <f t="shared" si="75"/>
        <v>740.18000000000097</v>
      </c>
      <c r="W22" s="9">
        <f t="shared" si="155"/>
        <v>47786.7</v>
      </c>
      <c r="X22" s="9">
        <f t="shared" si="156"/>
        <v>0</v>
      </c>
      <c r="Y22" s="96">
        <f t="shared" si="157"/>
        <v>48526.879999999997</v>
      </c>
      <c r="Z22" s="4">
        <f t="shared" si="158"/>
        <v>0</v>
      </c>
      <c r="AA22" s="9">
        <f t="shared" si="77"/>
        <v>0</v>
      </c>
      <c r="AB22" s="9">
        <f t="shared" si="78"/>
        <v>48526.879999999997</v>
      </c>
      <c r="AC22" s="9">
        <f t="shared" si="159"/>
        <v>24428.46</v>
      </c>
      <c r="AD22" s="9">
        <f t="shared" si="80"/>
        <v>740.18000000000097</v>
      </c>
      <c r="AE22" s="9">
        <f t="shared" si="81"/>
        <v>0</v>
      </c>
      <c r="AF22" s="9">
        <f t="shared" si="82"/>
        <v>48526.879999999997</v>
      </c>
      <c r="AG22" s="9">
        <f t="shared" si="83"/>
        <v>0</v>
      </c>
      <c r="AH22" s="96">
        <f t="shared" si="84"/>
        <v>24428.46</v>
      </c>
      <c r="AI22" s="4">
        <f t="shared" si="158"/>
        <v>0</v>
      </c>
      <c r="AJ22" s="9">
        <f t="shared" si="86"/>
        <v>0</v>
      </c>
      <c r="AK22" s="9">
        <f t="shared" si="87"/>
        <v>48526.879999999997</v>
      </c>
      <c r="AL22" s="9">
        <f t="shared" si="160"/>
        <v>0</v>
      </c>
      <c r="AM22" s="9">
        <f t="shared" si="89"/>
        <v>0</v>
      </c>
      <c r="AN22" s="9">
        <f t="shared" si="90"/>
        <v>0</v>
      </c>
      <c r="AO22" s="9">
        <f t="shared" si="91"/>
        <v>48526.879999999997</v>
      </c>
      <c r="AP22" s="9">
        <f t="shared" si="92"/>
        <v>0</v>
      </c>
      <c r="AQ22" s="96">
        <f t="shared" si="93"/>
        <v>0</v>
      </c>
      <c r="AR22" s="4">
        <f t="shared" si="158"/>
        <v>0</v>
      </c>
      <c r="AS22" s="9">
        <f t="shared" si="95"/>
        <v>0</v>
      </c>
      <c r="AT22" s="9">
        <f t="shared" si="96"/>
        <v>48526.879999999997</v>
      </c>
      <c r="AU22" s="9">
        <f t="shared" si="161"/>
        <v>0</v>
      </c>
      <c r="AV22" s="9">
        <f t="shared" si="98"/>
        <v>0</v>
      </c>
      <c r="AW22" s="9">
        <f t="shared" si="99"/>
        <v>0</v>
      </c>
      <c r="AX22" s="9">
        <f t="shared" si="100"/>
        <v>48526.879999999997</v>
      </c>
      <c r="AY22" s="9">
        <f t="shared" si="101"/>
        <v>0</v>
      </c>
      <c r="AZ22" s="96">
        <f t="shared" si="102"/>
        <v>0</v>
      </c>
      <c r="BA22" s="4">
        <f t="shared" si="158"/>
        <v>0</v>
      </c>
      <c r="BB22" s="9">
        <f t="shared" si="104"/>
        <v>0</v>
      </c>
      <c r="BC22" s="9">
        <f t="shared" si="105"/>
        <v>48526.879999999997</v>
      </c>
      <c r="BD22" s="9">
        <f t="shared" si="162"/>
        <v>0</v>
      </c>
      <c r="BE22" s="9">
        <f t="shared" si="107"/>
        <v>0</v>
      </c>
      <c r="BF22" s="9">
        <f t="shared" si="108"/>
        <v>0</v>
      </c>
      <c r="BG22" s="9">
        <f t="shared" si="109"/>
        <v>48526.879999999997</v>
      </c>
      <c r="BH22" s="9">
        <f t="shared" si="110"/>
        <v>0</v>
      </c>
      <c r="BI22" s="96">
        <f t="shared" si="111"/>
        <v>0</v>
      </c>
      <c r="BJ22" s="4">
        <f t="shared" si="158"/>
        <v>0</v>
      </c>
      <c r="BK22" s="9">
        <f t="shared" si="113"/>
        <v>0</v>
      </c>
      <c r="BL22" s="9">
        <f t="shared" si="114"/>
        <v>48526.879999999997</v>
      </c>
      <c r="BM22" s="9">
        <f t="shared" si="163"/>
        <v>0</v>
      </c>
      <c r="BN22" s="9">
        <f t="shared" si="116"/>
        <v>0</v>
      </c>
      <c r="BO22" s="9">
        <f t="shared" si="117"/>
        <v>0</v>
      </c>
      <c r="BP22" s="9">
        <f t="shared" si="118"/>
        <v>48526.879999999997</v>
      </c>
      <c r="BQ22" s="9">
        <f t="shared" si="119"/>
        <v>0</v>
      </c>
      <c r="BR22" s="96">
        <f t="shared" si="120"/>
        <v>0</v>
      </c>
      <c r="BS22" s="4">
        <f t="shared" si="158"/>
        <v>0</v>
      </c>
      <c r="BT22" s="9">
        <f t="shared" si="122"/>
        <v>0</v>
      </c>
      <c r="BU22" s="9">
        <f t="shared" si="123"/>
        <v>48526.879999999997</v>
      </c>
      <c r="BV22" s="9">
        <f t="shared" si="164"/>
        <v>0</v>
      </c>
      <c r="BW22" s="9">
        <f t="shared" si="125"/>
        <v>0</v>
      </c>
      <c r="BX22" s="9">
        <f t="shared" si="126"/>
        <v>0</v>
      </c>
      <c r="BY22" s="9">
        <f t="shared" si="127"/>
        <v>48526.879999999997</v>
      </c>
      <c r="BZ22" s="9">
        <f t="shared" si="128"/>
        <v>0</v>
      </c>
      <c r="CA22" s="96">
        <f t="shared" si="129"/>
        <v>0</v>
      </c>
      <c r="CB22" s="4">
        <f t="shared" si="158"/>
        <v>0</v>
      </c>
      <c r="CC22" s="9">
        <f t="shared" si="131"/>
        <v>0</v>
      </c>
      <c r="CD22" s="9">
        <f t="shared" si="132"/>
        <v>48526.879999999997</v>
      </c>
      <c r="CE22" s="9">
        <f t="shared" si="165"/>
        <v>0</v>
      </c>
      <c r="CF22" s="9">
        <f t="shared" si="134"/>
        <v>0</v>
      </c>
      <c r="CG22" s="9">
        <f t="shared" si="135"/>
        <v>0</v>
      </c>
      <c r="CH22" s="9">
        <f t="shared" si="136"/>
        <v>48526.879999999997</v>
      </c>
      <c r="CI22" s="9">
        <f t="shared" si="137"/>
        <v>0</v>
      </c>
      <c r="CJ22" s="96">
        <f t="shared" si="138"/>
        <v>0</v>
      </c>
      <c r="CK22" s="4">
        <f t="shared" si="158"/>
        <v>0</v>
      </c>
      <c r="CL22" s="9">
        <f t="shared" si="140"/>
        <v>0</v>
      </c>
      <c r="CM22" s="9">
        <f t="shared" si="141"/>
        <v>48526.879999999997</v>
      </c>
      <c r="CN22" s="9">
        <f t="shared" si="166"/>
        <v>0</v>
      </c>
      <c r="CO22" s="9">
        <f t="shared" si="143"/>
        <v>0</v>
      </c>
      <c r="CP22" s="9">
        <f t="shared" si="144"/>
        <v>0</v>
      </c>
      <c r="CQ22" s="9">
        <f t="shared" si="145"/>
        <v>48526.879999999997</v>
      </c>
      <c r="CR22" s="9">
        <f t="shared" si="146"/>
        <v>0</v>
      </c>
      <c r="CS22" s="96">
        <f t="shared" si="147"/>
        <v>0</v>
      </c>
    </row>
    <row r="23" spans="1:97" ht="12.9" customHeight="1" x14ac:dyDescent="0.25">
      <c r="A23" s="207">
        <v>1981</v>
      </c>
      <c r="B23" s="208" t="s">
        <v>344</v>
      </c>
      <c r="C23" s="186"/>
      <c r="D23" s="186"/>
      <c r="E23" s="279">
        <v>107030.23</v>
      </c>
      <c r="F23" s="277">
        <v>29768</v>
      </c>
      <c r="G23" s="210">
        <v>33</v>
      </c>
      <c r="H23" s="177"/>
      <c r="I23" s="190"/>
      <c r="J23" s="240" t="s">
        <v>463</v>
      </c>
      <c r="K23" s="385">
        <f t="shared" si="148"/>
        <v>3.0300000000000001E-2</v>
      </c>
      <c r="L23" s="94">
        <f t="shared" si="149"/>
        <v>3243.02</v>
      </c>
      <c r="M23" s="1">
        <f t="shared" si="72"/>
        <v>8118.1199999999953</v>
      </c>
      <c r="N23" s="1">
        <f t="shared" si="150"/>
        <v>98912.11</v>
      </c>
      <c r="O23" s="1"/>
      <c r="P23" s="1">
        <f t="shared" si="73"/>
        <v>107030.23</v>
      </c>
      <c r="Q23" s="4">
        <f t="shared" si="151"/>
        <v>0</v>
      </c>
      <c r="R23" s="9">
        <f t="shared" si="74"/>
        <v>0</v>
      </c>
      <c r="S23" s="9">
        <f t="shared" si="152"/>
        <v>107030.23</v>
      </c>
      <c r="T23" s="9">
        <f t="shared" si="153"/>
        <v>107030.23</v>
      </c>
      <c r="U23" s="9">
        <f t="shared" si="154"/>
        <v>3243.02</v>
      </c>
      <c r="V23" s="9">
        <f t="shared" si="75"/>
        <v>4875.0999999999949</v>
      </c>
      <c r="W23" s="9">
        <f t="shared" si="155"/>
        <v>102155.13</v>
      </c>
      <c r="X23" s="9">
        <f t="shared" si="156"/>
        <v>0</v>
      </c>
      <c r="Y23" s="96">
        <f t="shared" si="157"/>
        <v>107030.23</v>
      </c>
      <c r="Z23" s="4">
        <f t="shared" si="158"/>
        <v>0</v>
      </c>
      <c r="AA23" s="9">
        <f t="shared" si="77"/>
        <v>0</v>
      </c>
      <c r="AB23" s="9">
        <f t="shared" si="78"/>
        <v>107030.23</v>
      </c>
      <c r="AC23" s="9">
        <f t="shared" si="159"/>
        <v>107030.23</v>
      </c>
      <c r="AD23" s="9">
        <f t="shared" si="80"/>
        <v>3243.02</v>
      </c>
      <c r="AE23" s="9">
        <f t="shared" si="81"/>
        <v>1632.0799999999949</v>
      </c>
      <c r="AF23" s="9">
        <f t="shared" si="82"/>
        <v>105398.15000000001</v>
      </c>
      <c r="AG23" s="9">
        <f t="shared" si="83"/>
        <v>0</v>
      </c>
      <c r="AH23" s="96">
        <f t="shared" si="84"/>
        <v>107030.23</v>
      </c>
      <c r="AI23" s="4">
        <f t="shared" si="158"/>
        <v>0</v>
      </c>
      <c r="AJ23" s="9">
        <f t="shared" si="86"/>
        <v>0</v>
      </c>
      <c r="AK23" s="9">
        <f t="shared" si="87"/>
        <v>107030.23</v>
      </c>
      <c r="AL23" s="9">
        <f t="shared" si="160"/>
        <v>53863.96</v>
      </c>
      <c r="AM23" s="9">
        <f t="shared" si="89"/>
        <v>1632.0799999999949</v>
      </c>
      <c r="AN23" s="9">
        <f t="shared" si="90"/>
        <v>0</v>
      </c>
      <c r="AO23" s="9">
        <f t="shared" si="91"/>
        <v>107030.23000000001</v>
      </c>
      <c r="AP23" s="9">
        <f t="shared" si="92"/>
        <v>0</v>
      </c>
      <c r="AQ23" s="96">
        <f t="shared" si="93"/>
        <v>53863.96</v>
      </c>
      <c r="AR23" s="4">
        <f t="shared" si="158"/>
        <v>0</v>
      </c>
      <c r="AS23" s="9">
        <f t="shared" si="95"/>
        <v>0</v>
      </c>
      <c r="AT23" s="9">
        <f t="shared" si="96"/>
        <v>107030.23</v>
      </c>
      <c r="AU23" s="9">
        <f t="shared" si="161"/>
        <v>0</v>
      </c>
      <c r="AV23" s="9">
        <f t="shared" si="98"/>
        <v>0</v>
      </c>
      <c r="AW23" s="9">
        <f t="shared" si="99"/>
        <v>0</v>
      </c>
      <c r="AX23" s="9">
        <f t="shared" si="100"/>
        <v>107030.23000000001</v>
      </c>
      <c r="AY23" s="9">
        <f t="shared" si="101"/>
        <v>0</v>
      </c>
      <c r="AZ23" s="96">
        <f t="shared" si="102"/>
        <v>0</v>
      </c>
      <c r="BA23" s="4">
        <f t="shared" si="158"/>
        <v>0</v>
      </c>
      <c r="BB23" s="9">
        <f t="shared" si="104"/>
        <v>0</v>
      </c>
      <c r="BC23" s="9">
        <f t="shared" si="105"/>
        <v>107030.23</v>
      </c>
      <c r="BD23" s="9">
        <f t="shared" si="162"/>
        <v>0</v>
      </c>
      <c r="BE23" s="9">
        <f t="shared" si="107"/>
        <v>0</v>
      </c>
      <c r="BF23" s="9">
        <f t="shared" si="108"/>
        <v>0</v>
      </c>
      <c r="BG23" s="9">
        <f t="shared" si="109"/>
        <v>107030.23000000001</v>
      </c>
      <c r="BH23" s="9">
        <f t="shared" si="110"/>
        <v>0</v>
      </c>
      <c r="BI23" s="96">
        <f t="shared" si="111"/>
        <v>0</v>
      </c>
      <c r="BJ23" s="4">
        <f t="shared" si="158"/>
        <v>0</v>
      </c>
      <c r="BK23" s="9">
        <f t="shared" si="113"/>
        <v>0</v>
      </c>
      <c r="BL23" s="9">
        <f t="shared" si="114"/>
        <v>107030.23</v>
      </c>
      <c r="BM23" s="9">
        <f t="shared" si="163"/>
        <v>0</v>
      </c>
      <c r="BN23" s="9">
        <f t="shared" si="116"/>
        <v>0</v>
      </c>
      <c r="BO23" s="9">
        <f t="shared" si="117"/>
        <v>0</v>
      </c>
      <c r="BP23" s="9">
        <f t="shared" si="118"/>
        <v>107030.23000000001</v>
      </c>
      <c r="BQ23" s="9">
        <f t="shared" si="119"/>
        <v>0</v>
      </c>
      <c r="BR23" s="96">
        <f t="shared" si="120"/>
        <v>0</v>
      </c>
      <c r="BS23" s="4">
        <f t="shared" si="158"/>
        <v>0</v>
      </c>
      <c r="BT23" s="9">
        <f t="shared" si="122"/>
        <v>0</v>
      </c>
      <c r="BU23" s="9">
        <f t="shared" si="123"/>
        <v>107030.23</v>
      </c>
      <c r="BV23" s="9">
        <f t="shared" si="164"/>
        <v>0</v>
      </c>
      <c r="BW23" s="9">
        <f t="shared" si="125"/>
        <v>0</v>
      </c>
      <c r="BX23" s="9">
        <f t="shared" si="126"/>
        <v>0</v>
      </c>
      <c r="BY23" s="9">
        <f t="shared" si="127"/>
        <v>107030.23000000001</v>
      </c>
      <c r="BZ23" s="9">
        <f t="shared" si="128"/>
        <v>0</v>
      </c>
      <c r="CA23" s="96">
        <f t="shared" si="129"/>
        <v>0</v>
      </c>
      <c r="CB23" s="4">
        <f t="shared" si="158"/>
        <v>0</v>
      </c>
      <c r="CC23" s="9">
        <f t="shared" si="131"/>
        <v>0</v>
      </c>
      <c r="CD23" s="9">
        <f t="shared" si="132"/>
        <v>107030.23</v>
      </c>
      <c r="CE23" s="9">
        <f t="shared" si="165"/>
        <v>0</v>
      </c>
      <c r="CF23" s="9">
        <f t="shared" si="134"/>
        <v>0</v>
      </c>
      <c r="CG23" s="9">
        <f t="shared" si="135"/>
        <v>0</v>
      </c>
      <c r="CH23" s="9">
        <f t="shared" si="136"/>
        <v>107030.23000000001</v>
      </c>
      <c r="CI23" s="9">
        <f t="shared" si="137"/>
        <v>0</v>
      </c>
      <c r="CJ23" s="96">
        <f t="shared" si="138"/>
        <v>0</v>
      </c>
      <c r="CK23" s="4">
        <f t="shared" si="158"/>
        <v>0</v>
      </c>
      <c r="CL23" s="9">
        <f t="shared" si="140"/>
        <v>0</v>
      </c>
      <c r="CM23" s="9">
        <f t="shared" si="141"/>
        <v>107030.23</v>
      </c>
      <c r="CN23" s="9">
        <f t="shared" si="166"/>
        <v>0</v>
      </c>
      <c r="CO23" s="9">
        <f t="shared" si="143"/>
        <v>0</v>
      </c>
      <c r="CP23" s="9">
        <f t="shared" si="144"/>
        <v>0</v>
      </c>
      <c r="CQ23" s="9">
        <f t="shared" si="145"/>
        <v>107030.23000000001</v>
      </c>
      <c r="CR23" s="9">
        <f t="shared" si="146"/>
        <v>0</v>
      </c>
      <c r="CS23" s="96">
        <f t="shared" si="147"/>
        <v>0</v>
      </c>
    </row>
    <row r="24" spans="1:97" ht="12.9" customHeight="1" x14ac:dyDescent="0.25">
      <c r="A24" s="207">
        <v>1982</v>
      </c>
      <c r="B24" s="208" t="s">
        <v>345</v>
      </c>
      <c r="C24" s="186"/>
      <c r="D24" s="186"/>
      <c r="E24" s="279">
        <v>110217.11</v>
      </c>
      <c r="F24" s="277">
        <v>30133</v>
      </c>
      <c r="G24" s="210">
        <v>33</v>
      </c>
      <c r="H24" s="177"/>
      <c r="I24" s="190"/>
      <c r="J24" s="240" t="s">
        <v>463</v>
      </c>
      <c r="K24" s="385">
        <f t="shared" si="148"/>
        <v>3.0300000000000001E-2</v>
      </c>
      <c r="L24" s="94">
        <f t="shared" si="149"/>
        <v>3339.58</v>
      </c>
      <c r="M24" s="1">
        <f t="shared" si="72"/>
        <v>11699.500000000015</v>
      </c>
      <c r="N24" s="1">
        <f t="shared" si="150"/>
        <v>98517.609999999986</v>
      </c>
      <c r="O24" s="1"/>
      <c r="P24" s="1">
        <f t="shared" si="73"/>
        <v>110217.11</v>
      </c>
      <c r="Q24" s="4">
        <f t="shared" si="151"/>
        <v>0</v>
      </c>
      <c r="R24" s="9">
        <f t="shared" si="74"/>
        <v>0</v>
      </c>
      <c r="S24" s="9">
        <f t="shared" si="152"/>
        <v>110217.11</v>
      </c>
      <c r="T24" s="9">
        <f t="shared" si="153"/>
        <v>110217.11</v>
      </c>
      <c r="U24" s="9">
        <f t="shared" si="154"/>
        <v>3339.58</v>
      </c>
      <c r="V24" s="9">
        <f t="shared" si="75"/>
        <v>8359.9200000000146</v>
      </c>
      <c r="W24" s="9">
        <f t="shared" si="155"/>
        <v>101857.18999999999</v>
      </c>
      <c r="X24" s="9">
        <f t="shared" si="156"/>
        <v>0</v>
      </c>
      <c r="Y24" s="96">
        <f t="shared" si="157"/>
        <v>110217.11</v>
      </c>
      <c r="Z24" s="4">
        <f t="shared" si="158"/>
        <v>0</v>
      </c>
      <c r="AA24" s="9">
        <f t="shared" si="77"/>
        <v>0</v>
      </c>
      <c r="AB24" s="9">
        <f t="shared" si="78"/>
        <v>110217.11</v>
      </c>
      <c r="AC24" s="9">
        <f t="shared" si="159"/>
        <v>110217.11</v>
      </c>
      <c r="AD24" s="9">
        <f t="shared" si="80"/>
        <v>3339.58</v>
      </c>
      <c r="AE24" s="9">
        <f t="shared" si="81"/>
        <v>5020.3400000000147</v>
      </c>
      <c r="AF24" s="9">
        <f t="shared" si="82"/>
        <v>105196.76999999999</v>
      </c>
      <c r="AG24" s="9">
        <f t="shared" si="83"/>
        <v>0</v>
      </c>
      <c r="AH24" s="96">
        <f t="shared" si="84"/>
        <v>110217.11</v>
      </c>
      <c r="AI24" s="4">
        <f t="shared" si="158"/>
        <v>0</v>
      </c>
      <c r="AJ24" s="9">
        <f t="shared" si="86"/>
        <v>0</v>
      </c>
      <c r="AK24" s="9">
        <f t="shared" si="87"/>
        <v>110217.11</v>
      </c>
      <c r="AL24" s="9">
        <f t="shared" si="160"/>
        <v>110217.11</v>
      </c>
      <c r="AM24" s="9">
        <f t="shared" si="89"/>
        <v>3339.58</v>
      </c>
      <c r="AN24" s="9">
        <f t="shared" si="90"/>
        <v>1680.7600000000148</v>
      </c>
      <c r="AO24" s="9">
        <f t="shared" si="91"/>
        <v>108536.34999999999</v>
      </c>
      <c r="AP24" s="9">
        <f t="shared" si="92"/>
        <v>0</v>
      </c>
      <c r="AQ24" s="96">
        <f t="shared" si="93"/>
        <v>110217.11</v>
      </c>
      <c r="AR24" s="4">
        <f t="shared" si="158"/>
        <v>0</v>
      </c>
      <c r="AS24" s="9">
        <f t="shared" si="95"/>
        <v>0</v>
      </c>
      <c r="AT24" s="9">
        <f t="shared" si="96"/>
        <v>110217.11</v>
      </c>
      <c r="AU24" s="9">
        <f t="shared" si="161"/>
        <v>55470.6</v>
      </c>
      <c r="AV24" s="9">
        <f t="shared" si="98"/>
        <v>1680.7600000000148</v>
      </c>
      <c r="AW24" s="9">
        <f t="shared" si="99"/>
        <v>0</v>
      </c>
      <c r="AX24" s="9">
        <f t="shared" si="100"/>
        <v>110217.11</v>
      </c>
      <c r="AY24" s="9">
        <f t="shared" si="101"/>
        <v>0</v>
      </c>
      <c r="AZ24" s="96">
        <f t="shared" si="102"/>
        <v>55470.6</v>
      </c>
      <c r="BA24" s="4">
        <f t="shared" si="158"/>
        <v>0</v>
      </c>
      <c r="BB24" s="9">
        <f t="shared" si="104"/>
        <v>0</v>
      </c>
      <c r="BC24" s="9">
        <f t="shared" si="105"/>
        <v>110217.11</v>
      </c>
      <c r="BD24" s="9">
        <f t="shared" si="162"/>
        <v>0</v>
      </c>
      <c r="BE24" s="9">
        <f t="shared" si="107"/>
        <v>0</v>
      </c>
      <c r="BF24" s="9">
        <f t="shared" si="108"/>
        <v>0</v>
      </c>
      <c r="BG24" s="9">
        <f t="shared" si="109"/>
        <v>110217.11</v>
      </c>
      <c r="BH24" s="9">
        <f t="shared" si="110"/>
        <v>0</v>
      </c>
      <c r="BI24" s="96">
        <f t="shared" si="111"/>
        <v>0</v>
      </c>
      <c r="BJ24" s="4">
        <f t="shared" si="158"/>
        <v>0</v>
      </c>
      <c r="BK24" s="9">
        <f t="shared" si="113"/>
        <v>0</v>
      </c>
      <c r="BL24" s="9">
        <f t="shared" si="114"/>
        <v>110217.11</v>
      </c>
      <c r="BM24" s="9">
        <f t="shared" si="163"/>
        <v>0</v>
      </c>
      <c r="BN24" s="9">
        <f t="shared" si="116"/>
        <v>0</v>
      </c>
      <c r="BO24" s="9">
        <f t="shared" si="117"/>
        <v>0</v>
      </c>
      <c r="BP24" s="9">
        <f t="shared" si="118"/>
        <v>110217.11</v>
      </c>
      <c r="BQ24" s="9">
        <f t="shared" si="119"/>
        <v>0</v>
      </c>
      <c r="BR24" s="96">
        <f t="shared" si="120"/>
        <v>0</v>
      </c>
      <c r="BS24" s="4">
        <f t="shared" si="158"/>
        <v>0</v>
      </c>
      <c r="BT24" s="9">
        <f t="shared" si="122"/>
        <v>0</v>
      </c>
      <c r="BU24" s="9">
        <f t="shared" si="123"/>
        <v>110217.11</v>
      </c>
      <c r="BV24" s="9">
        <f t="shared" si="164"/>
        <v>0</v>
      </c>
      <c r="BW24" s="9">
        <f t="shared" si="125"/>
        <v>0</v>
      </c>
      <c r="BX24" s="9">
        <f t="shared" si="126"/>
        <v>0</v>
      </c>
      <c r="BY24" s="9">
        <f t="shared" si="127"/>
        <v>110217.11</v>
      </c>
      <c r="BZ24" s="9">
        <f t="shared" si="128"/>
        <v>0</v>
      </c>
      <c r="CA24" s="96">
        <f t="shared" si="129"/>
        <v>0</v>
      </c>
      <c r="CB24" s="4">
        <f t="shared" si="158"/>
        <v>0</v>
      </c>
      <c r="CC24" s="9">
        <f t="shared" si="131"/>
        <v>0</v>
      </c>
      <c r="CD24" s="9">
        <f t="shared" si="132"/>
        <v>110217.11</v>
      </c>
      <c r="CE24" s="9">
        <f t="shared" si="165"/>
        <v>0</v>
      </c>
      <c r="CF24" s="9">
        <f t="shared" si="134"/>
        <v>0</v>
      </c>
      <c r="CG24" s="9">
        <f t="shared" si="135"/>
        <v>0</v>
      </c>
      <c r="CH24" s="9">
        <f t="shared" si="136"/>
        <v>110217.11</v>
      </c>
      <c r="CI24" s="9">
        <f t="shared" si="137"/>
        <v>0</v>
      </c>
      <c r="CJ24" s="96">
        <f t="shared" si="138"/>
        <v>0</v>
      </c>
      <c r="CK24" s="4">
        <f t="shared" si="158"/>
        <v>0</v>
      </c>
      <c r="CL24" s="9">
        <f t="shared" si="140"/>
        <v>0</v>
      </c>
      <c r="CM24" s="9">
        <f t="shared" si="141"/>
        <v>110217.11</v>
      </c>
      <c r="CN24" s="9">
        <f t="shared" si="166"/>
        <v>0</v>
      </c>
      <c r="CO24" s="9">
        <f t="shared" si="143"/>
        <v>0</v>
      </c>
      <c r="CP24" s="9">
        <f t="shared" si="144"/>
        <v>0</v>
      </c>
      <c r="CQ24" s="9">
        <f t="shared" si="145"/>
        <v>110217.11</v>
      </c>
      <c r="CR24" s="9">
        <f t="shared" si="146"/>
        <v>0</v>
      </c>
      <c r="CS24" s="96">
        <f t="shared" si="147"/>
        <v>0</v>
      </c>
    </row>
    <row r="25" spans="1:97" ht="12.9" customHeight="1" x14ac:dyDescent="0.25">
      <c r="A25" s="207">
        <v>1983</v>
      </c>
      <c r="B25" s="208" t="s">
        <v>346</v>
      </c>
      <c r="C25" s="186"/>
      <c r="D25" s="186"/>
      <c r="E25" s="279">
        <v>66711.78</v>
      </c>
      <c r="F25" s="277">
        <v>30498</v>
      </c>
      <c r="G25" s="210">
        <v>33</v>
      </c>
      <c r="H25" s="177"/>
      <c r="I25" s="190"/>
      <c r="J25" s="240" t="s">
        <v>463</v>
      </c>
      <c r="K25" s="385">
        <f t="shared" si="148"/>
        <v>3.0300000000000001E-2</v>
      </c>
      <c r="L25" s="94">
        <f t="shared" si="149"/>
        <v>2021.37</v>
      </c>
      <c r="M25" s="1">
        <f t="shared" si="72"/>
        <v>9102.7299999999959</v>
      </c>
      <c r="N25" s="1">
        <f t="shared" si="150"/>
        <v>57609.05</v>
      </c>
      <c r="O25" s="1"/>
      <c r="P25" s="1">
        <f t="shared" si="73"/>
        <v>66711.78</v>
      </c>
      <c r="Q25" s="4">
        <f t="shared" si="151"/>
        <v>0</v>
      </c>
      <c r="R25" s="9">
        <f t="shared" si="74"/>
        <v>0</v>
      </c>
      <c r="S25" s="9">
        <f t="shared" si="152"/>
        <v>66711.78</v>
      </c>
      <c r="T25" s="9">
        <f t="shared" si="153"/>
        <v>66711.78</v>
      </c>
      <c r="U25" s="9">
        <f t="shared" si="154"/>
        <v>2021.37</v>
      </c>
      <c r="V25" s="9">
        <f t="shared" si="75"/>
        <v>7081.359999999996</v>
      </c>
      <c r="W25" s="9">
        <f t="shared" si="155"/>
        <v>59630.420000000006</v>
      </c>
      <c r="X25" s="9">
        <f t="shared" si="156"/>
        <v>0</v>
      </c>
      <c r="Y25" s="96">
        <f t="shared" si="157"/>
        <v>66711.78</v>
      </c>
      <c r="Z25" s="4">
        <f t="shared" si="158"/>
        <v>0</v>
      </c>
      <c r="AA25" s="9">
        <f t="shared" si="77"/>
        <v>0</v>
      </c>
      <c r="AB25" s="9">
        <f t="shared" si="78"/>
        <v>66711.78</v>
      </c>
      <c r="AC25" s="9">
        <f t="shared" si="159"/>
        <v>66711.78</v>
      </c>
      <c r="AD25" s="9">
        <f t="shared" si="80"/>
        <v>2021.37</v>
      </c>
      <c r="AE25" s="9">
        <f t="shared" si="81"/>
        <v>5059.9899999999961</v>
      </c>
      <c r="AF25" s="9">
        <f t="shared" si="82"/>
        <v>61651.790000000008</v>
      </c>
      <c r="AG25" s="9">
        <f t="shared" si="83"/>
        <v>0</v>
      </c>
      <c r="AH25" s="96">
        <f t="shared" si="84"/>
        <v>66711.78</v>
      </c>
      <c r="AI25" s="4">
        <f t="shared" si="158"/>
        <v>0</v>
      </c>
      <c r="AJ25" s="9">
        <f t="shared" si="86"/>
        <v>0</v>
      </c>
      <c r="AK25" s="9">
        <f t="shared" si="87"/>
        <v>66711.78</v>
      </c>
      <c r="AL25" s="9">
        <f t="shared" si="160"/>
        <v>66711.78</v>
      </c>
      <c r="AM25" s="9">
        <f t="shared" si="89"/>
        <v>2021.37</v>
      </c>
      <c r="AN25" s="9">
        <f t="shared" si="90"/>
        <v>3038.6199999999963</v>
      </c>
      <c r="AO25" s="9">
        <f t="shared" si="91"/>
        <v>63673.160000000011</v>
      </c>
      <c r="AP25" s="9">
        <f t="shared" si="92"/>
        <v>0</v>
      </c>
      <c r="AQ25" s="96">
        <f t="shared" si="93"/>
        <v>66711.78</v>
      </c>
      <c r="AR25" s="4">
        <f t="shared" si="158"/>
        <v>0</v>
      </c>
      <c r="AS25" s="9">
        <f t="shared" si="95"/>
        <v>0</v>
      </c>
      <c r="AT25" s="9">
        <f t="shared" si="96"/>
        <v>66711.78</v>
      </c>
      <c r="AU25" s="9">
        <f t="shared" si="161"/>
        <v>66711.78</v>
      </c>
      <c r="AV25" s="9">
        <f t="shared" si="98"/>
        <v>2021.37</v>
      </c>
      <c r="AW25" s="9">
        <f t="shared" si="99"/>
        <v>1017.2499999999964</v>
      </c>
      <c r="AX25" s="9">
        <f t="shared" si="100"/>
        <v>65694.530000000013</v>
      </c>
      <c r="AY25" s="9">
        <f t="shared" si="101"/>
        <v>0</v>
      </c>
      <c r="AZ25" s="96">
        <f t="shared" si="102"/>
        <v>66711.78</v>
      </c>
      <c r="BA25" s="4">
        <f t="shared" si="158"/>
        <v>0</v>
      </c>
      <c r="BB25" s="9">
        <f t="shared" si="104"/>
        <v>0</v>
      </c>
      <c r="BC25" s="9">
        <f t="shared" si="105"/>
        <v>66711.78</v>
      </c>
      <c r="BD25" s="9">
        <f t="shared" si="162"/>
        <v>33572.559999999998</v>
      </c>
      <c r="BE25" s="9">
        <f t="shared" si="107"/>
        <v>1017.2499999999964</v>
      </c>
      <c r="BF25" s="9">
        <f t="shared" si="108"/>
        <v>0</v>
      </c>
      <c r="BG25" s="9">
        <f t="shared" si="109"/>
        <v>66711.780000000013</v>
      </c>
      <c r="BH25" s="9">
        <f t="shared" si="110"/>
        <v>0</v>
      </c>
      <c r="BI25" s="96">
        <f t="shared" si="111"/>
        <v>33572.559999999998</v>
      </c>
      <c r="BJ25" s="4">
        <f t="shared" si="158"/>
        <v>0</v>
      </c>
      <c r="BK25" s="9">
        <f t="shared" si="113"/>
        <v>0</v>
      </c>
      <c r="BL25" s="9">
        <f t="shared" si="114"/>
        <v>66711.78</v>
      </c>
      <c r="BM25" s="9">
        <f t="shared" si="163"/>
        <v>0</v>
      </c>
      <c r="BN25" s="9">
        <f t="shared" si="116"/>
        <v>0</v>
      </c>
      <c r="BO25" s="9">
        <f t="shared" si="117"/>
        <v>0</v>
      </c>
      <c r="BP25" s="9">
        <f t="shared" si="118"/>
        <v>66711.780000000013</v>
      </c>
      <c r="BQ25" s="9">
        <f t="shared" si="119"/>
        <v>0</v>
      </c>
      <c r="BR25" s="96">
        <f t="shared" si="120"/>
        <v>0</v>
      </c>
      <c r="BS25" s="4">
        <f t="shared" si="158"/>
        <v>0</v>
      </c>
      <c r="BT25" s="9">
        <f t="shared" si="122"/>
        <v>0</v>
      </c>
      <c r="BU25" s="9">
        <f t="shared" si="123"/>
        <v>66711.78</v>
      </c>
      <c r="BV25" s="9">
        <f t="shared" si="164"/>
        <v>0</v>
      </c>
      <c r="BW25" s="9">
        <f t="shared" si="125"/>
        <v>0</v>
      </c>
      <c r="BX25" s="9">
        <f t="shared" si="126"/>
        <v>0</v>
      </c>
      <c r="BY25" s="9">
        <f t="shared" si="127"/>
        <v>66711.780000000013</v>
      </c>
      <c r="BZ25" s="9">
        <f t="shared" si="128"/>
        <v>0</v>
      </c>
      <c r="CA25" s="96">
        <f t="shared" si="129"/>
        <v>0</v>
      </c>
      <c r="CB25" s="4">
        <f t="shared" si="158"/>
        <v>0</v>
      </c>
      <c r="CC25" s="9">
        <f t="shared" si="131"/>
        <v>0</v>
      </c>
      <c r="CD25" s="9">
        <f t="shared" si="132"/>
        <v>66711.78</v>
      </c>
      <c r="CE25" s="9">
        <f t="shared" si="165"/>
        <v>0</v>
      </c>
      <c r="CF25" s="9">
        <f t="shared" si="134"/>
        <v>0</v>
      </c>
      <c r="CG25" s="9">
        <f t="shared" si="135"/>
        <v>0</v>
      </c>
      <c r="CH25" s="9">
        <f t="shared" si="136"/>
        <v>66711.780000000013</v>
      </c>
      <c r="CI25" s="9">
        <f t="shared" si="137"/>
        <v>0</v>
      </c>
      <c r="CJ25" s="96">
        <f t="shared" si="138"/>
        <v>0</v>
      </c>
      <c r="CK25" s="4">
        <f t="shared" si="158"/>
        <v>0</v>
      </c>
      <c r="CL25" s="9">
        <f t="shared" si="140"/>
        <v>0</v>
      </c>
      <c r="CM25" s="9">
        <f t="shared" si="141"/>
        <v>66711.78</v>
      </c>
      <c r="CN25" s="9">
        <f t="shared" si="166"/>
        <v>0</v>
      </c>
      <c r="CO25" s="9">
        <f t="shared" si="143"/>
        <v>0</v>
      </c>
      <c r="CP25" s="9">
        <f t="shared" si="144"/>
        <v>0</v>
      </c>
      <c r="CQ25" s="9">
        <f t="shared" si="145"/>
        <v>66711.780000000013</v>
      </c>
      <c r="CR25" s="9">
        <f t="shared" si="146"/>
        <v>0</v>
      </c>
      <c r="CS25" s="96">
        <f t="shared" si="147"/>
        <v>0</v>
      </c>
    </row>
    <row r="26" spans="1:97" ht="12.9" customHeight="1" x14ac:dyDescent="0.25">
      <c r="A26" s="207">
        <v>1984</v>
      </c>
      <c r="B26" s="208" t="s">
        <v>347</v>
      </c>
      <c r="C26" s="211"/>
      <c r="D26" s="211"/>
      <c r="E26" s="279">
        <v>28564.95</v>
      </c>
      <c r="F26" s="277">
        <v>30864</v>
      </c>
      <c r="G26" s="210">
        <v>33</v>
      </c>
      <c r="H26" s="177"/>
      <c r="I26" s="190"/>
      <c r="J26" s="240" t="s">
        <v>463</v>
      </c>
      <c r="K26" s="385">
        <f t="shared" si="148"/>
        <v>3.0300000000000001E-2</v>
      </c>
      <c r="L26" s="94">
        <f t="shared" si="149"/>
        <v>865.52</v>
      </c>
      <c r="M26" s="1">
        <f t="shared" si="72"/>
        <v>4763.1500000000015</v>
      </c>
      <c r="N26" s="1">
        <f t="shared" si="150"/>
        <v>23801.8</v>
      </c>
      <c r="O26" s="1"/>
      <c r="P26" s="1">
        <f t="shared" si="73"/>
        <v>28564.95</v>
      </c>
      <c r="Q26" s="4">
        <f t="shared" si="151"/>
        <v>0</v>
      </c>
      <c r="R26" s="9">
        <f t="shared" si="74"/>
        <v>0</v>
      </c>
      <c r="S26" s="9">
        <f t="shared" si="152"/>
        <v>28564.95</v>
      </c>
      <c r="T26" s="9">
        <f t="shared" si="153"/>
        <v>28564.95</v>
      </c>
      <c r="U26" s="9">
        <f t="shared" si="154"/>
        <v>865.52</v>
      </c>
      <c r="V26" s="9">
        <f t="shared" si="75"/>
        <v>3897.6300000000015</v>
      </c>
      <c r="W26" s="9">
        <f t="shared" si="155"/>
        <v>24667.32</v>
      </c>
      <c r="X26" s="9">
        <f t="shared" si="156"/>
        <v>0</v>
      </c>
      <c r="Y26" s="96">
        <f t="shared" si="157"/>
        <v>28564.95</v>
      </c>
      <c r="Z26" s="4">
        <f t="shared" si="158"/>
        <v>0</v>
      </c>
      <c r="AA26" s="9">
        <f t="shared" si="77"/>
        <v>0</v>
      </c>
      <c r="AB26" s="9">
        <f t="shared" si="78"/>
        <v>28564.95</v>
      </c>
      <c r="AC26" s="9">
        <f t="shared" si="159"/>
        <v>28564.95</v>
      </c>
      <c r="AD26" s="9">
        <f t="shared" si="80"/>
        <v>865.52</v>
      </c>
      <c r="AE26" s="9">
        <f t="shared" si="81"/>
        <v>3032.1100000000015</v>
      </c>
      <c r="AF26" s="9">
        <f t="shared" si="82"/>
        <v>25532.84</v>
      </c>
      <c r="AG26" s="9">
        <f t="shared" si="83"/>
        <v>0</v>
      </c>
      <c r="AH26" s="96">
        <f t="shared" si="84"/>
        <v>28564.95</v>
      </c>
      <c r="AI26" s="4">
        <f t="shared" si="158"/>
        <v>0</v>
      </c>
      <c r="AJ26" s="9">
        <f t="shared" si="86"/>
        <v>0</v>
      </c>
      <c r="AK26" s="9">
        <f t="shared" si="87"/>
        <v>28564.95</v>
      </c>
      <c r="AL26" s="9">
        <f t="shared" si="160"/>
        <v>28564.95</v>
      </c>
      <c r="AM26" s="9">
        <f t="shared" si="89"/>
        <v>865.52</v>
      </c>
      <c r="AN26" s="9">
        <f t="shared" si="90"/>
        <v>2166.5900000000015</v>
      </c>
      <c r="AO26" s="9">
        <f t="shared" si="91"/>
        <v>26398.36</v>
      </c>
      <c r="AP26" s="9">
        <f t="shared" si="92"/>
        <v>0</v>
      </c>
      <c r="AQ26" s="96">
        <f t="shared" si="93"/>
        <v>28564.95</v>
      </c>
      <c r="AR26" s="4">
        <f t="shared" si="158"/>
        <v>0</v>
      </c>
      <c r="AS26" s="9">
        <f t="shared" si="95"/>
        <v>0</v>
      </c>
      <c r="AT26" s="9">
        <f t="shared" si="96"/>
        <v>28564.95</v>
      </c>
      <c r="AU26" s="9">
        <f t="shared" si="161"/>
        <v>28564.95</v>
      </c>
      <c r="AV26" s="9">
        <f t="shared" si="98"/>
        <v>865.52</v>
      </c>
      <c r="AW26" s="9">
        <f t="shared" si="99"/>
        <v>1301.0700000000015</v>
      </c>
      <c r="AX26" s="9">
        <f t="shared" si="100"/>
        <v>27263.88</v>
      </c>
      <c r="AY26" s="9">
        <f t="shared" si="101"/>
        <v>0</v>
      </c>
      <c r="AZ26" s="96">
        <f t="shared" si="102"/>
        <v>28564.95</v>
      </c>
      <c r="BA26" s="4">
        <f t="shared" si="158"/>
        <v>0</v>
      </c>
      <c r="BB26" s="9">
        <f t="shared" si="104"/>
        <v>0</v>
      </c>
      <c r="BC26" s="9">
        <f t="shared" si="105"/>
        <v>28564.95</v>
      </c>
      <c r="BD26" s="9">
        <f t="shared" si="162"/>
        <v>28564.95</v>
      </c>
      <c r="BE26" s="9">
        <f t="shared" si="107"/>
        <v>865.52</v>
      </c>
      <c r="BF26" s="9">
        <f t="shared" si="108"/>
        <v>435.55000000000155</v>
      </c>
      <c r="BG26" s="9">
        <f t="shared" si="109"/>
        <v>28129.4</v>
      </c>
      <c r="BH26" s="9">
        <f t="shared" si="110"/>
        <v>0</v>
      </c>
      <c r="BI26" s="96">
        <f t="shared" si="111"/>
        <v>28564.95</v>
      </c>
      <c r="BJ26" s="4">
        <f t="shared" si="158"/>
        <v>0</v>
      </c>
      <c r="BK26" s="9">
        <f t="shared" si="113"/>
        <v>0</v>
      </c>
      <c r="BL26" s="9">
        <f t="shared" si="114"/>
        <v>28564.95</v>
      </c>
      <c r="BM26" s="9">
        <f t="shared" si="163"/>
        <v>14374.55</v>
      </c>
      <c r="BN26" s="9">
        <f t="shared" si="116"/>
        <v>435.55000000000155</v>
      </c>
      <c r="BO26" s="9">
        <f t="shared" si="117"/>
        <v>0</v>
      </c>
      <c r="BP26" s="9">
        <f t="shared" si="118"/>
        <v>28564.950000000004</v>
      </c>
      <c r="BQ26" s="9">
        <f t="shared" si="119"/>
        <v>0</v>
      </c>
      <c r="BR26" s="96">
        <f t="shared" si="120"/>
        <v>14374.55</v>
      </c>
      <c r="BS26" s="4">
        <f t="shared" si="158"/>
        <v>0</v>
      </c>
      <c r="BT26" s="9">
        <f t="shared" si="122"/>
        <v>0</v>
      </c>
      <c r="BU26" s="9">
        <f t="shared" si="123"/>
        <v>28564.95</v>
      </c>
      <c r="BV26" s="9">
        <f t="shared" si="164"/>
        <v>0</v>
      </c>
      <c r="BW26" s="9">
        <f t="shared" si="125"/>
        <v>0</v>
      </c>
      <c r="BX26" s="9">
        <f t="shared" si="126"/>
        <v>0</v>
      </c>
      <c r="BY26" s="9">
        <f t="shared" si="127"/>
        <v>28564.950000000004</v>
      </c>
      <c r="BZ26" s="9">
        <f t="shared" si="128"/>
        <v>0</v>
      </c>
      <c r="CA26" s="96">
        <f t="shared" si="129"/>
        <v>0</v>
      </c>
      <c r="CB26" s="4">
        <f t="shared" si="158"/>
        <v>0</v>
      </c>
      <c r="CC26" s="9">
        <f t="shared" si="131"/>
        <v>0</v>
      </c>
      <c r="CD26" s="9">
        <f t="shared" si="132"/>
        <v>28564.95</v>
      </c>
      <c r="CE26" s="9">
        <f t="shared" si="165"/>
        <v>0</v>
      </c>
      <c r="CF26" s="9">
        <f t="shared" si="134"/>
        <v>0</v>
      </c>
      <c r="CG26" s="9">
        <f t="shared" si="135"/>
        <v>0</v>
      </c>
      <c r="CH26" s="9">
        <f t="shared" si="136"/>
        <v>28564.950000000004</v>
      </c>
      <c r="CI26" s="9">
        <f t="shared" si="137"/>
        <v>0</v>
      </c>
      <c r="CJ26" s="96">
        <f t="shared" si="138"/>
        <v>0</v>
      </c>
      <c r="CK26" s="4">
        <f t="shared" si="158"/>
        <v>0</v>
      </c>
      <c r="CL26" s="9">
        <f t="shared" si="140"/>
        <v>0</v>
      </c>
      <c r="CM26" s="9">
        <f t="shared" si="141"/>
        <v>28564.95</v>
      </c>
      <c r="CN26" s="9">
        <f t="shared" si="166"/>
        <v>0</v>
      </c>
      <c r="CO26" s="9">
        <f t="shared" si="143"/>
        <v>0</v>
      </c>
      <c r="CP26" s="9">
        <f t="shared" si="144"/>
        <v>0</v>
      </c>
      <c r="CQ26" s="9">
        <f t="shared" si="145"/>
        <v>28564.950000000004</v>
      </c>
      <c r="CR26" s="9">
        <f t="shared" si="146"/>
        <v>0</v>
      </c>
      <c r="CS26" s="96">
        <f t="shared" si="147"/>
        <v>0</v>
      </c>
    </row>
    <row r="27" spans="1:97" ht="12.9" customHeight="1" x14ac:dyDescent="0.25">
      <c r="A27" s="207">
        <v>1985</v>
      </c>
      <c r="B27" s="208" t="s">
        <v>348</v>
      </c>
      <c r="C27" s="186"/>
      <c r="D27" s="186"/>
      <c r="E27" s="279">
        <v>20471.7</v>
      </c>
      <c r="F27" s="277">
        <v>31229</v>
      </c>
      <c r="G27" s="210">
        <v>33</v>
      </c>
      <c r="H27" s="177"/>
      <c r="I27" s="190"/>
      <c r="J27" s="240" t="s">
        <v>463</v>
      </c>
      <c r="K27" s="385">
        <f t="shared" si="148"/>
        <v>3.0300000000000001E-2</v>
      </c>
      <c r="L27" s="94">
        <f t="shared" si="149"/>
        <v>620.29</v>
      </c>
      <c r="M27" s="1">
        <f t="shared" si="72"/>
        <v>4034.010000000002</v>
      </c>
      <c r="N27" s="1">
        <f t="shared" si="150"/>
        <v>16437.689999999999</v>
      </c>
      <c r="O27" s="1"/>
      <c r="P27" s="1">
        <f t="shared" si="73"/>
        <v>20471.7</v>
      </c>
      <c r="Q27" s="4">
        <f t="shared" si="151"/>
        <v>0</v>
      </c>
      <c r="R27" s="9">
        <f t="shared" si="74"/>
        <v>0</v>
      </c>
      <c r="S27" s="9">
        <f t="shared" si="152"/>
        <v>20471.7</v>
      </c>
      <c r="T27" s="9">
        <f t="shared" si="153"/>
        <v>20471.7</v>
      </c>
      <c r="U27" s="9">
        <f t="shared" si="154"/>
        <v>620.29</v>
      </c>
      <c r="V27" s="9">
        <f t="shared" si="75"/>
        <v>3413.7200000000021</v>
      </c>
      <c r="W27" s="9">
        <f t="shared" si="155"/>
        <v>17057.98</v>
      </c>
      <c r="X27" s="9">
        <f t="shared" si="156"/>
        <v>0</v>
      </c>
      <c r="Y27" s="96">
        <f t="shared" si="157"/>
        <v>20471.7</v>
      </c>
      <c r="Z27" s="4">
        <f t="shared" si="158"/>
        <v>0</v>
      </c>
      <c r="AA27" s="9">
        <f t="shared" si="77"/>
        <v>0</v>
      </c>
      <c r="AB27" s="9">
        <f t="shared" si="78"/>
        <v>20471.7</v>
      </c>
      <c r="AC27" s="9">
        <f t="shared" si="159"/>
        <v>20471.7</v>
      </c>
      <c r="AD27" s="9">
        <f t="shared" si="80"/>
        <v>620.29</v>
      </c>
      <c r="AE27" s="9">
        <f t="shared" si="81"/>
        <v>2793.4300000000021</v>
      </c>
      <c r="AF27" s="9">
        <f t="shared" si="82"/>
        <v>17678.27</v>
      </c>
      <c r="AG27" s="9">
        <f t="shared" si="83"/>
        <v>0</v>
      </c>
      <c r="AH27" s="96">
        <f t="shared" si="84"/>
        <v>20471.7</v>
      </c>
      <c r="AI27" s="4">
        <f t="shared" si="158"/>
        <v>0</v>
      </c>
      <c r="AJ27" s="9">
        <f t="shared" si="86"/>
        <v>0</v>
      </c>
      <c r="AK27" s="9">
        <f t="shared" si="87"/>
        <v>20471.7</v>
      </c>
      <c r="AL27" s="9">
        <f t="shared" si="160"/>
        <v>20471.7</v>
      </c>
      <c r="AM27" s="9">
        <f t="shared" si="89"/>
        <v>620.29</v>
      </c>
      <c r="AN27" s="9">
        <f t="shared" si="90"/>
        <v>2173.1400000000021</v>
      </c>
      <c r="AO27" s="9">
        <f t="shared" si="91"/>
        <v>18298.560000000001</v>
      </c>
      <c r="AP27" s="9">
        <f t="shared" si="92"/>
        <v>0</v>
      </c>
      <c r="AQ27" s="96">
        <f t="shared" si="93"/>
        <v>20471.7</v>
      </c>
      <c r="AR27" s="4">
        <f t="shared" si="158"/>
        <v>0</v>
      </c>
      <c r="AS27" s="9">
        <f t="shared" si="95"/>
        <v>0</v>
      </c>
      <c r="AT27" s="9">
        <f t="shared" si="96"/>
        <v>20471.7</v>
      </c>
      <c r="AU27" s="9">
        <f t="shared" si="161"/>
        <v>20471.7</v>
      </c>
      <c r="AV27" s="9">
        <f t="shared" si="98"/>
        <v>620.29</v>
      </c>
      <c r="AW27" s="9">
        <f t="shared" si="99"/>
        <v>1552.8500000000022</v>
      </c>
      <c r="AX27" s="9">
        <f t="shared" si="100"/>
        <v>18918.850000000002</v>
      </c>
      <c r="AY27" s="9">
        <f t="shared" si="101"/>
        <v>0</v>
      </c>
      <c r="AZ27" s="96">
        <f t="shared" si="102"/>
        <v>20471.7</v>
      </c>
      <c r="BA27" s="4">
        <f t="shared" si="158"/>
        <v>0</v>
      </c>
      <c r="BB27" s="9">
        <f t="shared" si="104"/>
        <v>0</v>
      </c>
      <c r="BC27" s="9">
        <f t="shared" si="105"/>
        <v>20471.7</v>
      </c>
      <c r="BD27" s="9">
        <f t="shared" si="162"/>
        <v>20471.7</v>
      </c>
      <c r="BE27" s="9">
        <f t="shared" si="107"/>
        <v>620.29</v>
      </c>
      <c r="BF27" s="9">
        <f t="shared" si="108"/>
        <v>932.56000000000222</v>
      </c>
      <c r="BG27" s="9">
        <f t="shared" si="109"/>
        <v>19539.140000000003</v>
      </c>
      <c r="BH27" s="9">
        <f t="shared" si="110"/>
        <v>0</v>
      </c>
      <c r="BI27" s="96">
        <f t="shared" si="111"/>
        <v>20471.7</v>
      </c>
      <c r="BJ27" s="4">
        <f t="shared" si="158"/>
        <v>0</v>
      </c>
      <c r="BK27" s="9">
        <f t="shared" si="113"/>
        <v>0</v>
      </c>
      <c r="BL27" s="9">
        <f t="shared" si="114"/>
        <v>20471.7</v>
      </c>
      <c r="BM27" s="9">
        <f t="shared" si="163"/>
        <v>20471.7</v>
      </c>
      <c r="BN27" s="9">
        <f t="shared" si="116"/>
        <v>620.29</v>
      </c>
      <c r="BO27" s="9">
        <f t="shared" si="117"/>
        <v>312.27000000000226</v>
      </c>
      <c r="BP27" s="9">
        <f t="shared" si="118"/>
        <v>20159.430000000004</v>
      </c>
      <c r="BQ27" s="9">
        <f t="shared" si="119"/>
        <v>0</v>
      </c>
      <c r="BR27" s="96">
        <f t="shared" si="120"/>
        <v>20471.7</v>
      </c>
      <c r="BS27" s="4">
        <f t="shared" si="158"/>
        <v>0</v>
      </c>
      <c r="BT27" s="9">
        <f t="shared" si="122"/>
        <v>0</v>
      </c>
      <c r="BU27" s="9">
        <f t="shared" si="123"/>
        <v>20471.7</v>
      </c>
      <c r="BV27" s="9">
        <f t="shared" si="164"/>
        <v>10305.98</v>
      </c>
      <c r="BW27" s="9">
        <f t="shared" si="125"/>
        <v>312.27000000000226</v>
      </c>
      <c r="BX27" s="9">
        <f t="shared" si="126"/>
        <v>0</v>
      </c>
      <c r="BY27" s="9">
        <f t="shared" si="127"/>
        <v>20471.700000000004</v>
      </c>
      <c r="BZ27" s="9">
        <f t="shared" si="128"/>
        <v>0</v>
      </c>
      <c r="CA27" s="96">
        <f t="shared" si="129"/>
        <v>10305.98</v>
      </c>
      <c r="CB27" s="4">
        <f t="shared" si="158"/>
        <v>0</v>
      </c>
      <c r="CC27" s="9">
        <f t="shared" si="131"/>
        <v>0</v>
      </c>
      <c r="CD27" s="9">
        <f t="shared" si="132"/>
        <v>20471.7</v>
      </c>
      <c r="CE27" s="9">
        <f t="shared" si="165"/>
        <v>0</v>
      </c>
      <c r="CF27" s="9">
        <f t="shared" si="134"/>
        <v>0</v>
      </c>
      <c r="CG27" s="9">
        <f t="shared" si="135"/>
        <v>0</v>
      </c>
      <c r="CH27" s="9">
        <f t="shared" si="136"/>
        <v>20471.700000000004</v>
      </c>
      <c r="CI27" s="9">
        <f t="shared" si="137"/>
        <v>0</v>
      </c>
      <c r="CJ27" s="96">
        <f t="shared" si="138"/>
        <v>0</v>
      </c>
      <c r="CK27" s="4">
        <f t="shared" si="158"/>
        <v>0</v>
      </c>
      <c r="CL27" s="9">
        <f t="shared" si="140"/>
        <v>0</v>
      </c>
      <c r="CM27" s="9">
        <f t="shared" si="141"/>
        <v>20471.7</v>
      </c>
      <c r="CN27" s="9">
        <f t="shared" si="166"/>
        <v>0</v>
      </c>
      <c r="CO27" s="9">
        <f t="shared" si="143"/>
        <v>0</v>
      </c>
      <c r="CP27" s="9">
        <f t="shared" si="144"/>
        <v>0</v>
      </c>
      <c r="CQ27" s="9">
        <f t="shared" si="145"/>
        <v>20471.700000000004</v>
      </c>
      <c r="CR27" s="9">
        <f t="shared" si="146"/>
        <v>0</v>
      </c>
      <c r="CS27" s="96">
        <f t="shared" si="147"/>
        <v>0</v>
      </c>
    </row>
    <row r="28" spans="1:97" ht="12.9" customHeight="1" x14ac:dyDescent="0.25">
      <c r="A28" s="207">
        <v>1986</v>
      </c>
      <c r="B28" s="208" t="s">
        <v>349</v>
      </c>
      <c r="C28" s="186"/>
      <c r="D28" s="186"/>
      <c r="E28" s="279">
        <v>30965.22</v>
      </c>
      <c r="F28" s="277">
        <v>31594</v>
      </c>
      <c r="G28" s="210">
        <v>33</v>
      </c>
      <c r="H28" s="177"/>
      <c r="I28" s="190"/>
      <c r="J28" s="240" t="s">
        <v>463</v>
      </c>
      <c r="K28" s="385">
        <f t="shared" si="148"/>
        <v>3.0300000000000001E-2</v>
      </c>
      <c r="L28" s="94">
        <f t="shared" si="149"/>
        <v>938.25</v>
      </c>
      <c r="M28" s="1">
        <f t="shared" si="72"/>
        <v>7039.84</v>
      </c>
      <c r="N28" s="1">
        <f t="shared" si="150"/>
        <v>23925.38</v>
      </c>
      <c r="O28" s="1"/>
      <c r="P28" s="1">
        <f t="shared" si="73"/>
        <v>30965.22</v>
      </c>
      <c r="Q28" s="4">
        <f t="shared" si="151"/>
        <v>0</v>
      </c>
      <c r="R28" s="9">
        <f t="shared" si="74"/>
        <v>0</v>
      </c>
      <c r="S28" s="9">
        <f t="shared" si="152"/>
        <v>30965.22</v>
      </c>
      <c r="T28" s="9">
        <f t="shared" si="153"/>
        <v>30965.22</v>
      </c>
      <c r="U28" s="9">
        <f t="shared" si="154"/>
        <v>938.25</v>
      </c>
      <c r="V28" s="9">
        <f t="shared" si="75"/>
        <v>6101.59</v>
      </c>
      <c r="W28" s="9">
        <f t="shared" si="155"/>
        <v>24863.63</v>
      </c>
      <c r="X28" s="9">
        <f t="shared" si="156"/>
        <v>0</v>
      </c>
      <c r="Y28" s="96">
        <f t="shared" si="157"/>
        <v>30965.22</v>
      </c>
      <c r="Z28" s="4">
        <f t="shared" si="158"/>
        <v>0</v>
      </c>
      <c r="AA28" s="9">
        <f t="shared" si="77"/>
        <v>0</v>
      </c>
      <c r="AB28" s="9">
        <f t="shared" si="78"/>
        <v>30965.22</v>
      </c>
      <c r="AC28" s="9">
        <f t="shared" si="159"/>
        <v>30965.22</v>
      </c>
      <c r="AD28" s="9">
        <f t="shared" si="80"/>
        <v>938.25</v>
      </c>
      <c r="AE28" s="9">
        <f t="shared" si="81"/>
        <v>5163.34</v>
      </c>
      <c r="AF28" s="9">
        <f t="shared" si="82"/>
        <v>25801.88</v>
      </c>
      <c r="AG28" s="9">
        <f t="shared" si="83"/>
        <v>0</v>
      </c>
      <c r="AH28" s="96">
        <f t="shared" si="84"/>
        <v>30965.22</v>
      </c>
      <c r="AI28" s="4">
        <f t="shared" si="158"/>
        <v>0</v>
      </c>
      <c r="AJ28" s="9">
        <f t="shared" si="86"/>
        <v>0</v>
      </c>
      <c r="AK28" s="9">
        <f t="shared" si="87"/>
        <v>30965.22</v>
      </c>
      <c r="AL28" s="9">
        <f t="shared" si="160"/>
        <v>30965.22</v>
      </c>
      <c r="AM28" s="9">
        <f t="shared" si="89"/>
        <v>938.25</v>
      </c>
      <c r="AN28" s="9">
        <f t="shared" si="90"/>
        <v>4225.09</v>
      </c>
      <c r="AO28" s="9">
        <f t="shared" si="91"/>
        <v>26740.13</v>
      </c>
      <c r="AP28" s="9">
        <f t="shared" si="92"/>
        <v>0</v>
      </c>
      <c r="AQ28" s="96">
        <f t="shared" si="93"/>
        <v>30965.22</v>
      </c>
      <c r="AR28" s="4">
        <f t="shared" si="158"/>
        <v>0</v>
      </c>
      <c r="AS28" s="9">
        <f t="shared" si="95"/>
        <v>0</v>
      </c>
      <c r="AT28" s="9">
        <f t="shared" si="96"/>
        <v>30965.22</v>
      </c>
      <c r="AU28" s="9">
        <f t="shared" si="161"/>
        <v>30965.22</v>
      </c>
      <c r="AV28" s="9">
        <f t="shared" si="98"/>
        <v>938.25</v>
      </c>
      <c r="AW28" s="9">
        <f t="shared" si="99"/>
        <v>3286.84</v>
      </c>
      <c r="AX28" s="9">
        <f t="shared" si="100"/>
        <v>27678.38</v>
      </c>
      <c r="AY28" s="9">
        <f t="shared" si="101"/>
        <v>0</v>
      </c>
      <c r="AZ28" s="96">
        <f t="shared" si="102"/>
        <v>30965.22</v>
      </c>
      <c r="BA28" s="4">
        <f t="shared" si="158"/>
        <v>0</v>
      </c>
      <c r="BB28" s="9">
        <f t="shared" si="104"/>
        <v>0</v>
      </c>
      <c r="BC28" s="9">
        <f t="shared" si="105"/>
        <v>30965.22</v>
      </c>
      <c r="BD28" s="9">
        <f t="shared" si="162"/>
        <v>30965.22</v>
      </c>
      <c r="BE28" s="9">
        <f t="shared" si="107"/>
        <v>938.25</v>
      </c>
      <c r="BF28" s="9">
        <f t="shared" si="108"/>
        <v>2348.59</v>
      </c>
      <c r="BG28" s="9">
        <f t="shared" si="109"/>
        <v>28616.63</v>
      </c>
      <c r="BH28" s="9">
        <f t="shared" si="110"/>
        <v>0</v>
      </c>
      <c r="BI28" s="96">
        <f t="shared" si="111"/>
        <v>30965.22</v>
      </c>
      <c r="BJ28" s="4">
        <f t="shared" si="158"/>
        <v>0</v>
      </c>
      <c r="BK28" s="9">
        <f t="shared" si="113"/>
        <v>0</v>
      </c>
      <c r="BL28" s="9">
        <f t="shared" si="114"/>
        <v>30965.22</v>
      </c>
      <c r="BM28" s="9">
        <f t="shared" si="163"/>
        <v>30965.22</v>
      </c>
      <c r="BN28" s="9">
        <f t="shared" si="116"/>
        <v>938.25</v>
      </c>
      <c r="BO28" s="9">
        <f t="shared" si="117"/>
        <v>1410.3400000000001</v>
      </c>
      <c r="BP28" s="9">
        <f t="shared" si="118"/>
        <v>29554.880000000001</v>
      </c>
      <c r="BQ28" s="9">
        <f t="shared" si="119"/>
        <v>0</v>
      </c>
      <c r="BR28" s="96">
        <f t="shared" si="120"/>
        <v>30965.22</v>
      </c>
      <c r="BS28" s="4">
        <f t="shared" si="158"/>
        <v>0</v>
      </c>
      <c r="BT28" s="9">
        <f t="shared" si="122"/>
        <v>0</v>
      </c>
      <c r="BU28" s="9">
        <f t="shared" si="123"/>
        <v>30965.22</v>
      </c>
      <c r="BV28" s="9">
        <f t="shared" si="164"/>
        <v>30965.22</v>
      </c>
      <c r="BW28" s="9">
        <f t="shared" si="125"/>
        <v>938.25</v>
      </c>
      <c r="BX28" s="9">
        <f t="shared" si="126"/>
        <v>472.09000000000015</v>
      </c>
      <c r="BY28" s="9">
        <f t="shared" si="127"/>
        <v>30493.13</v>
      </c>
      <c r="BZ28" s="9">
        <f t="shared" si="128"/>
        <v>0</v>
      </c>
      <c r="CA28" s="96">
        <f t="shared" si="129"/>
        <v>30965.22</v>
      </c>
      <c r="CB28" s="4">
        <f t="shared" si="158"/>
        <v>0</v>
      </c>
      <c r="CC28" s="9">
        <f t="shared" si="131"/>
        <v>0</v>
      </c>
      <c r="CD28" s="9">
        <f t="shared" si="132"/>
        <v>30965.22</v>
      </c>
      <c r="CE28" s="9">
        <f t="shared" si="165"/>
        <v>15580.46</v>
      </c>
      <c r="CF28" s="9">
        <f t="shared" si="134"/>
        <v>472.09000000000015</v>
      </c>
      <c r="CG28" s="9">
        <f t="shared" si="135"/>
        <v>0</v>
      </c>
      <c r="CH28" s="9">
        <f t="shared" si="136"/>
        <v>30965.22</v>
      </c>
      <c r="CI28" s="9">
        <f t="shared" si="137"/>
        <v>0</v>
      </c>
      <c r="CJ28" s="96">
        <f t="shared" si="138"/>
        <v>15580.46</v>
      </c>
      <c r="CK28" s="4">
        <f t="shared" si="158"/>
        <v>0</v>
      </c>
      <c r="CL28" s="9">
        <f t="shared" si="140"/>
        <v>0</v>
      </c>
      <c r="CM28" s="9">
        <f t="shared" si="141"/>
        <v>30965.22</v>
      </c>
      <c r="CN28" s="9">
        <f t="shared" si="166"/>
        <v>0</v>
      </c>
      <c r="CO28" s="9">
        <f t="shared" si="143"/>
        <v>0</v>
      </c>
      <c r="CP28" s="9">
        <f t="shared" si="144"/>
        <v>0</v>
      </c>
      <c r="CQ28" s="9">
        <f t="shared" si="145"/>
        <v>30965.22</v>
      </c>
      <c r="CR28" s="9">
        <f t="shared" si="146"/>
        <v>0</v>
      </c>
      <c r="CS28" s="96">
        <f t="shared" si="147"/>
        <v>0</v>
      </c>
    </row>
    <row r="29" spans="1:97" ht="12.9" customHeight="1" x14ac:dyDescent="0.25">
      <c r="A29" s="207">
        <v>1987</v>
      </c>
      <c r="B29" s="208" t="s">
        <v>350</v>
      </c>
      <c r="C29" s="186"/>
      <c r="D29" s="186"/>
      <c r="E29" s="279">
        <v>12496.96</v>
      </c>
      <c r="F29" s="277">
        <v>31959</v>
      </c>
      <c r="G29" s="210">
        <v>33</v>
      </c>
      <c r="H29" s="177"/>
      <c r="I29" s="190"/>
      <c r="J29" s="240" t="s">
        <v>463</v>
      </c>
      <c r="K29" s="385">
        <f t="shared" si="148"/>
        <v>3.0300000000000001E-2</v>
      </c>
      <c r="L29" s="94">
        <f t="shared" si="149"/>
        <v>378.66</v>
      </c>
      <c r="M29" s="1">
        <f t="shared" si="72"/>
        <v>3219.7899999999991</v>
      </c>
      <c r="N29" s="1">
        <f t="shared" si="150"/>
        <v>9277.17</v>
      </c>
      <c r="O29" s="1"/>
      <c r="P29" s="1">
        <f t="shared" si="73"/>
        <v>12496.96</v>
      </c>
      <c r="Q29" s="4">
        <f t="shared" si="151"/>
        <v>0</v>
      </c>
      <c r="R29" s="9">
        <f t="shared" si="74"/>
        <v>0</v>
      </c>
      <c r="S29" s="9">
        <f t="shared" si="152"/>
        <v>12496.96</v>
      </c>
      <c r="T29" s="9">
        <f t="shared" si="153"/>
        <v>12496.96</v>
      </c>
      <c r="U29" s="9">
        <f t="shared" si="154"/>
        <v>378.66</v>
      </c>
      <c r="V29" s="9">
        <f t="shared" si="75"/>
        <v>2841.1299999999992</v>
      </c>
      <c r="W29" s="9">
        <f t="shared" si="155"/>
        <v>9655.83</v>
      </c>
      <c r="X29" s="9">
        <f t="shared" si="156"/>
        <v>0</v>
      </c>
      <c r="Y29" s="96">
        <f t="shared" si="157"/>
        <v>12496.96</v>
      </c>
      <c r="Z29" s="4">
        <f t="shared" si="158"/>
        <v>0</v>
      </c>
      <c r="AA29" s="9">
        <f t="shared" si="77"/>
        <v>0</v>
      </c>
      <c r="AB29" s="9">
        <f t="shared" si="78"/>
        <v>12496.96</v>
      </c>
      <c r="AC29" s="9">
        <f t="shared" si="159"/>
        <v>12496.96</v>
      </c>
      <c r="AD29" s="9">
        <f t="shared" si="80"/>
        <v>378.66</v>
      </c>
      <c r="AE29" s="9">
        <f t="shared" si="81"/>
        <v>2462.4699999999993</v>
      </c>
      <c r="AF29" s="9">
        <f t="shared" si="82"/>
        <v>10034.49</v>
      </c>
      <c r="AG29" s="9">
        <f t="shared" si="83"/>
        <v>0</v>
      </c>
      <c r="AH29" s="96">
        <f t="shared" si="84"/>
        <v>12496.96</v>
      </c>
      <c r="AI29" s="4">
        <f t="shared" si="158"/>
        <v>0</v>
      </c>
      <c r="AJ29" s="9">
        <f t="shared" si="86"/>
        <v>0</v>
      </c>
      <c r="AK29" s="9">
        <f t="shared" si="87"/>
        <v>12496.96</v>
      </c>
      <c r="AL29" s="9">
        <f t="shared" si="160"/>
        <v>12496.96</v>
      </c>
      <c r="AM29" s="9">
        <f t="shared" si="89"/>
        <v>378.66</v>
      </c>
      <c r="AN29" s="9">
        <f t="shared" si="90"/>
        <v>2083.8099999999995</v>
      </c>
      <c r="AO29" s="9">
        <f t="shared" si="91"/>
        <v>10413.15</v>
      </c>
      <c r="AP29" s="9">
        <f t="shared" si="92"/>
        <v>0</v>
      </c>
      <c r="AQ29" s="96">
        <f t="shared" si="93"/>
        <v>12496.96</v>
      </c>
      <c r="AR29" s="4">
        <f t="shared" si="158"/>
        <v>0</v>
      </c>
      <c r="AS29" s="9">
        <f t="shared" si="95"/>
        <v>0</v>
      </c>
      <c r="AT29" s="9">
        <f t="shared" si="96"/>
        <v>12496.96</v>
      </c>
      <c r="AU29" s="9">
        <f t="shared" si="161"/>
        <v>12496.96</v>
      </c>
      <c r="AV29" s="9">
        <f t="shared" si="98"/>
        <v>378.66</v>
      </c>
      <c r="AW29" s="9">
        <f t="shared" si="99"/>
        <v>1705.1499999999994</v>
      </c>
      <c r="AX29" s="9">
        <f t="shared" si="100"/>
        <v>10791.81</v>
      </c>
      <c r="AY29" s="9">
        <f t="shared" si="101"/>
        <v>0</v>
      </c>
      <c r="AZ29" s="96">
        <f t="shared" si="102"/>
        <v>12496.96</v>
      </c>
      <c r="BA29" s="4">
        <f t="shared" si="158"/>
        <v>0</v>
      </c>
      <c r="BB29" s="9">
        <f t="shared" si="104"/>
        <v>0</v>
      </c>
      <c r="BC29" s="9">
        <f t="shared" si="105"/>
        <v>12496.96</v>
      </c>
      <c r="BD29" s="9">
        <f t="shared" si="162"/>
        <v>12496.96</v>
      </c>
      <c r="BE29" s="9">
        <f t="shared" si="107"/>
        <v>378.66</v>
      </c>
      <c r="BF29" s="9">
        <f t="shared" si="108"/>
        <v>1326.4899999999993</v>
      </c>
      <c r="BG29" s="9">
        <f t="shared" si="109"/>
        <v>11170.47</v>
      </c>
      <c r="BH29" s="9">
        <f t="shared" si="110"/>
        <v>0</v>
      </c>
      <c r="BI29" s="96">
        <f t="shared" si="111"/>
        <v>12496.96</v>
      </c>
      <c r="BJ29" s="4">
        <f t="shared" si="158"/>
        <v>0</v>
      </c>
      <c r="BK29" s="9">
        <f t="shared" si="113"/>
        <v>0</v>
      </c>
      <c r="BL29" s="9">
        <f t="shared" si="114"/>
        <v>12496.96</v>
      </c>
      <c r="BM29" s="9">
        <f t="shared" si="163"/>
        <v>12496.96</v>
      </c>
      <c r="BN29" s="9">
        <f t="shared" si="116"/>
        <v>378.66</v>
      </c>
      <c r="BO29" s="9">
        <f t="shared" si="117"/>
        <v>947.82999999999925</v>
      </c>
      <c r="BP29" s="9">
        <f t="shared" si="118"/>
        <v>11549.13</v>
      </c>
      <c r="BQ29" s="9">
        <f t="shared" si="119"/>
        <v>0</v>
      </c>
      <c r="BR29" s="96">
        <f t="shared" si="120"/>
        <v>12496.96</v>
      </c>
      <c r="BS29" s="4">
        <f t="shared" si="158"/>
        <v>0</v>
      </c>
      <c r="BT29" s="9">
        <f t="shared" si="122"/>
        <v>0</v>
      </c>
      <c r="BU29" s="9">
        <f t="shared" si="123"/>
        <v>12496.96</v>
      </c>
      <c r="BV29" s="9">
        <f t="shared" si="164"/>
        <v>12496.96</v>
      </c>
      <c r="BW29" s="9">
        <f t="shared" si="125"/>
        <v>378.66</v>
      </c>
      <c r="BX29" s="9">
        <f t="shared" si="126"/>
        <v>569.16999999999916</v>
      </c>
      <c r="BY29" s="9">
        <f t="shared" si="127"/>
        <v>11927.789999999999</v>
      </c>
      <c r="BZ29" s="9">
        <f t="shared" si="128"/>
        <v>0</v>
      </c>
      <c r="CA29" s="96">
        <f t="shared" si="129"/>
        <v>12496.96</v>
      </c>
      <c r="CB29" s="4">
        <f t="shared" si="158"/>
        <v>0</v>
      </c>
      <c r="CC29" s="9">
        <f t="shared" si="131"/>
        <v>0</v>
      </c>
      <c r="CD29" s="9">
        <f t="shared" si="132"/>
        <v>12496.96</v>
      </c>
      <c r="CE29" s="9">
        <f t="shared" si="165"/>
        <v>12496.96</v>
      </c>
      <c r="CF29" s="9">
        <f t="shared" si="134"/>
        <v>378.66</v>
      </c>
      <c r="CG29" s="9">
        <f t="shared" si="135"/>
        <v>190.50999999999914</v>
      </c>
      <c r="CH29" s="9">
        <f t="shared" si="136"/>
        <v>12306.449999999999</v>
      </c>
      <c r="CI29" s="9">
        <f t="shared" si="137"/>
        <v>0</v>
      </c>
      <c r="CJ29" s="96">
        <f t="shared" si="138"/>
        <v>12496.96</v>
      </c>
      <c r="CK29" s="4">
        <f t="shared" si="158"/>
        <v>0</v>
      </c>
      <c r="CL29" s="9">
        <f t="shared" si="140"/>
        <v>0</v>
      </c>
      <c r="CM29" s="9">
        <f t="shared" si="141"/>
        <v>12496.96</v>
      </c>
      <c r="CN29" s="9">
        <f t="shared" si="166"/>
        <v>6287.42</v>
      </c>
      <c r="CO29" s="9">
        <f t="shared" si="143"/>
        <v>190.50999999999914</v>
      </c>
      <c r="CP29" s="9">
        <f t="shared" si="144"/>
        <v>0</v>
      </c>
      <c r="CQ29" s="9">
        <f t="shared" si="145"/>
        <v>12496.959999999997</v>
      </c>
      <c r="CR29" s="9">
        <f t="shared" si="146"/>
        <v>0</v>
      </c>
      <c r="CS29" s="96">
        <f t="shared" si="147"/>
        <v>6287.42</v>
      </c>
    </row>
    <row r="30" spans="1:97" ht="12.9" customHeight="1" x14ac:dyDescent="0.25">
      <c r="A30" s="207">
        <v>1988</v>
      </c>
      <c r="B30" s="208" t="s">
        <v>351</v>
      </c>
      <c r="C30" s="186"/>
      <c r="D30" s="186"/>
      <c r="E30" s="279">
        <v>28513.87</v>
      </c>
      <c r="F30" s="277">
        <v>32325</v>
      </c>
      <c r="G30" s="210">
        <v>33</v>
      </c>
      <c r="H30" s="177"/>
      <c r="I30" s="190"/>
      <c r="J30" s="240" t="s">
        <v>463</v>
      </c>
      <c r="K30" s="385">
        <f t="shared" si="148"/>
        <v>3.0300000000000001E-2</v>
      </c>
      <c r="L30" s="94">
        <f t="shared" si="149"/>
        <v>863.97</v>
      </c>
      <c r="M30" s="1">
        <f t="shared" si="72"/>
        <v>8210.5699999999961</v>
      </c>
      <c r="N30" s="1">
        <f t="shared" si="150"/>
        <v>20303.300000000003</v>
      </c>
      <c r="O30" s="1"/>
      <c r="P30" s="1">
        <f t="shared" si="73"/>
        <v>28513.87</v>
      </c>
      <c r="Q30" s="4">
        <f t="shared" si="151"/>
        <v>0</v>
      </c>
      <c r="R30" s="9">
        <f t="shared" si="74"/>
        <v>0</v>
      </c>
      <c r="S30" s="9">
        <f t="shared" si="152"/>
        <v>28513.87</v>
      </c>
      <c r="T30" s="9">
        <f t="shared" si="153"/>
        <v>28513.87</v>
      </c>
      <c r="U30" s="9">
        <f t="shared" si="154"/>
        <v>863.97</v>
      </c>
      <c r="V30" s="9">
        <f t="shared" si="75"/>
        <v>7346.5999999999958</v>
      </c>
      <c r="W30" s="9">
        <f t="shared" si="155"/>
        <v>21167.270000000004</v>
      </c>
      <c r="X30" s="9">
        <f t="shared" si="156"/>
        <v>0</v>
      </c>
      <c r="Y30" s="96">
        <f t="shared" si="157"/>
        <v>28513.87</v>
      </c>
      <c r="Z30" s="4">
        <f t="shared" si="158"/>
        <v>0</v>
      </c>
      <c r="AA30" s="9">
        <f t="shared" si="77"/>
        <v>0</v>
      </c>
      <c r="AB30" s="9">
        <f t="shared" si="78"/>
        <v>28513.87</v>
      </c>
      <c r="AC30" s="9">
        <f t="shared" si="159"/>
        <v>28513.87</v>
      </c>
      <c r="AD30" s="9">
        <f t="shared" si="80"/>
        <v>863.97</v>
      </c>
      <c r="AE30" s="9">
        <f t="shared" si="81"/>
        <v>6482.6299999999956</v>
      </c>
      <c r="AF30" s="9">
        <f t="shared" si="82"/>
        <v>22031.240000000005</v>
      </c>
      <c r="AG30" s="9">
        <f t="shared" si="83"/>
        <v>0</v>
      </c>
      <c r="AH30" s="96">
        <f t="shared" si="84"/>
        <v>28513.87</v>
      </c>
      <c r="AI30" s="4">
        <f t="shared" si="158"/>
        <v>0</v>
      </c>
      <c r="AJ30" s="9">
        <f t="shared" si="86"/>
        <v>0</v>
      </c>
      <c r="AK30" s="9">
        <f t="shared" si="87"/>
        <v>28513.87</v>
      </c>
      <c r="AL30" s="9">
        <f t="shared" si="160"/>
        <v>28513.87</v>
      </c>
      <c r="AM30" s="9">
        <f t="shared" si="89"/>
        <v>863.97</v>
      </c>
      <c r="AN30" s="9">
        <f t="shared" si="90"/>
        <v>5618.6599999999953</v>
      </c>
      <c r="AO30" s="9">
        <f t="shared" si="91"/>
        <v>22895.210000000006</v>
      </c>
      <c r="AP30" s="9">
        <f t="shared" si="92"/>
        <v>0</v>
      </c>
      <c r="AQ30" s="96">
        <f t="shared" si="93"/>
        <v>28513.87</v>
      </c>
      <c r="AR30" s="4">
        <f t="shared" si="158"/>
        <v>0</v>
      </c>
      <c r="AS30" s="9">
        <f t="shared" si="95"/>
        <v>0</v>
      </c>
      <c r="AT30" s="9">
        <f t="shared" si="96"/>
        <v>28513.87</v>
      </c>
      <c r="AU30" s="9">
        <f t="shared" si="161"/>
        <v>28513.87</v>
      </c>
      <c r="AV30" s="9">
        <f t="shared" si="98"/>
        <v>863.97</v>
      </c>
      <c r="AW30" s="9">
        <f t="shared" si="99"/>
        <v>4754.6899999999951</v>
      </c>
      <c r="AX30" s="9">
        <f t="shared" si="100"/>
        <v>23759.180000000008</v>
      </c>
      <c r="AY30" s="9">
        <f t="shared" si="101"/>
        <v>0</v>
      </c>
      <c r="AZ30" s="96">
        <f t="shared" si="102"/>
        <v>28513.87</v>
      </c>
      <c r="BA30" s="4">
        <f t="shared" si="158"/>
        <v>0</v>
      </c>
      <c r="BB30" s="9">
        <f t="shared" si="104"/>
        <v>0</v>
      </c>
      <c r="BC30" s="9">
        <f t="shared" si="105"/>
        <v>28513.87</v>
      </c>
      <c r="BD30" s="9">
        <f t="shared" si="162"/>
        <v>28513.87</v>
      </c>
      <c r="BE30" s="9">
        <f t="shared" si="107"/>
        <v>863.97</v>
      </c>
      <c r="BF30" s="9">
        <f t="shared" si="108"/>
        <v>3890.7199999999948</v>
      </c>
      <c r="BG30" s="9">
        <f t="shared" si="109"/>
        <v>24623.150000000009</v>
      </c>
      <c r="BH30" s="9">
        <f t="shared" si="110"/>
        <v>0</v>
      </c>
      <c r="BI30" s="96">
        <f t="shared" si="111"/>
        <v>28513.87</v>
      </c>
      <c r="BJ30" s="4">
        <f t="shared" si="158"/>
        <v>0</v>
      </c>
      <c r="BK30" s="9">
        <f t="shared" si="113"/>
        <v>0</v>
      </c>
      <c r="BL30" s="9">
        <f t="shared" si="114"/>
        <v>28513.87</v>
      </c>
      <c r="BM30" s="9">
        <f t="shared" si="163"/>
        <v>28513.87</v>
      </c>
      <c r="BN30" s="9">
        <f t="shared" si="116"/>
        <v>863.97</v>
      </c>
      <c r="BO30" s="9">
        <f t="shared" si="117"/>
        <v>3026.7499999999945</v>
      </c>
      <c r="BP30" s="9">
        <f t="shared" si="118"/>
        <v>25487.12000000001</v>
      </c>
      <c r="BQ30" s="9">
        <f t="shared" si="119"/>
        <v>0</v>
      </c>
      <c r="BR30" s="96">
        <f t="shared" si="120"/>
        <v>28513.87</v>
      </c>
      <c r="BS30" s="4">
        <f t="shared" si="158"/>
        <v>0</v>
      </c>
      <c r="BT30" s="9">
        <f t="shared" si="122"/>
        <v>0</v>
      </c>
      <c r="BU30" s="9">
        <f t="shared" si="123"/>
        <v>28513.87</v>
      </c>
      <c r="BV30" s="9">
        <f t="shared" si="164"/>
        <v>28513.87</v>
      </c>
      <c r="BW30" s="9">
        <f t="shared" si="125"/>
        <v>863.97</v>
      </c>
      <c r="BX30" s="9">
        <f t="shared" si="126"/>
        <v>2162.7799999999943</v>
      </c>
      <c r="BY30" s="9">
        <f t="shared" si="127"/>
        <v>26351.090000000011</v>
      </c>
      <c r="BZ30" s="9">
        <f t="shared" si="128"/>
        <v>0</v>
      </c>
      <c r="CA30" s="96">
        <f t="shared" si="129"/>
        <v>28513.87</v>
      </c>
      <c r="CB30" s="4">
        <f t="shared" si="158"/>
        <v>0</v>
      </c>
      <c r="CC30" s="9">
        <f t="shared" si="131"/>
        <v>0</v>
      </c>
      <c r="CD30" s="9">
        <f t="shared" si="132"/>
        <v>28513.87</v>
      </c>
      <c r="CE30" s="9">
        <f t="shared" si="165"/>
        <v>28513.87</v>
      </c>
      <c r="CF30" s="9">
        <f t="shared" si="134"/>
        <v>863.97</v>
      </c>
      <c r="CG30" s="9">
        <f t="shared" si="135"/>
        <v>1298.8099999999943</v>
      </c>
      <c r="CH30" s="9">
        <f t="shared" si="136"/>
        <v>27215.060000000012</v>
      </c>
      <c r="CI30" s="9">
        <f t="shared" si="137"/>
        <v>0</v>
      </c>
      <c r="CJ30" s="96">
        <f t="shared" si="138"/>
        <v>28513.87</v>
      </c>
      <c r="CK30" s="4">
        <f t="shared" si="158"/>
        <v>0</v>
      </c>
      <c r="CL30" s="9">
        <f t="shared" si="140"/>
        <v>0</v>
      </c>
      <c r="CM30" s="9">
        <f t="shared" si="141"/>
        <v>28513.87</v>
      </c>
      <c r="CN30" s="9">
        <f t="shared" si="166"/>
        <v>28513.87</v>
      </c>
      <c r="CO30" s="9">
        <f t="shared" si="143"/>
        <v>863.97</v>
      </c>
      <c r="CP30" s="9">
        <f t="shared" si="144"/>
        <v>434.83999999999423</v>
      </c>
      <c r="CQ30" s="9">
        <f t="shared" si="145"/>
        <v>28079.030000000013</v>
      </c>
      <c r="CR30" s="9">
        <f t="shared" si="146"/>
        <v>0</v>
      </c>
      <c r="CS30" s="96">
        <f t="shared" si="147"/>
        <v>28513.87</v>
      </c>
    </row>
    <row r="31" spans="1:97" ht="12.9" customHeight="1" x14ac:dyDescent="0.25">
      <c r="A31" s="207">
        <v>1989</v>
      </c>
      <c r="B31" s="208" t="s">
        <v>352</v>
      </c>
      <c r="C31" s="194"/>
      <c r="D31" s="194"/>
      <c r="E31" s="279">
        <v>81535.850000000006</v>
      </c>
      <c r="F31" s="277">
        <v>32690</v>
      </c>
      <c r="G31" s="210">
        <v>33</v>
      </c>
      <c r="H31" s="177"/>
      <c r="I31" s="190"/>
      <c r="J31" s="240" t="s">
        <v>463</v>
      </c>
      <c r="K31" s="385">
        <f t="shared" si="148"/>
        <v>3.0300000000000001E-2</v>
      </c>
      <c r="L31" s="94">
        <f>IF(AND(E31&gt;0,F31&gt;0,K31&gt;0),ROUND((E31-I31)*K31,2),IF(AND(E31&lt;0,F31&gt;0,K31&gt;0),ROUND(E31*K31,2),0))</f>
        <v>2470.54</v>
      </c>
      <c r="M31" s="1">
        <f t="shared" si="72"/>
        <v>25948.700000000012</v>
      </c>
      <c r="N31" s="1">
        <f t="shared" si="150"/>
        <v>55587.149999999994</v>
      </c>
      <c r="O31" s="1"/>
      <c r="P31" s="1">
        <f t="shared" si="73"/>
        <v>81535.850000000006</v>
      </c>
      <c r="Q31" s="4">
        <f t="shared" si="151"/>
        <v>0</v>
      </c>
      <c r="R31" s="9">
        <f t="shared" si="74"/>
        <v>0</v>
      </c>
      <c r="S31" s="9">
        <f t="shared" si="152"/>
        <v>81535.850000000006</v>
      </c>
      <c r="T31" s="9">
        <f t="shared" si="153"/>
        <v>81535.850000000006</v>
      </c>
      <c r="U31" s="9">
        <f t="shared" si="154"/>
        <v>2470.54</v>
      </c>
      <c r="V31" s="9">
        <f t="shared" si="75"/>
        <v>23478.160000000011</v>
      </c>
      <c r="W31" s="9">
        <f t="shared" si="155"/>
        <v>58057.689999999995</v>
      </c>
      <c r="X31" s="9">
        <f t="shared" si="156"/>
        <v>0</v>
      </c>
      <c r="Y31" s="96">
        <f t="shared" si="157"/>
        <v>81535.850000000006</v>
      </c>
      <c r="Z31" s="4">
        <f t="shared" si="158"/>
        <v>0</v>
      </c>
      <c r="AA31" s="9">
        <f t="shared" si="77"/>
        <v>0</v>
      </c>
      <c r="AB31" s="9">
        <f t="shared" si="78"/>
        <v>81535.850000000006</v>
      </c>
      <c r="AC31" s="9">
        <f t="shared" si="159"/>
        <v>81535.850000000006</v>
      </c>
      <c r="AD31" s="9">
        <f t="shared" si="80"/>
        <v>2470.54</v>
      </c>
      <c r="AE31" s="9">
        <f t="shared" si="81"/>
        <v>21007.62000000001</v>
      </c>
      <c r="AF31" s="9">
        <f t="shared" si="82"/>
        <v>60528.229999999996</v>
      </c>
      <c r="AG31" s="9">
        <f t="shared" si="83"/>
        <v>0</v>
      </c>
      <c r="AH31" s="96">
        <f t="shared" si="84"/>
        <v>81535.850000000006</v>
      </c>
      <c r="AI31" s="4">
        <f t="shared" si="158"/>
        <v>0</v>
      </c>
      <c r="AJ31" s="9">
        <f t="shared" si="86"/>
        <v>0</v>
      </c>
      <c r="AK31" s="9">
        <f t="shared" si="87"/>
        <v>81535.850000000006</v>
      </c>
      <c r="AL31" s="9">
        <f t="shared" si="160"/>
        <v>81535.850000000006</v>
      </c>
      <c r="AM31" s="9">
        <f t="shared" si="89"/>
        <v>2470.54</v>
      </c>
      <c r="AN31" s="9">
        <f t="shared" si="90"/>
        <v>18537.080000000009</v>
      </c>
      <c r="AO31" s="9">
        <f t="shared" si="91"/>
        <v>62998.77</v>
      </c>
      <c r="AP31" s="9">
        <f t="shared" si="92"/>
        <v>0</v>
      </c>
      <c r="AQ31" s="96">
        <f t="shared" si="93"/>
        <v>81535.850000000006</v>
      </c>
      <c r="AR31" s="4">
        <f t="shared" si="158"/>
        <v>0</v>
      </c>
      <c r="AS31" s="9">
        <f t="shared" si="95"/>
        <v>0</v>
      </c>
      <c r="AT31" s="9">
        <f t="shared" si="96"/>
        <v>81535.850000000006</v>
      </c>
      <c r="AU31" s="9">
        <f t="shared" si="161"/>
        <v>81535.850000000006</v>
      </c>
      <c r="AV31" s="9">
        <f t="shared" si="98"/>
        <v>2470.54</v>
      </c>
      <c r="AW31" s="9">
        <f t="shared" si="99"/>
        <v>16066.540000000008</v>
      </c>
      <c r="AX31" s="9">
        <f t="shared" si="100"/>
        <v>65469.31</v>
      </c>
      <c r="AY31" s="9">
        <f t="shared" si="101"/>
        <v>0</v>
      </c>
      <c r="AZ31" s="96">
        <f t="shared" si="102"/>
        <v>81535.850000000006</v>
      </c>
      <c r="BA31" s="4">
        <f t="shared" si="158"/>
        <v>0</v>
      </c>
      <c r="BB31" s="9">
        <f t="shared" si="104"/>
        <v>0</v>
      </c>
      <c r="BC31" s="9">
        <f t="shared" si="105"/>
        <v>81535.850000000006</v>
      </c>
      <c r="BD31" s="9">
        <f t="shared" si="162"/>
        <v>81535.850000000006</v>
      </c>
      <c r="BE31" s="9">
        <f t="shared" si="107"/>
        <v>2470.54</v>
      </c>
      <c r="BF31" s="9">
        <f t="shared" si="108"/>
        <v>13596.000000000007</v>
      </c>
      <c r="BG31" s="9">
        <f t="shared" si="109"/>
        <v>67939.849999999991</v>
      </c>
      <c r="BH31" s="9">
        <f t="shared" si="110"/>
        <v>0</v>
      </c>
      <c r="BI31" s="96">
        <f t="shared" si="111"/>
        <v>81535.850000000006</v>
      </c>
      <c r="BJ31" s="4">
        <f t="shared" si="158"/>
        <v>0</v>
      </c>
      <c r="BK31" s="9">
        <f t="shared" si="113"/>
        <v>0</v>
      </c>
      <c r="BL31" s="9">
        <f t="shared" si="114"/>
        <v>81535.850000000006</v>
      </c>
      <c r="BM31" s="9">
        <f t="shared" si="163"/>
        <v>81535.850000000006</v>
      </c>
      <c r="BN31" s="9">
        <f t="shared" si="116"/>
        <v>2470.54</v>
      </c>
      <c r="BO31" s="9">
        <f t="shared" si="117"/>
        <v>11125.460000000006</v>
      </c>
      <c r="BP31" s="9">
        <f t="shared" si="118"/>
        <v>70410.389999999985</v>
      </c>
      <c r="BQ31" s="9">
        <f t="shared" si="119"/>
        <v>0</v>
      </c>
      <c r="BR31" s="96">
        <f t="shared" si="120"/>
        <v>81535.850000000006</v>
      </c>
      <c r="BS31" s="4">
        <f t="shared" si="158"/>
        <v>0</v>
      </c>
      <c r="BT31" s="9">
        <f t="shared" si="122"/>
        <v>0</v>
      </c>
      <c r="BU31" s="9">
        <f t="shared" si="123"/>
        <v>81535.850000000006</v>
      </c>
      <c r="BV31" s="9">
        <f t="shared" si="164"/>
        <v>81535.850000000006</v>
      </c>
      <c r="BW31" s="9">
        <f t="shared" si="125"/>
        <v>2470.54</v>
      </c>
      <c r="BX31" s="9">
        <f t="shared" si="126"/>
        <v>8654.9200000000055</v>
      </c>
      <c r="BY31" s="9">
        <f t="shared" si="127"/>
        <v>72880.929999999978</v>
      </c>
      <c r="BZ31" s="9">
        <f t="shared" si="128"/>
        <v>0</v>
      </c>
      <c r="CA31" s="96">
        <f t="shared" si="129"/>
        <v>81535.850000000006</v>
      </c>
      <c r="CB31" s="4">
        <f t="shared" si="158"/>
        <v>0</v>
      </c>
      <c r="CC31" s="9">
        <f t="shared" si="131"/>
        <v>0</v>
      </c>
      <c r="CD31" s="9">
        <f t="shared" si="132"/>
        <v>81535.850000000006</v>
      </c>
      <c r="CE31" s="9">
        <f t="shared" si="165"/>
        <v>81535.850000000006</v>
      </c>
      <c r="CF31" s="9">
        <f t="shared" si="134"/>
        <v>2470.54</v>
      </c>
      <c r="CG31" s="9">
        <f t="shared" si="135"/>
        <v>6184.3800000000056</v>
      </c>
      <c r="CH31" s="9">
        <f t="shared" si="136"/>
        <v>75351.469999999972</v>
      </c>
      <c r="CI31" s="9">
        <f t="shared" si="137"/>
        <v>0</v>
      </c>
      <c r="CJ31" s="96">
        <f t="shared" si="138"/>
        <v>81535.850000000006</v>
      </c>
      <c r="CK31" s="4">
        <f t="shared" si="158"/>
        <v>0</v>
      </c>
      <c r="CL31" s="9">
        <f t="shared" si="140"/>
        <v>0</v>
      </c>
      <c r="CM31" s="9">
        <f t="shared" si="141"/>
        <v>81535.850000000006</v>
      </c>
      <c r="CN31" s="9">
        <f t="shared" si="166"/>
        <v>81535.850000000006</v>
      </c>
      <c r="CO31" s="9">
        <f t="shared" si="143"/>
        <v>2470.54</v>
      </c>
      <c r="CP31" s="9">
        <f t="shared" si="144"/>
        <v>3713.8400000000056</v>
      </c>
      <c r="CQ31" s="9">
        <f t="shared" si="145"/>
        <v>77822.009999999966</v>
      </c>
      <c r="CR31" s="9">
        <f t="shared" si="146"/>
        <v>0</v>
      </c>
      <c r="CS31" s="96">
        <f t="shared" si="147"/>
        <v>81535.850000000006</v>
      </c>
    </row>
    <row r="32" spans="1:97" ht="12.9" customHeight="1" x14ac:dyDescent="0.25">
      <c r="A32" s="207">
        <v>1990</v>
      </c>
      <c r="B32" s="208" t="s">
        <v>353</v>
      </c>
      <c r="C32" s="186"/>
      <c r="D32" s="186"/>
      <c r="E32" s="279">
        <v>79805.399999999994</v>
      </c>
      <c r="F32" s="277">
        <v>33055</v>
      </c>
      <c r="G32" s="210">
        <v>33</v>
      </c>
      <c r="H32" s="177"/>
      <c r="I32" s="190"/>
      <c r="J32" s="240" t="s">
        <v>463</v>
      </c>
      <c r="K32" s="385">
        <f t="shared" si="148"/>
        <v>3.0300000000000001E-2</v>
      </c>
      <c r="L32" s="94">
        <f t="shared" si="149"/>
        <v>2418.1</v>
      </c>
      <c r="M32" s="1">
        <f t="shared" si="72"/>
        <v>27816.249999999993</v>
      </c>
      <c r="N32" s="1">
        <f t="shared" si="150"/>
        <v>51989.15</v>
      </c>
      <c r="O32" s="1"/>
      <c r="P32" s="1">
        <f t="shared" si="73"/>
        <v>79805.399999999994</v>
      </c>
      <c r="Q32" s="4">
        <f t="shared" si="151"/>
        <v>0</v>
      </c>
      <c r="R32" s="9">
        <f t="shared" si="74"/>
        <v>0</v>
      </c>
      <c r="S32" s="9">
        <f t="shared" si="152"/>
        <v>79805.399999999994</v>
      </c>
      <c r="T32" s="9">
        <f t="shared" si="153"/>
        <v>79805.399999999994</v>
      </c>
      <c r="U32" s="9">
        <f t="shared" si="154"/>
        <v>2418.1</v>
      </c>
      <c r="V32" s="9">
        <f t="shared" si="75"/>
        <v>25398.149999999994</v>
      </c>
      <c r="W32" s="9">
        <f t="shared" si="155"/>
        <v>54407.25</v>
      </c>
      <c r="X32" s="9">
        <f t="shared" si="156"/>
        <v>0</v>
      </c>
      <c r="Y32" s="96">
        <f t="shared" si="157"/>
        <v>79805.399999999994</v>
      </c>
      <c r="Z32" s="4">
        <f t="shared" si="158"/>
        <v>0</v>
      </c>
      <c r="AA32" s="9">
        <f t="shared" si="77"/>
        <v>0</v>
      </c>
      <c r="AB32" s="9">
        <f t="shared" si="78"/>
        <v>79805.399999999994</v>
      </c>
      <c r="AC32" s="9">
        <f t="shared" si="159"/>
        <v>79805.399999999994</v>
      </c>
      <c r="AD32" s="9">
        <f t="shared" si="80"/>
        <v>2418.1</v>
      </c>
      <c r="AE32" s="9">
        <f t="shared" si="81"/>
        <v>22980.049999999996</v>
      </c>
      <c r="AF32" s="9">
        <f t="shared" si="82"/>
        <v>56825.35</v>
      </c>
      <c r="AG32" s="9">
        <f t="shared" si="83"/>
        <v>0</v>
      </c>
      <c r="AH32" s="96">
        <f t="shared" si="84"/>
        <v>79805.399999999994</v>
      </c>
      <c r="AI32" s="4">
        <f t="shared" si="158"/>
        <v>0</v>
      </c>
      <c r="AJ32" s="9">
        <f t="shared" si="86"/>
        <v>0</v>
      </c>
      <c r="AK32" s="9">
        <f t="shared" si="87"/>
        <v>79805.399999999994</v>
      </c>
      <c r="AL32" s="9">
        <f t="shared" si="160"/>
        <v>79805.399999999994</v>
      </c>
      <c r="AM32" s="9">
        <f t="shared" si="89"/>
        <v>2418.1</v>
      </c>
      <c r="AN32" s="9">
        <f t="shared" si="90"/>
        <v>20561.949999999997</v>
      </c>
      <c r="AO32" s="9">
        <f t="shared" si="91"/>
        <v>59243.45</v>
      </c>
      <c r="AP32" s="9">
        <f t="shared" si="92"/>
        <v>0</v>
      </c>
      <c r="AQ32" s="96">
        <f t="shared" si="93"/>
        <v>79805.399999999994</v>
      </c>
      <c r="AR32" s="4">
        <f t="shared" si="158"/>
        <v>0</v>
      </c>
      <c r="AS32" s="9">
        <f t="shared" si="95"/>
        <v>0</v>
      </c>
      <c r="AT32" s="9">
        <f t="shared" si="96"/>
        <v>79805.399999999994</v>
      </c>
      <c r="AU32" s="9">
        <f t="shared" si="161"/>
        <v>79805.399999999994</v>
      </c>
      <c r="AV32" s="9">
        <f t="shared" si="98"/>
        <v>2418.1</v>
      </c>
      <c r="AW32" s="9">
        <f t="shared" si="99"/>
        <v>18143.849999999999</v>
      </c>
      <c r="AX32" s="9">
        <f t="shared" si="100"/>
        <v>61661.549999999996</v>
      </c>
      <c r="AY32" s="9">
        <f t="shared" si="101"/>
        <v>0</v>
      </c>
      <c r="AZ32" s="96">
        <f t="shared" si="102"/>
        <v>79805.399999999994</v>
      </c>
      <c r="BA32" s="4">
        <f t="shared" si="158"/>
        <v>0</v>
      </c>
      <c r="BB32" s="9">
        <f t="shared" si="104"/>
        <v>0</v>
      </c>
      <c r="BC32" s="9">
        <f t="shared" si="105"/>
        <v>79805.399999999994</v>
      </c>
      <c r="BD32" s="9">
        <f t="shared" si="162"/>
        <v>79805.399999999994</v>
      </c>
      <c r="BE32" s="9">
        <f t="shared" si="107"/>
        <v>2418.1</v>
      </c>
      <c r="BF32" s="9">
        <f t="shared" si="108"/>
        <v>15725.749999999998</v>
      </c>
      <c r="BG32" s="9">
        <f t="shared" si="109"/>
        <v>64079.649999999994</v>
      </c>
      <c r="BH32" s="9">
        <f t="shared" si="110"/>
        <v>0</v>
      </c>
      <c r="BI32" s="96">
        <f t="shared" si="111"/>
        <v>79805.399999999994</v>
      </c>
      <c r="BJ32" s="4">
        <f t="shared" si="158"/>
        <v>0</v>
      </c>
      <c r="BK32" s="9">
        <f t="shared" si="113"/>
        <v>0</v>
      </c>
      <c r="BL32" s="9">
        <f t="shared" si="114"/>
        <v>79805.399999999994</v>
      </c>
      <c r="BM32" s="9">
        <f t="shared" si="163"/>
        <v>79805.399999999994</v>
      </c>
      <c r="BN32" s="9">
        <f t="shared" si="116"/>
        <v>2418.1</v>
      </c>
      <c r="BO32" s="9">
        <f t="shared" si="117"/>
        <v>13307.649999999998</v>
      </c>
      <c r="BP32" s="9">
        <f t="shared" si="118"/>
        <v>66497.75</v>
      </c>
      <c r="BQ32" s="9">
        <f t="shared" si="119"/>
        <v>0</v>
      </c>
      <c r="BR32" s="96">
        <f t="shared" si="120"/>
        <v>79805.399999999994</v>
      </c>
      <c r="BS32" s="4">
        <f t="shared" si="158"/>
        <v>0</v>
      </c>
      <c r="BT32" s="9">
        <f t="shared" si="122"/>
        <v>0</v>
      </c>
      <c r="BU32" s="9">
        <f t="shared" si="123"/>
        <v>79805.399999999994</v>
      </c>
      <c r="BV32" s="9">
        <f t="shared" si="164"/>
        <v>79805.399999999994</v>
      </c>
      <c r="BW32" s="9">
        <f t="shared" si="125"/>
        <v>2418.1</v>
      </c>
      <c r="BX32" s="9">
        <f t="shared" si="126"/>
        <v>10889.549999999997</v>
      </c>
      <c r="BY32" s="9">
        <f t="shared" si="127"/>
        <v>68915.850000000006</v>
      </c>
      <c r="BZ32" s="9">
        <f t="shared" si="128"/>
        <v>0</v>
      </c>
      <c r="CA32" s="96">
        <f t="shared" si="129"/>
        <v>79805.399999999994</v>
      </c>
      <c r="CB32" s="4">
        <f t="shared" si="158"/>
        <v>0</v>
      </c>
      <c r="CC32" s="9">
        <f t="shared" si="131"/>
        <v>0</v>
      </c>
      <c r="CD32" s="9">
        <f t="shared" si="132"/>
        <v>79805.399999999994</v>
      </c>
      <c r="CE32" s="9">
        <f t="shared" si="165"/>
        <v>79805.399999999994</v>
      </c>
      <c r="CF32" s="9">
        <f t="shared" si="134"/>
        <v>2418.1</v>
      </c>
      <c r="CG32" s="9">
        <f t="shared" si="135"/>
        <v>8471.4499999999971</v>
      </c>
      <c r="CH32" s="9">
        <f t="shared" si="136"/>
        <v>71333.950000000012</v>
      </c>
      <c r="CI32" s="9">
        <f t="shared" si="137"/>
        <v>0</v>
      </c>
      <c r="CJ32" s="96">
        <f t="shared" si="138"/>
        <v>79805.399999999994</v>
      </c>
      <c r="CK32" s="4">
        <f t="shared" si="158"/>
        <v>0</v>
      </c>
      <c r="CL32" s="9">
        <f t="shared" si="140"/>
        <v>0</v>
      </c>
      <c r="CM32" s="9">
        <f t="shared" si="141"/>
        <v>79805.399999999994</v>
      </c>
      <c r="CN32" s="9">
        <f t="shared" si="166"/>
        <v>79805.399999999994</v>
      </c>
      <c r="CO32" s="9">
        <f t="shared" si="143"/>
        <v>2418.1</v>
      </c>
      <c r="CP32" s="9">
        <f t="shared" si="144"/>
        <v>6053.3499999999967</v>
      </c>
      <c r="CQ32" s="9">
        <f t="shared" si="145"/>
        <v>73752.050000000017</v>
      </c>
      <c r="CR32" s="9">
        <f t="shared" si="146"/>
        <v>0</v>
      </c>
      <c r="CS32" s="96">
        <f t="shared" si="147"/>
        <v>79805.399999999994</v>
      </c>
    </row>
    <row r="33" spans="1:97" ht="12.9" customHeight="1" x14ac:dyDescent="0.25">
      <c r="A33" s="207">
        <v>1991</v>
      </c>
      <c r="B33" s="208" t="s">
        <v>354</v>
      </c>
      <c r="C33" s="186"/>
      <c r="D33" s="186"/>
      <c r="E33" s="279">
        <v>50818.32</v>
      </c>
      <c r="F33" s="277">
        <v>33420</v>
      </c>
      <c r="G33" s="210">
        <v>33</v>
      </c>
      <c r="H33" s="244"/>
      <c r="I33" s="190"/>
      <c r="J33" s="240" t="s">
        <v>463</v>
      </c>
      <c r="K33" s="385">
        <f t="shared" si="148"/>
        <v>3.0300000000000001E-2</v>
      </c>
      <c r="L33" s="94">
        <f t="shared" si="149"/>
        <v>1539.8</v>
      </c>
      <c r="M33" s="1">
        <f t="shared" si="72"/>
        <v>19252.419999999998</v>
      </c>
      <c r="N33" s="1">
        <f t="shared" si="150"/>
        <v>31565.9</v>
      </c>
      <c r="O33" s="1"/>
      <c r="P33" s="1">
        <f t="shared" si="73"/>
        <v>50818.32</v>
      </c>
      <c r="Q33" s="4">
        <f t="shared" si="151"/>
        <v>0</v>
      </c>
      <c r="R33" s="9">
        <f t="shared" si="74"/>
        <v>0</v>
      </c>
      <c r="S33" s="9">
        <f t="shared" si="152"/>
        <v>50818.32</v>
      </c>
      <c r="T33" s="9">
        <f t="shared" si="153"/>
        <v>50818.32</v>
      </c>
      <c r="U33" s="9">
        <f t="shared" si="154"/>
        <v>1539.8</v>
      </c>
      <c r="V33" s="9">
        <f t="shared" si="75"/>
        <v>17712.62</v>
      </c>
      <c r="W33" s="9">
        <f t="shared" si="155"/>
        <v>33105.700000000004</v>
      </c>
      <c r="X33" s="9">
        <f t="shared" si="156"/>
        <v>0</v>
      </c>
      <c r="Y33" s="96">
        <f t="shared" si="157"/>
        <v>50818.32</v>
      </c>
      <c r="Z33" s="4">
        <f t="shared" si="158"/>
        <v>0</v>
      </c>
      <c r="AA33" s="9">
        <f t="shared" si="77"/>
        <v>0</v>
      </c>
      <c r="AB33" s="9">
        <f t="shared" si="78"/>
        <v>50818.32</v>
      </c>
      <c r="AC33" s="9">
        <f t="shared" si="159"/>
        <v>50818.32</v>
      </c>
      <c r="AD33" s="9">
        <f t="shared" si="80"/>
        <v>1539.8</v>
      </c>
      <c r="AE33" s="9">
        <f t="shared" si="81"/>
        <v>16172.82</v>
      </c>
      <c r="AF33" s="9">
        <f t="shared" si="82"/>
        <v>34645.500000000007</v>
      </c>
      <c r="AG33" s="9">
        <f t="shared" si="83"/>
        <v>0</v>
      </c>
      <c r="AH33" s="96">
        <f t="shared" si="84"/>
        <v>50818.32</v>
      </c>
      <c r="AI33" s="4">
        <f t="shared" si="158"/>
        <v>0</v>
      </c>
      <c r="AJ33" s="9">
        <f t="shared" si="86"/>
        <v>0</v>
      </c>
      <c r="AK33" s="9">
        <f t="shared" si="87"/>
        <v>50818.32</v>
      </c>
      <c r="AL33" s="9">
        <f t="shared" si="160"/>
        <v>50818.32</v>
      </c>
      <c r="AM33" s="9">
        <f t="shared" si="89"/>
        <v>1539.8</v>
      </c>
      <c r="AN33" s="9">
        <f t="shared" si="90"/>
        <v>14633.02</v>
      </c>
      <c r="AO33" s="9">
        <f t="shared" si="91"/>
        <v>36185.30000000001</v>
      </c>
      <c r="AP33" s="9">
        <f t="shared" si="92"/>
        <v>0</v>
      </c>
      <c r="AQ33" s="96">
        <f t="shared" si="93"/>
        <v>50818.32</v>
      </c>
      <c r="AR33" s="4">
        <f t="shared" si="158"/>
        <v>0</v>
      </c>
      <c r="AS33" s="9">
        <f t="shared" si="95"/>
        <v>0</v>
      </c>
      <c r="AT33" s="9">
        <f t="shared" si="96"/>
        <v>50818.32</v>
      </c>
      <c r="AU33" s="9">
        <f t="shared" si="161"/>
        <v>50818.32</v>
      </c>
      <c r="AV33" s="9">
        <f t="shared" si="98"/>
        <v>1539.8</v>
      </c>
      <c r="AW33" s="9">
        <f t="shared" si="99"/>
        <v>13093.220000000001</v>
      </c>
      <c r="AX33" s="9">
        <f t="shared" si="100"/>
        <v>37725.100000000013</v>
      </c>
      <c r="AY33" s="9">
        <f t="shared" si="101"/>
        <v>0</v>
      </c>
      <c r="AZ33" s="96">
        <f t="shared" si="102"/>
        <v>50818.32</v>
      </c>
      <c r="BA33" s="4">
        <f t="shared" si="158"/>
        <v>0</v>
      </c>
      <c r="BB33" s="9">
        <f t="shared" si="104"/>
        <v>0</v>
      </c>
      <c r="BC33" s="9">
        <f t="shared" si="105"/>
        <v>50818.32</v>
      </c>
      <c r="BD33" s="9">
        <f t="shared" si="162"/>
        <v>50818.32</v>
      </c>
      <c r="BE33" s="9">
        <f t="shared" si="107"/>
        <v>1539.8</v>
      </c>
      <c r="BF33" s="9">
        <f t="shared" si="108"/>
        <v>11553.420000000002</v>
      </c>
      <c r="BG33" s="9">
        <f t="shared" si="109"/>
        <v>39264.900000000016</v>
      </c>
      <c r="BH33" s="9">
        <f t="shared" si="110"/>
        <v>0</v>
      </c>
      <c r="BI33" s="96">
        <f t="shared" si="111"/>
        <v>50818.32</v>
      </c>
      <c r="BJ33" s="4">
        <f t="shared" si="158"/>
        <v>0</v>
      </c>
      <c r="BK33" s="9">
        <f t="shared" si="113"/>
        <v>0</v>
      </c>
      <c r="BL33" s="9">
        <f t="shared" si="114"/>
        <v>50818.32</v>
      </c>
      <c r="BM33" s="9">
        <f t="shared" si="163"/>
        <v>50818.32</v>
      </c>
      <c r="BN33" s="9">
        <f t="shared" si="116"/>
        <v>1539.8</v>
      </c>
      <c r="BO33" s="9">
        <f t="shared" si="117"/>
        <v>10013.620000000003</v>
      </c>
      <c r="BP33" s="9">
        <f t="shared" si="118"/>
        <v>40804.700000000019</v>
      </c>
      <c r="BQ33" s="9">
        <f t="shared" si="119"/>
        <v>0</v>
      </c>
      <c r="BR33" s="96">
        <f t="shared" si="120"/>
        <v>50818.32</v>
      </c>
      <c r="BS33" s="4">
        <f t="shared" si="158"/>
        <v>0</v>
      </c>
      <c r="BT33" s="9">
        <f t="shared" si="122"/>
        <v>0</v>
      </c>
      <c r="BU33" s="9">
        <f t="shared" si="123"/>
        <v>50818.32</v>
      </c>
      <c r="BV33" s="9">
        <f t="shared" si="164"/>
        <v>50818.32</v>
      </c>
      <c r="BW33" s="9">
        <f t="shared" si="125"/>
        <v>1539.8</v>
      </c>
      <c r="BX33" s="9">
        <f t="shared" si="126"/>
        <v>8473.8200000000033</v>
      </c>
      <c r="BY33" s="9">
        <f t="shared" si="127"/>
        <v>42344.500000000022</v>
      </c>
      <c r="BZ33" s="9">
        <f t="shared" si="128"/>
        <v>0</v>
      </c>
      <c r="CA33" s="96">
        <f t="shared" si="129"/>
        <v>50818.32</v>
      </c>
      <c r="CB33" s="4">
        <f t="shared" si="158"/>
        <v>0</v>
      </c>
      <c r="CC33" s="9">
        <f t="shared" si="131"/>
        <v>0</v>
      </c>
      <c r="CD33" s="9">
        <f t="shared" si="132"/>
        <v>50818.32</v>
      </c>
      <c r="CE33" s="9">
        <f t="shared" si="165"/>
        <v>50818.32</v>
      </c>
      <c r="CF33" s="9">
        <f t="shared" si="134"/>
        <v>1539.8</v>
      </c>
      <c r="CG33" s="9">
        <f t="shared" si="135"/>
        <v>6934.0200000000032</v>
      </c>
      <c r="CH33" s="9">
        <f t="shared" si="136"/>
        <v>43884.300000000025</v>
      </c>
      <c r="CI33" s="9">
        <f t="shared" si="137"/>
        <v>0</v>
      </c>
      <c r="CJ33" s="96">
        <f t="shared" si="138"/>
        <v>50818.32</v>
      </c>
      <c r="CK33" s="4">
        <f t="shared" si="158"/>
        <v>0</v>
      </c>
      <c r="CL33" s="9">
        <f t="shared" si="140"/>
        <v>0</v>
      </c>
      <c r="CM33" s="9">
        <f t="shared" si="141"/>
        <v>50818.32</v>
      </c>
      <c r="CN33" s="9">
        <f t="shared" si="166"/>
        <v>50818.32</v>
      </c>
      <c r="CO33" s="9">
        <f t="shared" si="143"/>
        <v>1539.8</v>
      </c>
      <c r="CP33" s="9">
        <f t="shared" si="144"/>
        <v>5394.220000000003</v>
      </c>
      <c r="CQ33" s="9">
        <f t="shared" si="145"/>
        <v>45424.100000000028</v>
      </c>
      <c r="CR33" s="9">
        <f t="shared" si="146"/>
        <v>0</v>
      </c>
      <c r="CS33" s="96">
        <f t="shared" si="147"/>
        <v>50818.32</v>
      </c>
    </row>
    <row r="34" spans="1:97" ht="12.9" customHeight="1" x14ac:dyDescent="0.25">
      <c r="A34" s="207">
        <v>1992</v>
      </c>
      <c r="B34" s="208" t="s">
        <v>355</v>
      </c>
      <c r="C34" s="186"/>
      <c r="D34" s="186"/>
      <c r="E34" s="279">
        <v>17662.919999999998</v>
      </c>
      <c r="F34" s="277">
        <v>33786</v>
      </c>
      <c r="G34" s="210">
        <v>33</v>
      </c>
      <c r="H34" s="244"/>
      <c r="I34" s="190"/>
      <c r="J34" s="240" t="s">
        <v>463</v>
      </c>
      <c r="K34" s="385">
        <f t="shared" si="148"/>
        <v>3.0300000000000001E-2</v>
      </c>
      <c r="L34" s="94">
        <f t="shared" si="149"/>
        <v>535.19000000000005</v>
      </c>
      <c r="M34" s="1">
        <f t="shared" si="72"/>
        <v>7226.7099999999973</v>
      </c>
      <c r="N34" s="1">
        <f t="shared" si="150"/>
        <v>10436.210000000001</v>
      </c>
      <c r="O34" s="1"/>
      <c r="P34" s="1">
        <f t="shared" si="73"/>
        <v>17662.919999999998</v>
      </c>
      <c r="Q34" s="4">
        <f t="shared" si="151"/>
        <v>0</v>
      </c>
      <c r="R34" s="9">
        <f t="shared" si="74"/>
        <v>0</v>
      </c>
      <c r="S34" s="9">
        <f t="shared" si="152"/>
        <v>17662.919999999998</v>
      </c>
      <c r="T34" s="9">
        <f t="shared" si="153"/>
        <v>17662.919999999998</v>
      </c>
      <c r="U34" s="9">
        <f t="shared" si="154"/>
        <v>535.19000000000005</v>
      </c>
      <c r="V34" s="9">
        <f t="shared" si="75"/>
        <v>6691.5199999999968</v>
      </c>
      <c r="W34" s="9">
        <f t="shared" si="155"/>
        <v>10971.400000000001</v>
      </c>
      <c r="X34" s="9">
        <f t="shared" si="156"/>
        <v>0</v>
      </c>
      <c r="Y34" s="96">
        <f t="shared" si="157"/>
        <v>17662.919999999998</v>
      </c>
      <c r="Z34" s="4">
        <f t="shared" si="158"/>
        <v>0</v>
      </c>
      <c r="AA34" s="9">
        <f t="shared" si="77"/>
        <v>0</v>
      </c>
      <c r="AB34" s="9">
        <f t="shared" si="78"/>
        <v>17662.919999999998</v>
      </c>
      <c r="AC34" s="9">
        <f t="shared" si="159"/>
        <v>17662.919999999998</v>
      </c>
      <c r="AD34" s="9">
        <f t="shared" si="80"/>
        <v>535.19000000000005</v>
      </c>
      <c r="AE34" s="9">
        <f t="shared" si="81"/>
        <v>6156.3299999999963</v>
      </c>
      <c r="AF34" s="9">
        <f t="shared" si="82"/>
        <v>11506.590000000002</v>
      </c>
      <c r="AG34" s="9">
        <f t="shared" si="83"/>
        <v>0</v>
      </c>
      <c r="AH34" s="96">
        <f t="shared" si="84"/>
        <v>17662.919999999998</v>
      </c>
      <c r="AI34" s="4">
        <f t="shared" si="158"/>
        <v>0</v>
      </c>
      <c r="AJ34" s="9">
        <f t="shared" si="86"/>
        <v>0</v>
      </c>
      <c r="AK34" s="9">
        <f t="shared" si="87"/>
        <v>17662.919999999998</v>
      </c>
      <c r="AL34" s="9">
        <f t="shared" si="160"/>
        <v>17662.919999999998</v>
      </c>
      <c r="AM34" s="9">
        <f t="shared" si="89"/>
        <v>535.19000000000005</v>
      </c>
      <c r="AN34" s="9">
        <f t="shared" si="90"/>
        <v>5621.1399999999958</v>
      </c>
      <c r="AO34" s="9">
        <f t="shared" si="91"/>
        <v>12041.780000000002</v>
      </c>
      <c r="AP34" s="9">
        <f t="shared" si="92"/>
        <v>0</v>
      </c>
      <c r="AQ34" s="96">
        <f t="shared" si="93"/>
        <v>17662.919999999998</v>
      </c>
      <c r="AR34" s="4">
        <f t="shared" si="158"/>
        <v>0</v>
      </c>
      <c r="AS34" s="9">
        <f t="shared" si="95"/>
        <v>0</v>
      </c>
      <c r="AT34" s="9">
        <f t="shared" si="96"/>
        <v>17662.919999999998</v>
      </c>
      <c r="AU34" s="9">
        <f t="shared" si="161"/>
        <v>17662.919999999998</v>
      </c>
      <c r="AV34" s="9">
        <f t="shared" si="98"/>
        <v>535.19000000000005</v>
      </c>
      <c r="AW34" s="9">
        <f t="shared" si="99"/>
        <v>5085.9499999999953</v>
      </c>
      <c r="AX34" s="9">
        <f t="shared" si="100"/>
        <v>12576.970000000003</v>
      </c>
      <c r="AY34" s="9">
        <f t="shared" si="101"/>
        <v>0</v>
      </c>
      <c r="AZ34" s="96">
        <f t="shared" si="102"/>
        <v>17662.919999999998</v>
      </c>
      <c r="BA34" s="4">
        <f t="shared" si="158"/>
        <v>0</v>
      </c>
      <c r="BB34" s="9">
        <f t="shared" si="104"/>
        <v>0</v>
      </c>
      <c r="BC34" s="9">
        <f t="shared" si="105"/>
        <v>17662.919999999998</v>
      </c>
      <c r="BD34" s="9">
        <f t="shared" si="162"/>
        <v>17662.919999999998</v>
      </c>
      <c r="BE34" s="9">
        <f t="shared" si="107"/>
        <v>535.19000000000005</v>
      </c>
      <c r="BF34" s="9">
        <f t="shared" si="108"/>
        <v>4550.7599999999948</v>
      </c>
      <c r="BG34" s="9">
        <f t="shared" si="109"/>
        <v>13112.160000000003</v>
      </c>
      <c r="BH34" s="9">
        <f t="shared" si="110"/>
        <v>0</v>
      </c>
      <c r="BI34" s="96">
        <f t="shared" si="111"/>
        <v>17662.919999999998</v>
      </c>
      <c r="BJ34" s="4">
        <f t="shared" si="158"/>
        <v>0</v>
      </c>
      <c r="BK34" s="9">
        <f t="shared" si="113"/>
        <v>0</v>
      </c>
      <c r="BL34" s="9">
        <f t="shared" si="114"/>
        <v>17662.919999999998</v>
      </c>
      <c r="BM34" s="9">
        <f t="shared" si="163"/>
        <v>17662.919999999998</v>
      </c>
      <c r="BN34" s="9">
        <f t="shared" si="116"/>
        <v>535.19000000000005</v>
      </c>
      <c r="BO34" s="9">
        <f t="shared" si="117"/>
        <v>4015.5699999999947</v>
      </c>
      <c r="BP34" s="9">
        <f t="shared" si="118"/>
        <v>13647.350000000004</v>
      </c>
      <c r="BQ34" s="9">
        <f t="shared" si="119"/>
        <v>0</v>
      </c>
      <c r="BR34" s="96">
        <f t="shared" si="120"/>
        <v>17662.919999999998</v>
      </c>
      <c r="BS34" s="4">
        <f t="shared" si="158"/>
        <v>0</v>
      </c>
      <c r="BT34" s="9">
        <f t="shared" si="122"/>
        <v>0</v>
      </c>
      <c r="BU34" s="9">
        <f t="shared" si="123"/>
        <v>17662.919999999998</v>
      </c>
      <c r="BV34" s="9">
        <f t="shared" si="164"/>
        <v>17662.919999999998</v>
      </c>
      <c r="BW34" s="9">
        <f t="shared" si="125"/>
        <v>535.19000000000005</v>
      </c>
      <c r="BX34" s="9">
        <f t="shared" si="126"/>
        <v>3480.3799999999947</v>
      </c>
      <c r="BY34" s="9">
        <f t="shared" si="127"/>
        <v>14182.540000000005</v>
      </c>
      <c r="BZ34" s="9">
        <f t="shared" si="128"/>
        <v>0</v>
      </c>
      <c r="CA34" s="96">
        <f t="shared" si="129"/>
        <v>17662.919999999998</v>
      </c>
      <c r="CB34" s="4">
        <f t="shared" si="158"/>
        <v>0</v>
      </c>
      <c r="CC34" s="9">
        <f t="shared" si="131"/>
        <v>0</v>
      </c>
      <c r="CD34" s="9">
        <f t="shared" si="132"/>
        <v>17662.919999999998</v>
      </c>
      <c r="CE34" s="9">
        <f t="shared" si="165"/>
        <v>17662.919999999998</v>
      </c>
      <c r="CF34" s="9">
        <f t="shared" si="134"/>
        <v>535.19000000000005</v>
      </c>
      <c r="CG34" s="9">
        <f t="shared" si="135"/>
        <v>2945.1899999999946</v>
      </c>
      <c r="CH34" s="9">
        <f t="shared" si="136"/>
        <v>14717.730000000005</v>
      </c>
      <c r="CI34" s="9">
        <f t="shared" si="137"/>
        <v>0</v>
      </c>
      <c r="CJ34" s="96">
        <f t="shared" si="138"/>
        <v>17662.919999999998</v>
      </c>
      <c r="CK34" s="4">
        <f t="shared" si="158"/>
        <v>0</v>
      </c>
      <c r="CL34" s="9">
        <f t="shared" si="140"/>
        <v>0</v>
      </c>
      <c r="CM34" s="9">
        <f t="shared" si="141"/>
        <v>17662.919999999998</v>
      </c>
      <c r="CN34" s="9">
        <f t="shared" si="166"/>
        <v>17662.919999999998</v>
      </c>
      <c r="CO34" s="9">
        <f t="shared" si="143"/>
        <v>535.19000000000005</v>
      </c>
      <c r="CP34" s="9">
        <f t="shared" si="144"/>
        <v>2409.9999999999945</v>
      </c>
      <c r="CQ34" s="9">
        <f t="shared" si="145"/>
        <v>15252.920000000006</v>
      </c>
      <c r="CR34" s="9">
        <f t="shared" si="146"/>
        <v>0</v>
      </c>
      <c r="CS34" s="96">
        <f t="shared" si="147"/>
        <v>17662.919999999998</v>
      </c>
    </row>
    <row r="35" spans="1:97" ht="12.9" customHeight="1" x14ac:dyDescent="0.25">
      <c r="A35" s="207">
        <v>1993</v>
      </c>
      <c r="B35" s="208" t="s">
        <v>356</v>
      </c>
      <c r="C35" s="181"/>
      <c r="D35" s="181"/>
      <c r="E35" s="279">
        <v>139811.42000000001</v>
      </c>
      <c r="F35" s="277">
        <v>34151</v>
      </c>
      <c r="G35" s="210">
        <v>33</v>
      </c>
      <c r="H35" s="244"/>
      <c r="I35" s="190"/>
      <c r="J35" s="240" t="s">
        <v>463</v>
      </c>
      <c r="K35" s="385">
        <f t="shared" si="148"/>
        <v>3.0300000000000001E-2</v>
      </c>
      <c r="L35" s="94">
        <f t="shared" si="149"/>
        <v>4236.29</v>
      </c>
      <c r="M35" s="1">
        <f t="shared" si="72"/>
        <v>61440.050000000017</v>
      </c>
      <c r="N35" s="1">
        <f t="shared" si="150"/>
        <v>78371.37</v>
      </c>
      <c r="O35" s="1"/>
      <c r="P35" s="1">
        <f t="shared" si="73"/>
        <v>139811.42000000001</v>
      </c>
      <c r="Q35" s="4">
        <f t="shared" si="151"/>
        <v>0</v>
      </c>
      <c r="R35" s="9">
        <f t="shared" si="74"/>
        <v>0</v>
      </c>
      <c r="S35" s="9">
        <f t="shared" si="152"/>
        <v>139811.42000000001</v>
      </c>
      <c r="T35" s="9">
        <f t="shared" si="153"/>
        <v>139811.42000000001</v>
      </c>
      <c r="U35" s="9">
        <f t="shared" si="154"/>
        <v>4236.29</v>
      </c>
      <c r="V35" s="9">
        <f t="shared" si="75"/>
        <v>57203.760000000017</v>
      </c>
      <c r="W35" s="9">
        <f t="shared" si="155"/>
        <v>82607.659999999989</v>
      </c>
      <c r="X35" s="9">
        <f t="shared" si="156"/>
        <v>0</v>
      </c>
      <c r="Y35" s="96">
        <f t="shared" si="157"/>
        <v>139811.42000000001</v>
      </c>
      <c r="Z35" s="4">
        <f t="shared" si="158"/>
        <v>0</v>
      </c>
      <c r="AA35" s="9">
        <f t="shared" si="77"/>
        <v>0</v>
      </c>
      <c r="AB35" s="9">
        <f t="shared" si="78"/>
        <v>139811.42000000001</v>
      </c>
      <c r="AC35" s="9">
        <f t="shared" si="159"/>
        <v>139811.42000000001</v>
      </c>
      <c r="AD35" s="9">
        <f t="shared" si="80"/>
        <v>4236.29</v>
      </c>
      <c r="AE35" s="9">
        <f t="shared" si="81"/>
        <v>52967.470000000016</v>
      </c>
      <c r="AF35" s="9">
        <f t="shared" si="82"/>
        <v>86843.949999999983</v>
      </c>
      <c r="AG35" s="9">
        <f t="shared" si="83"/>
        <v>0</v>
      </c>
      <c r="AH35" s="96">
        <f t="shared" si="84"/>
        <v>139811.42000000001</v>
      </c>
      <c r="AI35" s="4">
        <f t="shared" si="158"/>
        <v>0</v>
      </c>
      <c r="AJ35" s="9">
        <f t="shared" si="86"/>
        <v>0</v>
      </c>
      <c r="AK35" s="9">
        <f t="shared" si="87"/>
        <v>139811.42000000001</v>
      </c>
      <c r="AL35" s="9">
        <f t="shared" si="160"/>
        <v>139811.42000000001</v>
      </c>
      <c r="AM35" s="9">
        <f t="shared" si="89"/>
        <v>4236.29</v>
      </c>
      <c r="AN35" s="9">
        <f t="shared" si="90"/>
        <v>48731.180000000015</v>
      </c>
      <c r="AO35" s="9">
        <f t="shared" si="91"/>
        <v>91080.239999999976</v>
      </c>
      <c r="AP35" s="9">
        <f t="shared" si="92"/>
        <v>0</v>
      </c>
      <c r="AQ35" s="96">
        <f t="shared" si="93"/>
        <v>139811.42000000001</v>
      </c>
      <c r="AR35" s="4">
        <f t="shared" si="158"/>
        <v>0</v>
      </c>
      <c r="AS35" s="9">
        <f t="shared" si="95"/>
        <v>0</v>
      </c>
      <c r="AT35" s="9">
        <f t="shared" si="96"/>
        <v>139811.42000000001</v>
      </c>
      <c r="AU35" s="9">
        <f t="shared" si="161"/>
        <v>139811.42000000001</v>
      </c>
      <c r="AV35" s="9">
        <f t="shared" si="98"/>
        <v>4236.29</v>
      </c>
      <c r="AW35" s="9">
        <f t="shared" si="99"/>
        <v>44494.890000000014</v>
      </c>
      <c r="AX35" s="9">
        <f t="shared" si="100"/>
        <v>95316.52999999997</v>
      </c>
      <c r="AY35" s="9">
        <f t="shared" si="101"/>
        <v>0</v>
      </c>
      <c r="AZ35" s="96">
        <f t="shared" si="102"/>
        <v>139811.42000000001</v>
      </c>
      <c r="BA35" s="4">
        <f t="shared" si="158"/>
        <v>0</v>
      </c>
      <c r="BB35" s="9">
        <f t="shared" si="104"/>
        <v>0</v>
      </c>
      <c r="BC35" s="9">
        <f t="shared" si="105"/>
        <v>139811.42000000001</v>
      </c>
      <c r="BD35" s="9">
        <f t="shared" si="162"/>
        <v>139811.42000000001</v>
      </c>
      <c r="BE35" s="9">
        <f t="shared" si="107"/>
        <v>4236.29</v>
      </c>
      <c r="BF35" s="9">
        <f t="shared" si="108"/>
        <v>40258.600000000013</v>
      </c>
      <c r="BG35" s="9">
        <f t="shared" si="109"/>
        <v>99552.819999999963</v>
      </c>
      <c r="BH35" s="9">
        <f t="shared" si="110"/>
        <v>0</v>
      </c>
      <c r="BI35" s="96">
        <f t="shared" si="111"/>
        <v>139811.42000000001</v>
      </c>
      <c r="BJ35" s="4">
        <f t="shared" si="158"/>
        <v>0</v>
      </c>
      <c r="BK35" s="9">
        <f t="shared" si="113"/>
        <v>0</v>
      </c>
      <c r="BL35" s="9">
        <f t="shared" si="114"/>
        <v>139811.42000000001</v>
      </c>
      <c r="BM35" s="9">
        <f t="shared" si="163"/>
        <v>139811.42000000001</v>
      </c>
      <c r="BN35" s="9">
        <f t="shared" si="116"/>
        <v>4236.29</v>
      </c>
      <c r="BO35" s="9">
        <f t="shared" si="117"/>
        <v>36022.310000000012</v>
      </c>
      <c r="BP35" s="9">
        <f t="shared" si="118"/>
        <v>103789.10999999996</v>
      </c>
      <c r="BQ35" s="9">
        <f t="shared" si="119"/>
        <v>0</v>
      </c>
      <c r="BR35" s="96">
        <f t="shared" si="120"/>
        <v>139811.42000000001</v>
      </c>
      <c r="BS35" s="4">
        <f t="shared" si="158"/>
        <v>0</v>
      </c>
      <c r="BT35" s="9">
        <f t="shared" si="122"/>
        <v>0</v>
      </c>
      <c r="BU35" s="9">
        <f t="shared" si="123"/>
        <v>139811.42000000001</v>
      </c>
      <c r="BV35" s="9">
        <f t="shared" si="164"/>
        <v>139811.42000000001</v>
      </c>
      <c r="BW35" s="9">
        <f t="shared" si="125"/>
        <v>4236.29</v>
      </c>
      <c r="BX35" s="9">
        <f t="shared" si="126"/>
        <v>31786.020000000011</v>
      </c>
      <c r="BY35" s="9">
        <f t="shared" si="127"/>
        <v>108025.39999999995</v>
      </c>
      <c r="BZ35" s="9">
        <f t="shared" si="128"/>
        <v>0</v>
      </c>
      <c r="CA35" s="96">
        <f t="shared" si="129"/>
        <v>139811.42000000001</v>
      </c>
      <c r="CB35" s="4">
        <f t="shared" si="158"/>
        <v>0</v>
      </c>
      <c r="CC35" s="9">
        <f t="shared" si="131"/>
        <v>0</v>
      </c>
      <c r="CD35" s="9">
        <f t="shared" si="132"/>
        <v>139811.42000000001</v>
      </c>
      <c r="CE35" s="9">
        <f t="shared" si="165"/>
        <v>139811.42000000001</v>
      </c>
      <c r="CF35" s="9">
        <f t="shared" si="134"/>
        <v>4236.29</v>
      </c>
      <c r="CG35" s="9">
        <f t="shared" si="135"/>
        <v>27549.73000000001</v>
      </c>
      <c r="CH35" s="9">
        <f t="shared" si="136"/>
        <v>112261.68999999994</v>
      </c>
      <c r="CI35" s="9">
        <f t="shared" si="137"/>
        <v>0</v>
      </c>
      <c r="CJ35" s="96">
        <f t="shared" si="138"/>
        <v>139811.42000000001</v>
      </c>
      <c r="CK35" s="4">
        <f t="shared" si="158"/>
        <v>0</v>
      </c>
      <c r="CL35" s="9">
        <f t="shared" si="140"/>
        <v>0</v>
      </c>
      <c r="CM35" s="9">
        <f t="shared" si="141"/>
        <v>139811.42000000001</v>
      </c>
      <c r="CN35" s="9">
        <f t="shared" si="166"/>
        <v>139811.42000000001</v>
      </c>
      <c r="CO35" s="9">
        <f t="shared" si="143"/>
        <v>4236.29</v>
      </c>
      <c r="CP35" s="9">
        <f t="shared" si="144"/>
        <v>23313.44000000001</v>
      </c>
      <c r="CQ35" s="9">
        <f t="shared" si="145"/>
        <v>116497.97999999994</v>
      </c>
      <c r="CR35" s="9">
        <f t="shared" si="146"/>
        <v>0</v>
      </c>
      <c r="CS35" s="96">
        <f t="shared" si="147"/>
        <v>139811.42000000001</v>
      </c>
    </row>
    <row r="36" spans="1:97" ht="12.9" customHeight="1" x14ac:dyDescent="0.25">
      <c r="A36" s="207">
        <v>1994</v>
      </c>
      <c r="B36" s="208" t="s">
        <v>357</v>
      </c>
      <c r="C36" s="181"/>
      <c r="D36" s="181"/>
      <c r="E36" s="279">
        <v>145988.79999999999</v>
      </c>
      <c r="F36" s="277">
        <v>34516</v>
      </c>
      <c r="G36" s="210">
        <v>33</v>
      </c>
      <c r="H36" s="244"/>
      <c r="I36" s="190"/>
      <c r="J36" s="240" t="s">
        <v>463</v>
      </c>
      <c r="K36" s="385">
        <f t="shared" si="148"/>
        <v>3.0300000000000001E-2</v>
      </c>
      <c r="L36" s="94">
        <f t="shared" si="149"/>
        <v>4423.46</v>
      </c>
      <c r="M36" s="1">
        <f t="shared" si="72"/>
        <v>68578.249999999985</v>
      </c>
      <c r="N36" s="1">
        <f t="shared" si="150"/>
        <v>77410.55</v>
      </c>
      <c r="O36" s="1"/>
      <c r="P36" s="1">
        <f t="shared" si="73"/>
        <v>145988.79999999999</v>
      </c>
      <c r="Q36" s="4">
        <f t="shared" si="151"/>
        <v>0</v>
      </c>
      <c r="R36" s="9">
        <f t="shared" si="74"/>
        <v>0</v>
      </c>
      <c r="S36" s="9">
        <f t="shared" si="152"/>
        <v>145988.79999999999</v>
      </c>
      <c r="T36" s="9">
        <f t="shared" si="153"/>
        <v>145988.79999999999</v>
      </c>
      <c r="U36" s="9">
        <f t="shared" si="154"/>
        <v>4423.46</v>
      </c>
      <c r="V36" s="9">
        <f t="shared" si="75"/>
        <v>64154.789999999986</v>
      </c>
      <c r="W36" s="9">
        <f t="shared" si="155"/>
        <v>81834.010000000009</v>
      </c>
      <c r="X36" s="9">
        <f t="shared" si="156"/>
        <v>0</v>
      </c>
      <c r="Y36" s="96">
        <f t="shared" si="157"/>
        <v>145988.79999999999</v>
      </c>
      <c r="Z36" s="4">
        <f t="shared" si="158"/>
        <v>0</v>
      </c>
      <c r="AA36" s="9">
        <f t="shared" si="77"/>
        <v>0</v>
      </c>
      <c r="AB36" s="9">
        <f t="shared" si="78"/>
        <v>145988.79999999999</v>
      </c>
      <c r="AC36" s="9">
        <f t="shared" si="159"/>
        <v>145988.79999999999</v>
      </c>
      <c r="AD36" s="9">
        <f t="shared" si="80"/>
        <v>4423.46</v>
      </c>
      <c r="AE36" s="9">
        <f t="shared" si="81"/>
        <v>59731.329999999987</v>
      </c>
      <c r="AF36" s="9">
        <f t="shared" si="82"/>
        <v>86257.470000000016</v>
      </c>
      <c r="AG36" s="9">
        <f t="shared" si="83"/>
        <v>0</v>
      </c>
      <c r="AH36" s="96">
        <f t="shared" si="84"/>
        <v>145988.79999999999</v>
      </c>
      <c r="AI36" s="4">
        <f t="shared" si="158"/>
        <v>0</v>
      </c>
      <c r="AJ36" s="9">
        <f t="shared" si="86"/>
        <v>0</v>
      </c>
      <c r="AK36" s="9">
        <f t="shared" si="87"/>
        <v>145988.79999999999</v>
      </c>
      <c r="AL36" s="9">
        <f t="shared" si="160"/>
        <v>145988.79999999999</v>
      </c>
      <c r="AM36" s="9">
        <f t="shared" si="89"/>
        <v>4423.46</v>
      </c>
      <c r="AN36" s="9">
        <f t="shared" si="90"/>
        <v>55307.869999999988</v>
      </c>
      <c r="AO36" s="9">
        <f t="shared" si="91"/>
        <v>90680.930000000022</v>
      </c>
      <c r="AP36" s="9">
        <f t="shared" si="92"/>
        <v>0</v>
      </c>
      <c r="AQ36" s="96">
        <f t="shared" si="93"/>
        <v>145988.79999999999</v>
      </c>
      <c r="AR36" s="4">
        <f t="shared" si="158"/>
        <v>0</v>
      </c>
      <c r="AS36" s="9">
        <f t="shared" si="95"/>
        <v>0</v>
      </c>
      <c r="AT36" s="9">
        <f t="shared" si="96"/>
        <v>145988.79999999999</v>
      </c>
      <c r="AU36" s="9">
        <f t="shared" si="161"/>
        <v>145988.79999999999</v>
      </c>
      <c r="AV36" s="9">
        <f t="shared" si="98"/>
        <v>4423.46</v>
      </c>
      <c r="AW36" s="9">
        <f t="shared" si="99"/>
        <v>50884.409999999989</v>
      </c>
      <c r="AX36" s="9">
        <f t="shared" si="100"/>
        <v>95104.390000000029</v>
      </c>
      <c r="AY36" s="9">
        <f t="shared" si="101"/>
        <v>0</v>
      </c>
      <c r="AZ36" s="96">
        <f t="shared" si="102"/>
        <v>145988.79999999999</v>
      </c>
      <c r="BA36" s="4">
        <f t="shared" si="158"/>
        <v>0</v>
      </c>
      <c r="BB36" s="9">
        <f t="shared" si="104"/>
        <v>0</v>
      </c>
      <c r="BC36" s="9">
        <f t="shared" si="105"/>
        <v>145988.79999999999</v>
      </c>
      <c r="BD36" s="9">
        <f t="shared" si="162"/>
        <v>145988.79999999999</v>
      </c>
      <c r="BE36" s="9">
        <f t="shared" si="107"/>
        <v>4423.46</v>
      </c>
      <c r="BF36" s="9">
        <f t="shared" si="108"/>
        <v>46460.94999999999</v>
      </c>
      <c r="BG36" s="9">
        <f t="shared" si="109"/>
        <v>99527.850000000035</v>
      </c>
      <c r="BH36" s="9">
        <f t="shared" si="110"/>
        <v>0</v>
      </c>
      <c r="BI36" s="96">
        <f t="shared" si="111"/>
        <v>145988.79999999999</v>
      </c>
      <c r="BJ36" s="4">
        <f t="shared" si="158"/>
        <v>0</v>
      </c>
      <c r="BK36" s="9">
        <f t="shared" si="113"/>
        <v>0</v>
      </c>
      <c r="BL36" s="9">
        <f t="shared" si="114"/>
        <v>145988.79999999999</v>
      </c>
      <c r="BM36" s="9">
        <f t="shared" si="163"/>
        <v>145988.79999999999</v>
      </c>
      <c r="BN36" s="9">
        <f t="shared" si="116"/>
        <v>4423.46</v>
      </c>
      <c r="BO36" s="9">
        <f t="shared" si="117"/>
        <v>42037.489999999991</v>
      </c>
      <c r="BP36" s="9">
        <f t="shared" si="118"/>
        <v>103951.31000000004</v>
      </c>
      <c r="BQ36" s="9">
        <f t="shared" si="119"/>
        <v>0</v>
      </c>
      <c r="BR36" s="96">
        <f t="shared" si="120"/>
        <v>145988.79999999999</v>
      </c>
      <c r="BS36" s="4">
        <f t="shared" si="158"/>
        <v>0</v>
      </c>
      <c r="BT36" s="9">
        <f t="shared" si="122"/>
        <v>0</v>
      </c>
      <c r="BU36" s="9">
        <f t="shared" si="123"/>
        <v>145988.79999999999</v>
      </c>
      <c r="BV36" s="9">
        <f t="shared" si="164"/>
        <v>145988.79999999999</v>
      </c>
      <c r="BW36" s="9">
        <f t="shared" si="125"/>
        <v>4423.46</v>
      </c>
      <c r="BX36" s="9">
        <f t="shared" si="126"/>
        <v>37614.029999999992</v>
      </c>
      <c r="BY36" s="9">
        <f t="shared" si="127"/>
        <v>108374.77000000005</v>
      </c>
      <c r="BZ36" s="9">
        <f t="shared" si="128"/>
        <v>0</v>
      </c>
      <c r="CA36" s="96">
        <f t="shared" si="129"/>
        <v>145988.79999999999</v>
      </c>
      <c r="CB36" s="4">
        <f t="shared" si="158"/>
        <v>0</v>
      </c>
      <c r="CC36" s="9">
        <f t="shared" si="131"/>
        <v>0</v>
      </c>
      <c r="CD36" s="9">
        <f t="shared" si="132"/>
        <v>145988.79999999999</v>
      </c>
      <c r="CE36" s="9">
        <f t="shared" si="165"/>
        <v>145988.79999999999</v>
      </c>
      <c r="CF36" s="9">
        <f t="shared" si="134"/>
        <v>4423.46</v>
      </c>
      <c r="CG36" s="9">
        <f t="shared" si="135"/>
        <v>33190.569999999992</v>
      </c>
      <c r="CH36" s="9">
        <f t="shared" si="136"/>
        <v>112798.23000000005</v>
      </c>
      <c r="CI36" s="9">
        <f t="shared" si="137"/>
        <v>0</v>
      </c>
      <c r="CJ36" s="96">
        <f t="shared" si="138"/>
        <v>145988.79999999999</v>
      </c>
      <c r="CK36" s="4">
        <f t="shared" si="158"/>
        <v>0</v>
      </c>
      <c r="CL36" s="9">
        <f t="shared" si="140"/>
        <v>0</v>
      </c>
      <c r="CM36" s="9">
        <f t="shared" si="141"/>
        <v>145988.79999999999</v>
      </c>
      <c r="CN36" s="9">
        <f t="shared" si="166"/>
        <v>145988.79999999999</v>
      </c>
      <c r="CO36" s="9">
        <f t="shared" si="143"/>
        <v>4423.46</v>
      </c>
      <c r="CP36" s="9">
        <f t="shared" si="144"/>
        <v>28767.109999999993</v>
      </c>
      <c r="CQ36" s="9">
        <f t="shared" si="145"/>
        <v>117221.69000000006</v>
      </c>
      <c r="CR36" s="9">
        <f t="shared" si="146"/>
        <v>0</v>
      </c>
      <c r="CS36" s="96">
        <f t="shared" si="147"/>
        <v>145988.79999999999</v>
      </c>
    </row>
    <row r="37" spans="1:97" ht="12.9" customHeight="1" x14ac:dyDescent="0.25">
      <c r="A37" s="207">
        <v>1995</v>
      </c>
      <c r="B37" s="208" t="s">
        <v>358</v>
      </c>
      <c r="C37" s="181"/>
      <c r="D37" s="181"/>
      <c r="E37" s="279">
        <v>274026.48</v>
      </c>
      <c r="F37" s="277">
        <v>34881</v>
      </c>
      <c r="G37" s="210">
        <v>33</v>
      </c>
      <c r="H37" s="244"/>
      <c r="I37" s="190"/>
      <c r="J37" s="240" t="s">
        <v>463</v>
      </c>
      <c r="K37" s="385">
        <f t="shared" si="148"/>
        <v>3.0300000000000001E-2</v>
      </c>
      <c r="L37" s="94">
        <f t="shared" si="149"/>
        <v>8303</v>
      </c>
      <c r="M37" s="1">
        <f t="shared" ref="M37:M66" si="167">IF(AND(E37-N37&gt;=0,F37&gt;0,YEAR(M$4)&gt;=YEAR(F37)),E37-N37,IF(AND(E37-N37&lt;0,F37&gt;0,YEAR(M$4)&gt;=YEAR(F37)),E37-N37,0))</f>
        <v>137026.97999999998</v>
      </c>
      <c r="N37" s="1">
        <f t="shared" si="150"/>
        <v>136999.5</v>
      </c>
      <c r="O37" s="1"/>
      <c r="P37" s="1">
        <f t="shared" ref="P37:P66" si="168">IF(AND($F37&gt;0,$F37&lt;=N$4),$E37,0)</f>
        <v>274026.48</v>
      </c>
      <c r="Q37" s="4">
        <f t="shared" si="151"/>
        <v>0</v>
      </c>
      <c r="R37" s="9">
        <f t="shared" ref="R37:R66" si="169">IF(Q37&lt;&gt;0,ROUND(Q37*YEARFRAC($F37,S$4,0),2),0)</f>
        <v>0</v>
      </c>
      <c r="S37" s="9">
        <f t="shared" si="152"/>
        <v>274026.48</v>
      </c>
      <c r="T37" s="9">
        <f t="shared" si="153"/>
        <v>274026.48</v>
      </c>
      <c r="U37" s="9">
        <f t="shared" si="154"/>
        <v>8303</v>
      </c>
      <c r="V37" s="9">
        <f t="shared" ref="V37:V66" si="170">IF(AND(YEAR(V$4)=YEAR($F37),$E37&gt;0,$F37&gt;0,$E37-U37&gt;=0),$E37-U37,IF(AND(YEAR(V$4)&gt;YEAR($F37),$E37&gt;0,$F37&gt;0,M37-U37&gt;=0),M37-U37,IF(AND(YEAR(V$4)=YEAR($F37),$E37&lt;0,$F37&gt;0,$E37-U37&lt;0),$E37-U37,IF(AND(YEAR(V$4)&gt;YEAR($F37),$E37&lt;0,$F37&gt;0,M37-U37&lt;=0),M37-U37,0))))</f>
        <v>128723.97999999998</v>
      </c>
      <c r="W37" s="9">
        <f t="shared" si="155"/>
        <v>145302.5</v>
      </c>
      <c r="X37" s="9">
        <f t="shared" si="156"/>
        <v>0</v>
      </c>
      <c r="Y37" s="96">
        <f t="shared" si="157"/>
        <v>274026.48</v>
      </c>
      <c r="Z37" s="4">
        <f t="shared" ref="Z37:CK52" si="171">IF(YEAR($F37)=Z$4,$E37,0)</f>
        <v>0</v>
      </c>
      <c r="AA37" s="9">
        <f t="shared" si="77"/>
        <v>0</v>
      </c>
      <c r="AB37" s="9">
        <f t="shared" si="78"/>
        <v>274026.48</v>
      </c>
      <c r="AC37" s="9">
        <f t="shared" si="159"/>
        <v>274026.48</v>
      </c>
      <c r="AD37" s="9">
        <f t="shared" si="80"/>
        <v>8303</v>
      </c>
      <c r="AE37" s="9">
        <f t="shared" si="81"/>
        <v>120420.97999999998</v>
      </c>
      <c r="AF37" s="9">
        <f t="shared" si="82"/>
        <v>153605.5</v>
      </c>
      <c r="AG37" s="9">
        <f t="shared" si="83"/>
        <v>0</v>
      </c>
      <c r="AH37" s="96">
        <f t="shared" si="84"/>
        <v>274026.48</v>
      </c>
      <c r="AI37" s="4">
        <f t="shared" si="171"/>
        <v>0</v>
      </c>
      <c r="AJ37" s="9">
        <f t="shared" si="86"/>
        <v>0</v>
      </c>
      <c r="AK37" s="9">
        <f t="shared" si="87"/>
        <v>274026.48</v>
      </c>
      <c r="AL37" s="9">
        <f t="shared" si="160"/>
        <v>274026.48</v>
      </c>
      <c r="AM37" s="9">
        <f t="shared" si="89"/>
        <v>8303</v>
      </c>
      <c r="AN37" s="9">
        <f t="shared" si="90"/>
        <v>112117.97999999998</v>
      </c>
      <c r="AO37" s="9">
        <f t="shared" si="91"/>
        <v>161908.5</v>
      </c>
      <c r="AP37" s="9">
        <f t="shared" si="92"/>
        <v>0</v>
      </c>
      <c r="AQ37" s="96">
        <f t="shared" si="93"/>
        <v>274026.48</v>
      </c>
      <c r="AR37" s="4">
        <f t="shared" si="171"/>
        <v>0</v>
      </c>
      <c r="AS37" s="9">
        <f t="shared" si="95"/>
        <v>0</v>
      </c>
      <c r="AT37" s="9">
        <f t="shared" si="96"/>
        <v>274026.48</v>
      </c>
      <c r="AU37" s="9">
        <f t="shared" si="161"/>
        <v>274026.48</v>
      </c>
      <c r="AV37" s="9">
        <f t="shared" si="98"/>
        <v>8303</v>
      </c>
      <c r="AW37" s="9">
        <f t="shared" si="99"/>
        <v>103814.97999999998</v>
      </c>
      <c r="AX37" s="9">
        <f t="shared" si="100"/>
        <v>170211.5</v>
      </c>
      <c r="AY37" s="9">
        <f t="shared" si="101"/>
        <v>0</v>
      </c>
      <c r="AZ37" s="96">
        <f t="shared" si="102"/>
        <v>274026.48</v>
      </c>
      <c r="BA37" s="4">
        <f t="shared" si="171"/>
        <v>0</v>
      </c>
      <c r="BB37" s="9">
        <f t="shared" si="104"/>
        <v>0</v>
      </c>
      <c r="BC37" s="9">
        <f t="shared" si="105"/>
        <v>274026.48</v>
      </c>
      <c r="BD37" s="9">
        <f t="shared" si="162"/>
        <v>274026.48</v>
      </c>
      <c r="BE37" s="9">
        <f t="shared" si="107"/>
        <v>8303</v>
      </c>
      <c r="BF37" s="9">
        <f t="shared" si="108"/>
        <v>95511.979999999981</v>
      </c>
      <c r="BG37" s="9">
        <f t="shared" si="109"/>
        <v>178514.5</v>
      </c>
      <c r="BH37" s="9">
        <f t="shared" si="110"/>
        <v>0</v>
      </c>
      <c r="BI37" s="96">
        <f t="shared" si="111"/>
        <v>274026.48</v>
      </c>
      <c r="BJ37" s="4">
        <f t="shared" si="171"/>
        <v>0</v>
      </c>
      <c r="BK37" s="9">
        <f t="shared" si="113"/>
        <v>0</v>
      </c>
      <c r="BL37" s="9">
        <f t="shared" si="114"/>
        <v>274026.48</v>
      </c>
      <c r="BM37" s="9">
        <f t="shared" si="163"/>
        <v>274026.48</v>
      </c>
      <c r="BN37" s="9">
        <f t="shared" si="116"/>
        <v>8303</v>
      </c>
      <c r="BO37" s="9">
        <f t="shared" si="117"/>
        <v>87208.979999999981</v>
      </c>
      <c r="BP37" s="9">
        <f t="shared" si="118"/>
        <v>186817.5</v>
      </c>
      <c r="BQ37" s="9">
        <f t="shared" si="119"/>
        <v>0</v>
      </c>
      <c r="BR37" s="96">
        <f t="shared" si="120"/>
        <v>274026.48</v>
      </c>
      <c r="BS37" s="4">
        <f t="shared" si="171"/>
        <v>0</v>
      </c>
      <c r="BT37" s="9">
        <f t="shared" si="122"/>
        <v>0</v>
      </c>
      <c r="BU37" s="9">
        <f t="shared" si="123"/>
        <v>274026.48</v>
      </c>
      <c r="BV37" s="9">
        <f t="shared" si="164"/>
        <v>274026.48</v>
      </c>
      <c r="BW37" s="9">
        <f t="shared" si="125"/>
        <v>8303</v>
      </c>
      <c r="BX37" s="9">
        <f t="shared" si="126"/>
        <v>78905.979999999981</v>
      </c>
      <c r="BY37" s="9">
        <f t="shared" si="127"/>
        <v>195120.5</v>
      </c>
      <c r="BZ37" s="9">
        <f t="shared" si="128"/>
        <v>0</v>
      </c>
      <c r="CA37" s="96">
        <f t="shared" si="129"/>
        <v>274026.48</v>
      </c>
      <c r="CB37" s="4">
        <f t="shared" si="171"/>
        <v>0</v>
      </c>
      <c r="CC37" s="9">
        <f t="shared" si="131"/>
        <v>0</v>
      </c>
      <c r="CD37" s="9">
        <f t="shared" si="132"/>
        <v>274026.48</v>
      </c>
      <c r="CE37" s="9">
        <f t="shared" si="165"/>
        <v>274026.48</v>
      </c>
      <c r="CF37" s="9">
        <f t="shared" si="134"/>
        <v>8303</v>
      </c>
      <c r="CG37" s="9">
        <f t="shared" si="135"/>
        <v>70602.979999999981</v>
      </c>
      <c r="CH37" s="9">
        <f t="shared" si="136"/>
        <v>203423.5</v>
      </c>
      <c r="CI37" s="9">
        <f t="shared" si="137"/>
        <v>0</v>
      </c>
      <c r="CJ37" s="96">
        <f t="shared" si="138"/>
        <v>274026.48</v>
      </c>
      <c r="CK37" s="4">
        <f t="shared" si="171"/>
        <v>0</v>
      </c>
      <c r="CL37" s="9">
        <f t="shared" si="140"/>
        <v>0</v>
      </c>
      <c r="CM37" s="9">
        <f t="shared" si="141"/>
        <v>274026.48</v>
      </c>
      <c r="CN37" s="9">
        <f t="shared" si="166"/>
        <v>274026.48</v>
      </c>
      <c r="CO37" s="9">
        <f t="shared" si="143"/>
        <v>8303</v>
      </c>
      <c r="CP37" s="9">
        <f t="shared" si="144"/>
        <v>62299.979999999981</v>
      </c>
      <c r="CQ37" s="9">
        <f t="shared" si="145"/>
        <v>211726.5</v>
      </c>
      <c r="CR37" s="9">
        <f t="shared" si="146"/>
        <v>0</v>
      </c>
      <c r="CS37" s="96">
        <f t="shared" si="147"/>
        <v>274026.48</v>
      </c>
    </row>
    <row r="38" spans="1:97" ht="12.9" customHeight="1" x14ac:dyDescent="0.25">
      <c r="A38" s="207">
        <v>1996</v>
      </c>
      <c r="B38" s="208" t="s">
        <v>359</v>
      </c>
      <c r="C38" s="181"/>
      <c r="D38" s="181"/>
      <c r="E38" s="279">
        <v>299404.86</v>
      </c>
      <c r="F38" s="277">
        <v>35247</v>
      </c>
      <c r="G38" s="210">
        <v>33</v>
      </c>
      <c r="H38" s="244"/>
      <c r="I38" s="190"/>
      <c r="J38" s="240" t="s">
        <v>463</v>
      </c>
      <c r="K38" s="385">
        <f t="shared" si="148"/>
        <v>3.0300000000000001E-2</v>
      </c>
      <c r="L38" s="94">
        <f t="shared" si="149"/>
        <v>9071.9699999999993</v>
      </c>
      <c r="M38" s="1">
        <f t="shared" si="167"/>
        <v>158789.32</v>
      </c>
      <c r="N38" s="1">
        <f t="shared" si="150"/>
        <v>140615.53999999998</v>
      </c>
      <c r="O38" s="1"/>
      <c r="P38" s="1">
        <f t="shared" si="168"/>
        <v>299404.86</v>
      </c>
      <c r="Q38" s="4">
        <f t="shared" si="151"/>
        <v>0</v>
      </c>
      <c r="R38" s="9">
        <f t="shared" si="169"/>
        <v>0</v>
      </c>
      <c r="S38" s="9">
        <f t="shared" si="152"/>
        <v>299404.86</v>
      </c>
      <c r="T38" s="9">
        <f t="shared" si="153"/>
        <v>299404.86</v>
      </c>
      <c r="U38" s="9">
        <f t="shared" si="154"/>
        <v>9071.9699999999993</v>
      </c>
      <c r="V38" s="9">
        <f t="shared" si="170"/>
        <v>149717.35</v>
      </c>
      <c r="W38" s="9">
        <f t="shared" si="155"/>
        <v>149687.50999999998</v>
      </c>
      <c r="X38" s="9">
        <f t="shared" si="156"/>
        <v>0</v>
      </c>
      <c r="Y38" s="96">
        <f t="shared" si="157"/>
        <v>299404.86</v>
      </c>
      <c r="Z38" s="4">
        <f t="shared" si="171"/>
        <v>0</v>
      </c>
      <c r="AA38" s="9">
        <f t="shared" si="77"/>
        <v>0</v>
      </c>
      <c r="AB38" s="9">
        <f t="shared" si="78"/>
        <v>299404.86</v>
      </c>
      <c r="AC38" s="9">
        <f t="shared" si="159"/>
        <v>299404.86</v>
      </c>
      <c r="AD38" s="9">
        <f t="shared" si="80"/>
        <v>9071.9699999999993</v>
      </c>
      <c r="AE38" s="9">
        <f t="shared" si="81"/>
        <v>140645.38</v>
      </c>
      <c r="AF38" s="9">
        <f t="shared" si="82"/>
        <v>158759.47999999998</v>
      </c>
      <c r="AG38" s="9">
        <f t="shared" si="83"/>
        <v>0</v>
      </c>
      <c r="AH38" s="96">
        <f t="shared" si="84"/>
        <v>299404.86</v>
      </c>
      <c r="AI38" s="4">
        <f t="shared" si="171"/>
        <v>0</v>
      </c>
      <c r="AJ38" s="9">
        <f t="shared" si="86"/>
        <v>0</v>
      </c>
      <c r="AK38" s="9">
        <f t="shared" si="87"/>
        <v>299404.86</v>
      </c>
      <c r="AL38" s="9">
        <f t="shared" si="160"/>
        <v>299404.86</v>
      </c>
      <c r="AM38" s="9">
        <f t="shared" si="89"/>
        <v>9071.9699999999993</v>
      </c>
      <c r="AN38" s="9">
        <f t="shared" si="90"/>
        <v>131573.41</v>
      </c>
      <c r="AO38" s="9">
        <f t="shared" si="91"/>
        <v>167831.44999999998</v>
      </c>
      <c r="AP38" s="9">
        <f t="shared" si="92"/>
        <v>0</v>
      </c>
      <c r="AQ38" s="96">
        <f t="shared" si="93"/>
        <v>299404.86</v>
      </c>
      <c r="AR38" s="4">
        <f t="shared" si="171"/>
        <v>0</v>
      </c>
      <c r="AS38" s="9">
        <f t="shared" si="95"/>
        <v>0</v>
      </c>
      <c r="AT38" s="9">
        <f t="shared" si="96"/>
        <v>299404.86</v>
      </c>
      <c r="AU38" s="9">
        <f t="shared" si="161"/>
        <v>299404.86</v>
      </c>
      <c r="AV38" s="9">
        <f t="shared" si="98"/>
        <v>9071.9699999999993</v>
      </c>
      <c r="AW38" s="9">
        <f t="shared" si="99"/>
        <v>122501.44</v>
      </c>
      <c r="AX38" s="9">
        <f t="shared" si="100"/>
        <v>176903.41999999998</v>
      </c>
      <c r="AY38" s="9">
        <f t="shared" si="101"/>
        <v>0</v>
      </c>
      <c r="AZ38" s="96">
        <f t="shared" si="102"/>
        <v>299404.86</v>
      </c>
      <c r="BA38" s="4">
        <f t="shared" si="171"/>
        <v>0</v>
      </c>
      <c r="BB38" s="9">
        <f t="shared" si="104"/>
        <v>0</v>
      </c>
      <c r="BC38" s="9">
        <f t="shared" si="105"/>
        <v>299404.86</v>
      </c>
      <c r="BD38" s="9">
        <f t="shared" si="162"/>
        <v>299404.86</v>
      </c>
      <c r="BE38" s="9">
        <f t="shared" si="107"/>
        <v>9071.9699999999993</v>
      </c>
      <c r="BF38" s="9">
        <f t="shared" si="108"/>
        <v>113429.47</v>
      </c>
      <c r="BG38" s="9">
        <f t="shared" si="109"/>
        <v>185975.38999999998</v>
      </c>
      <c r="BH38" s="9">
        <f t="shared" si="110"/>
        <v>0</v>
      </c>
      <c r="BI38" s="96">
        <f t="shared" si="111"/>
        <v>299404.86</v>
      </c>
      <c r="BJ38" s="4">
        <f t="shared" si="171"/>
        <v>0</v>
      </c>
      <c r="BK38" s="9">
        <f t="shared" si="113"/>
        <v>0</v>
      </c>
      <c r="BL38" s="9">
        <f t="shared" si="114"/>
        <v>299404.86</v>
      </c>
      <c r="BM38" s="9">
        <f t="shared" si="163"/>
        <v>299404.86</v>
      </c>
      <c r="BN38" s="9">
        <f t="shared" si="116"/>
        <v>9071.9699999999993</v>
      </c>
      <c r="BO38" s="9">
        <f t="shared" si="117"/>
        <v>104357.5</v>
      </c>
      <c r="BP38" s="9">
        <f t="shared" si="118"/>
        <v>195047.36</v>
      </c>
      <c r="BQ38" s="9">
        <f t="shared" si="119"/>
        <v>0</v>
      </c>
      <c r="BR38" s="96">
        <f t="shared" si="120"/>
        <v>299404.86</v>
      </c>
      <c r="BS38" s="4">
        <f t="shared" si="171"/>
        <v>0</v>
      </c>
      <c r="BT38" s="9">
        <f t="shared" si="122"/>
        <v>0</v>
      </c>
      <c r="BU38" s="9">
        <f t="shared" si="123"/>
        <v>299404.86</v>
      </c>
      <c r="BV38" s="9">
        <f t="shared" si="164"/>
        <v>299404.86</v>
      </c>
      <c r="BW38" s="9">
        <f t="shared" si="125"/>
        <v>9071.9699999999993</v>
      </c>
      <c r="BX38" s="9">
        <f t="shared" si="126"/>
        <v>95285.53</v>
      </c>
      <c r="BY38" s="9">
        <f t="shared" si="127"/>
        <v>204119.33</v>
      </c>
      <c r="BZ38" s="9">
        <f t="shared" si="128"/>
        <v>0</v>
      </c>
      <c r="CA38" s="96">
        <f t="shared" si="129"/>
        <v>299404.86</v>
      </c>
      <c r="CB38" s="4">
        <f t="shared" si="171"/>
        <v>0</v>
      </c>
      <c r="CC38" s="9">
        <f t="shared" si="131"/>
        <v>0</v>
      </c>
      <c r="CD38" s="9">
        <f t="shared" si="132"/>
        <v>299404.86</v>
      </c>
      <c r="CE38" s="9">
        <f t="shared" si="165"/>
        <v>299404.86</v>
      </c>
      <c r="CF38" s="9">
        <f t="shared" si="134"/>
        <v>9071.9699999999993</v>
      </c>
      <c r="CG38" s="9">
        <f t="shared" si="135"/>
        <v>86213.56</v>
      </c>
      <c r="CH38" s="9">
        <f t="shared" si="136"/>
        <v>213191.3</v>
      </c>
      <c r="CI38" s="9">
        <f t="shared" si="137"/>
        <v>0</v>
      </c>
      <c r="CJ38" s="96">
        <f t="shared" si="138"/>
        <v>299404.86</v>
      </c>
      <c r="CK38" s="4">
        <f t="shared" si="171"/>
        <v>0</v>
      </c>
      <c r="CL38" s="9">
        <f t="shared" si="140"/>
        <v>0</v>
      </c>
      <c r="CM38" s="9">
        <f t="shared" si="141"/>
        <v>299404.86</v>
      </c>
      <c r="CN38" s="9">
        <f t="shared" si="166"/>
        <v>299404.86</v>
      </c>
      <c r="CO38" s="9">
        <f t="shared" si="143"/>
        <v>9071.9699999999993</v>
      </c>
      <c r="CP38" s="9">
        <f t="shared" si="144"/>
        <v>77141.59</v>
      </c>
      <c r="CQ38" s="9">
        <f t="shared" si="145"/>
        <v>222263.27</v>
      </c>
      <c r="CR38" s="9">
        <f t="shared" si="146"/>
        <v>0</v>
      </c>
      <c r="CS38" s="96">
        <f t="shared" si="147"/>
        <v>299404.86</v>
      </c>
    </row>
    <row r="39" spans="1:97" ht="12.9" customHeight="1" x14ac:dyDescent="0.25">
      <c r="A39" s="207">
        <v>1997</v>
      </c>
      <c r="B39" s="208" t="s">
        <v>360</v>
      </c>
      <c r="C39" s="181"/>
      <c r="D39" s="181"/>
      <c r="E39" s="279">
        <v>92184.79</v>
      </c>
      <c r="F39" s="277">
        <v>35612</v>
      </c>
      <c r="G39" s="210">
        <v>33</v>
      </c>
      <c r="H39" s="244"/>
      <c r="I39" s="190"/>
      <c r="J39" s="240" t="s">
        <v>463</v>
      </c>
      <c r="K39" s="385">
        <f t="shared" si="148"/>
        <v>3.0300000000000001E-2</v>
      </c>
      <c r="L39" s="94">
        <f t="shared" si="149"/>
        <v>2793.2</v>
      </c>
      <c r="M39" s="1">
        <f t="shared" si="167"/>
        <v>51683.39</v>
      </c>
      <c r="N39" s="1">
        <f t="shared" si="150"/>
        <v>40501.399999999994</v>
      </c>
      <c r="O39" s="1"/>
      <c r="P39" s="1">
        <f t="shared" si="168"/>
        <v>92184.79</v>
      </c>
      <c r="Q39" s="4">
        <f t="shared" si="151"/>
        <v>0</v>
      </c>
      <c r="R39" s="9">
        <f t="shared" si="169"/>
        <v>0</v>
      </c>
      <c r="S39" s="9">
        <f t="shared" si="152"/>
        <v>92184.79</v>
      </c>
      <c r="T39" s="9">
        <f t="shared" si="153"/>
        <v>92184.79</v>
      </c>
      <c r="U39" s="9">
        <f t="shared" si="154"/>
        <v>2793.2</v>
      </c>
      <c r="V39" s="9">
        <f t="shared" si="170"/>
        <v>48890.19</v>
      </c>
      <c r="W39" s="9">
        <f t="shared" si="155"/>
        <v>43294.599999999991</v>
      </c>
      <c r="X39" s="9">
        <f t="shared" si="156"/>
        <v>0</v>
      </c>
      <c r="Y39" s="96">
        <f t="shared" si="157"/>
        <v>92184.79</v>
      </c>
      <c r="Z39" s="4">
        <f t="shared" si="171"/>
        <v>0</v>
      </c>
      <c r="AA39" s="9">
        <f t="shared" si="77"/>
        <v>0</v>
      </c>
      <c r="AB39" s="9">
        <f t="shared" si="78"/>
        <v>92184.79</v>
      </c>
      <c r="AC39" s="9">
        <f t="shared" si="159"/>
        <v>92184.79</v>
      </c>
      <c r="AD39" s="9">
        <f t="shared" si="80"/>
        <v>2793.2</v>
      </c>
      <c r="AE39" s="9">
        <f t="shared" si="81"/>
        <v>46096.990000000005</v>
      </c>
      <c r="AF39" s="9">
        <f t="shared" si="82"/>
        <v>46087.799999999988</v>
      </c>
      <c r="AG39" s="9">
        <f t="shared" si="83"/>
        <v>0</v>
      </c>
      <c r="AH39" s="96">
        <f t="shared" si="84"/>
        <v>92184.79</v>
      </c>
      <c r="AI39" s="4">
        <f t="shared" si="171"/>
        <v>0</v>
      </c>
      <c r="AJ39" s="9">
        <f t="shared" si="86"/>
        <v>0</v>
      </c>
      <c r="AK39" s="9">
        <f t="shared" si="87"/>
        <v>92184.79</v>
      </c>
      <c r="AL39" s="9">
        <f t="shared" si="160"/>
        <v>92184.79</v>
      </c>
      <c r="AM39" s="9">
        <f t="shared" si="89"/>
        <v>2793.2</v>
      </c>
      <c r="AN39" s="9">
        <f t="shared" si="90"/>
        <v>43303.790000000008</v>
      </c>
      <c r="AO39" s="9">
        <f t="shared" si="91"/>
        <v>48880.999999999985</v>
      </c>
      <c r="AP39" s="9">
        <f t="shared" si="92"/>
        <v>0</v>
      </c>
      <c r="AQ39" s="96">
        <f t="shared" si="93"/>
        <v>92184.79</v>
      </c>
      <c r="AR39" s="4">
        <f t="shared" si="171"/>
        <v>0</v>
      </c>
      <c r="AS39" s="9">
        <f t="shared" si="95"/>
        <v>0</v>
      </c>
      <c r="AT39" s="9">
        <f t="shared" si="96"/>
        <v>92184.79</v>
      </c>
      <c r="AU39" s="9">
        <f t="shared" si="161"/>
        <v>92184.79</v>
      </c>
      <c r="AV39" s="9">
        <f t="shared" si="98"/>
        <v>2793.2</v>
      </c>
      <c r="AW39" s="9">
        <f t="shared" si="99"/>
        <v>40510.590000000011</v>
      </c>
      <c r="AX39" s="9">
        <f t="shared" si="100"/>
        <v>51674.199999999983</v>
      </c>
      <c r="AY39" s="9">
        <f t="shared" si="101"/>
        <v>0</v>
      </c>
      <c r="AZ39" s="96">
        <f t="shared" si="102"/>
        <v>92184.79</v>
      </c>
      <c r="BA39" s="4">
        <f t="shared" si="171"/>
        <v>0</v>
      </c>
      <c r="BB39" s="9">
        <f t="shared" si="104"/>
        <v>0</v>
      </c>
      <c r="BC39" s="9">
        <f t="shared" si="105"/>
        <v>92184.79</v>
      </c>
      <c r="BD39" s="9">
        <f t="shared" si="162"/>
        <v>92184.79</v>
      </c>
      <c r="BE39" s="9">
        <f t="shared" si="107"/>
        <v>2793.2</v>
      </c>
      <c r="BF39" s="9">
        <f t="shared" si="108"/>
        <v>37717.390000000014</v>
      </c>
      <c r="BG39" s="9">
        <f t="shared" si="109"/>
        <v>54467.39999999998</v>
      </c>
      <c r="BH39" s="9">
        <f t="shared" si="110"/>
        <v>0</v>
      </c>
      <c r="BI39" s="96">
        <f t="shared" si="111"/>
        <v>92184.79</v>
      </c>
      <c r="BJ39" s="4">
        <f t="shared" si="171"/>
        <v>0</v>
      </c>
      <c r="BK39" s="9">
        <f t="shared" si="113"/>
        <v>0</v>
      </c>
      <c r="BL39" s="9">
        <f t="shared" si="114"/>
        <v>92184.79</v>
      </c>
      <c r="BM39" s="9">
        <f t="shared" si="163"/>
        <v>92184.79</v>
      </c>
      <c r="BN39" s="9">
        <f t="shared" si="116"/>
        <v>2793.2</v>
      </c>
      <c r="BO39" s="9">
        <f t="shared" si="117"/>
        <v>34924.190000000017</v>
      </c>
      <c r="BP39" s="9">
        <f t="shared" si="118"/>
        <v>57260.599999999977</v>
      </c>
      <c r="BQ39" s="9">
        <f t="shared" si="119"/>
        <v>0</v>
      </c>
      <c r="BR39" s="96">
        <f t="shared" si="120"/>
        <v>92184.79</v>
      </c>
      <c r="BS39" s="4">
        <f t="shared" si="171"/>
        <v>0</v>
      </c>
      <c r="BT39" s="9">
        <f t="shared" si="122"/>
        <v>0</v>
      </c>
      <c r="BU39" s="9">
        <f t="shared" si="123"/>
        <v>92184.79</v>
      </c>
      <c r="BV39" s="9">
        <f t="shared" si="164"/>
        <v>92184.79</v>
      </c>
      <c r="BW39" s="9">
        <f t="shared" si="125"/>
        <v>2793.2</v>
      </c>
      <c r="BX39" s="9">
        <f t="shared" si="126"/>
        <v>32130.990000000016</v>
      </c>
      <c r="BY39" s="9">
        <f t="shared" si="127"/>
        <v>60053.799999999974</v>
      </c>
      <c r="BZ39" s="9">
        <f t="shared" si="128"/>
        <v>0</v>
      </c>
      <c r="CA39" s="96">
        <f t="shared" si="129"/>
        <v>92184.79</v>
      </c>
      <c r="CB39" s="4">
        <f t="shared" si="171"/>
        <v>0</v>
      </c>
      <c r="CC39" s="9">
        <f t="shared" si="131"/>
        <v>0</v>
      </c>
      <c r="CD39" s="9">
        <f t="shared" si="132"/>
        <v>92184.79</v>
      </c>
      <c r="CE39" s="9">
        <f t="shared" si="165"/>
        <v>92184.79</v>
      </c>
      <c r="CF39" s="9">
        <f t="shared" si="134"/>
        <v>2793.2</v>
      </c>
      <c r="CG39" s="9">
        <f t="shared" si="135"/>
        <v>29337.790000000015</v>
      </c>
      <c r="CH39" s="9">
        <f t="shared" si="136"/>
        <v>62846.999999999971</v>
      </c>
      <c r="CI39" s="9">
        <f t="shared" si="137"/>
        <v>0</v>
      </c>
      <c r="CJ39" s="96">
        <f t="shared" si="138"/>
        <v>92184.79</v>
      </c>
      <c r="CK39" s="4">
        <f t="shared" si="171"/>
        <v>0</v>
      </c>
      <c r="CL39" s="9">
        <f t="shared" si="140"/>
        <v>0</v>
      </c>
      <c r="CM39" s="9">
        <f t="shared" si="141"/>
        <v>92184.79</v>
      </c>
      <c r="CN39" s="9">
        <f t="shared" si="166"/>
        <v>92184.79</v>
      </c>
      <c r="CO39" s="9">
        <f t="shared" si="143"/>
        <v>2793.2</v>
      </c>
      <c r="CP39" s="9">
        <f t="shared" si="144"/>
        <v>26544.590000000015</v>
      </c>
      <c r="CQ39" s="9">
        <f t="shared" si="145"/>
        <v>65640.199999999968</v>
      </c>
      <c r="CR39" s="9">
        <f t="shared" si="146"/>
        <v>0</v>
      </c>
      <c r="CS39" s="96">
        <f t="shared" si="147"/>
        <v>92184.79</v>
      </c>
    </row>
    <row r="40" spans="1:97" ht="12.9" customHeight="1" x14ac:dyDescent="0.25">
      <c r="A40" s="207">
        <v>1998</v>
      </c>
      <c r="B40" s="208" t="s">
        <v>361</v>
      </c>
      <c r="C40" s="181"/>
      <c r="D40" s="181"/>
      <c r="E40" s="279">
        <v>171120.29</v>
      </c>
      <c r="F40" s="277">
        <v>35977</v>
      </c>
      <c r="G40" s="210">
        <v>33</v>
      </c>
      <c r="H40" s="244"/>
      <c r="I40" s="190"/>
      <c r="J40" s="240" t="s">
        <v>463</v>
      </c>
      <c r="K40" s="385">
        <f t="shared" si="148"/>
        <v>3.0300000000000001E-2</v>
      </c>
      <c r="L40" s="94">
        <f t="shared" si="149"/>
        <v>5184.9399999999996</v>
      </c>
      <c r="M40" s="1">
        <f t="shared" si="167"/>
        <v>101123.6</v>
      </c>
      <c r="N40" s="1">
        <f t="shared" si="150"/>
        <v>69996.69</v>
      </c>
      <c r="O40" s="1"/>
      <c r="P40" s="1">
        <f t="shared" si="168"/>
        <v>171120.29</v>
      </c>
      <c r="Q40" s="4">
        <f t="shared" si="151"/>
        <v>0</v>
      </c>
      <c r="R40" s="9">
        <f t="shared" si="169"/>
        <v>0</v>
      </c>
      <c r="S40" s="9">
        <f t="shared" si="152"/>
        <v>171120.29</v>
      </c>
      <c r="T40" s="9">
        <f t="shared" si="153"/>
        <v>171120.29</v>
      </c>
      <c r="U40" s="9">
        <f t="shared" si="154"/>
        <v>5184.9399999999996</v>
      </c>
      <c r="V40" s="9">
        <f t="shared" si="170"/>
        <v>95938.66</v>
      </c>
      <c r="W40" s="9">
        <f t="shared" si="155"/>
        <v>75181.63</v>
      </c>
      <c r="X40" s="9">
        <f t="shared" si="156"/>
        <v>0</v>
      </c>
      <c r="Y40" s="96">
        <f t="shared" si="157"/>
        <v>171120.29</v>
      </c>
      <c r="Z40" s="4">
        <f t="shared" si="171"/>
        <v>0</v>
      </c>
      <c r="AA40" s="9">
        <f t="shared" si="77"/>
        <v>0</v>
      </c>
      <c r="AB40" s="9">
        <f t="shared" si="78"/>
        <v>171120.29</v>
      </c>
      <c r="AC40" s="9">
        <f t="shared" si="159"/>
        <v>171120.29</v>
      </c>
      <c r="AD40" s="9">
        <f t="shared" si="80"/>
        <v>5184.9399999999996</v>
      </c>
      <c r="AE40" s="9">
        <f t="shared" si="81"/>
        <v>90753.72</v>
      </c>
      <c r="AF40" s="9">
        <f t="shared" si="82"/>
        <v>80366.570000000007</v>
      </c>
      <c r="AG40" s="9">
        <f t="shared" si="83"/>
        <v>0</v>
      </c>
      <c r="AH40" s="96">
        <f t="shared" si="84"/>
        <v>171120.29</v>
      </c>
      <c r="AI40" s="4">
        <f t="shared" si="171"/>
        <v>0</v>
      </c>
      <c r="AJ40" s="9">
        <f t="shared" si="86"/>
        <v>0</v>
      </c>
      <c r="AK40" s="9">
        <f t="shared" si="87"/>
        <v>171120.29</v>
      </c>
      <c r="AL40" s="9">
        <f t="shared" si="160"/>
        <v>171120.29</v>
      </c>
      <c r="AM40" s="9">
        <f t="shared" si="89"/>
        <v>5184.9399999999996</v>
      </c>
      <c r="AN40" s="9">
        <f t="shared" si="90"/>
        <v>85568.78</v>
      </c>
      <c r="AO40" s="9">
        <f t="shared" si="91"/>
        <v>85551.510000000009</v>
      </c>
      <c r="AP40" s="9">
        <f t="shared" si="92"/>
        <v>0</v>
      </c>
      <c r="AQ40" s="96">
        <f t="shared" si="93"/>
        <v>171120.29</v>
      </c>
      <c r="AR40" s="4">
        <f t="shared" si="171"/>
        <v>0</v>
      </c>
      <c r="AS40" s="9">
        <f t="shared" si="95"/>
        <v>0</v>
      </c>
      <c r="AT40" s="9">
        <f t="shared" si="96"/>
        <v>171120.29</v>
      </c>
      <c r="AU40" s="9">
        <f t="shared" si="161"/>
        <v>171120.29</v>
      </c>
      <c r="AV40" s="9">
        <f t="shared" si="98"/>
        <v>5184.9399999999996</v>
      </c>
      <c r="AW40" s="9">
        <f t="shared" si="99"/>
        <v>80383.839999999997</v>
      </c>
      <c r="AX40" s="9">
        <f t="shared" si="100"/>
        <v>90736.450000000012</v>
      </c>
      <c r="AY40" s="9">
        <f t="shared" si="101"/>
        <v>0</v>
      </c>
      <c r="AZ40" s="96">
        <f t="shared" si="102"/>
        <v>171120.29</v>
      </c>
      <c r="BA40" s="4">
        <f t="shared" si="171"/>
        <v>0</v>
      </c>
      <c r="BB40" s="9">
        <f t="shared" si="104"/>
        <v>0</v>
      </c>
      <c r="BC40" s="9">
        <f t="shared" si="105"/>
        <v>171120.29</v>
      </c>
      <c r="BD40" s="9">
        <f t="shared" si="162"/>
        <v>171120.29</v>
      </c>
      <c r="BE40" s="9">
        <f t="shared" si="107"/>
        <v>5184.9399999999996</v>
      </c>
      <c r="BF40" s="9">
        <f t="shared" si="108"/>
        <v>75198.899999999994</v>
      </c>
      <c r="BG40" s="9">
        <f t="shared" si="109"/>
        <v>95921.390000000014</v>
      </c>
      <c r="BH40" s="9">
        <f t="shared" si="110"/>
        <v>0</v>
      </c>
      <c r="BI40" s="96">
        <f t="shared" si="111"/>
        <v>171120.29</v>
      </c>
      <c r="BJ40" s="4">
        <f t="shared" si="171"/>
        <v>0</v>
      </c>
      <c r="BK40" s="9">
        <f t="shared" si="113"/>
        <v>0</v>
      </c>
      <c r="BL40" s="9">
        <f t="shared" si="114"/>
        <v>171120.29</v>
      </c>
      <c r="BM40" s="9">
        <f t="shared" si="163"/>
        <v>171120.29</v>
      </c>
      <c r="BN40" s="9">
        <f t="shared" si="116"/>
        <v>5184.9399999999996</v>
      </c>
      <c r="BO40" s="9">
        <f t="shared" si="117"/>
        <v>70013.959999999992</v>
      </c>
      <c r="BP40" s="9">
        <f t="shared" si="118"/>
        <v>101106.33000000002</v>
      </c>
      <c r="BQ40" s="9">
        <f t="shared" si="119"/>
        <v>0</v>
      </c>
      <c r="BR40" s="96">
        <f t="shared" si="120"/>
        <v>171120.29</v>
      </c>
      <c r="BS40" s="4">
        <f t="shared" si="171"/>
        <v>0</v>
      </c>
      <c r="BT40" s="9">
        <f t="shared" si="122"/>
        <v>0</v>
      </c>
      <c r="BU40" s="9">
        <f t="shared" si="123"/>
        <v>171120.29</v>
      </c>
      <c r="BV40" s="9">
        <f t="shared" si="164"/>
        <v>171120.29</v>
      </c>
      <c r="BW40" s="9">
        <f t="shared" si="125"/>
        <v>5184.9399999999996</v>
      </c>
      <c r="BX40" s="9">
        <f t="shared" si="126"/>
        <v>64829.01999999999</v>
      </c>
      <c r="BY40" s="9">
        <f t="shared" si="127"/>
        <v>106291.27000000002</v>
      </c>
      <c r="BZ40" s="9">
        <f t="shared" si="128"/>
        <v>0</v>
      </c>
      <c r="CA40" s="96">
        <f t="shared" si="129"/>
        <v>171120.29</v>
      </c>
      <c r="CB40" s="4">
        <f t="shared" si="171"/>
        <v>0</v>
      </c>
      <c r="CC40" s="9">
        <f t="shared" si="131"/>
        <v>0</v>
      </c>
      <c r="CD40" s="9">
        <f t="shared" si="132"/>
        <v>171120.29</v>
      </c>
      <c r="CE40" s="9">
        <f t="shared" si="165"/>
        <v>171120.29</v>
      </c>
      <c r="CF40" s="9">
        <f t="shared" si="134"/>
        <v>5184.9399999999996</v>
      </c>
      <c r="CG40" s="9">
        <f t="shared" si="135"/>
        <v>59644.079999999987</v>
      </c>
      <c r="CH40" s="9">
        <f t="shared" si="136"/>
        <v>111476.21000000002</v>
      </c>
      <c r="CI40" s="9">
        <f t="shared" si="137"/>
        <v>0</v>
      </c>
      <c r="CJ40" s="96">
        <f t="shared" si="138"/>
        <v>171120.29</v>
      </c>
      <c r="CK40" s="4">
        <f t="shared" si="171"/>
        <v>0</v>
      </c>
      <c r="CL40" s="9">
        <f t="shared" si="140"/>
        <v>0</v>
      </c>
      <c r="CM40" s="9">
        <f t="shared" si="141"/>
        <v>171120.29</v>
      </c>
      <c r="CN40" s="9">
        <f t="shared" si="166"/>
        <v>171120.29</v>
      </c>
      <c r="CO40" s="9">
        <f t="shared" si="143"/>
        <v>5184.9399999999996</v>
      </c>
      <c r="CP40" s="9">
        <f t="shared" si="144"/>
        <v>54459.139999999985</v>
      </c>
      <c r="CQ40" s="9">
        <f t="shared" si="145"/>
        <v>116661.15000000002</v>
      </c>
      <c r="CR40" s="9">
        <f t="shared" si="146"/>
        <v>0</v>
      </c>
      <c r="CS40" s="96">
        <f t="shared" si="147"/>
        <v>171120.29</v>
      </c>
    </row>
    <row r="41" spans="1:97" ht="12.9" customHeight="1" x14ac:dyDescent="0.25">
      <c r="A41" s="207">
        <v>1999</v>
      </c>
      <c r="B41" s="208" t="s">
        <v>362</v>
      </c>
      <c r="C41" s="181"/>
      <c r="D41" s="181"/>
      <c r="E41" s="279">
        <v>94659.95</v>
      </c>
      <c r="F41" s="277">
        <v>36342</v>
      </c>
      <c r="G41" s="210">
        <v>33</v>
      </c>
      <c r="H41" s="244"/>
      <c r="I41" s="190"/>
      <c r="J41" s="240" t="s">
        <v>463</v>
      </c>
      <c r="K41" s="385">
        <f t="shared" si="148"/>
        <v>3.0300000000000001E-2</v>
      </c>
      <c r="L41" s="94">
        <f t="shared" si="149"/>
        <v>2868.2</v>
      </c>
      <c r="M41" s="1">
        <f t="shared" si="167"/>
        <v>58807.450000000004</v>
      </c>
      <c r="N41" s="1">
        <f t="shared" si="150"/>
        <v>35852.499999999993</v>
      </c>
      <c r="O41" s="1"/>
      <c r="P41" s="1">
        <f t="shared" si="168"/>
        <v>94659.95</v>
      </c>
      <c r="Q41" s="4">
        <f t="shared" si="151"/>
        <v>0</v>
      </c>
      <c r="R41" s="9">
        <f t="shared" si="169"/>
        <v>0</v>
      </c>
      <c r="S41" s="9">
        <f t="shared" si="152"/>
        <v>94659.95</v>
      </c>
      <c r="T41" s="9">
        <f t="shared" si="153"/>
        <v>94659.95</v>
      </c>
      <c r="U41" s="9">
        <f t="shared" si="154"/>
        <v>2868.2</v>
      </c>
      <c r="V41" s="9">
        <f t="shared" si="170"/>
        <v>55939.250000000007</v>
      </c>
      <c r="W41" s="9">
        <f t="shared" si="155"/>
        <v>38720.69999999999</v>
      </c>
      <c r="X41" s="9">
        <f t="shared" si="156"/>
        <v>0</v>
      </c>
      <c r="Y41" s="96">
        <f t="shared" si="157"/>
        <v>94659.95</v>
      </c>
      <c r="Z41" s="4">
        <f t="shared" si="171"/>
        <v>0</v>
      </c>
      <c r="AA41" s="9">
        <f t="shared" si="77"/>
        <v>0</v>
      </c>
      <c r="AB41" s="9">
        <f t="shared" si="78"/>
        <v>94659.95</v>
      </c>
      <c r="AC41" s="9">
        <f t="shared" si="159"/>
        <v>94659.95</v>
      </c>
      <c r="AD41" s="9">
        <f t="shared" si="80"/>
        <v>2868.2</v>
      </c>
      <c r="AE41" s="9">
        <f t="shared" si="81"/>
        <v>53071.05000000001</v>
      </c>
      <c r="AF41" s="9">
        <f t="shared" si="82"/>
        <v>41588.899999999987</v>
      </c>
      <c r="AG41" s="9">
        <f t="shared" si="83"/>
        <v>0</v>
      </c>
      <c r="AH41" s="96">
        <f t="shared" si="84"/>
        <v>94659.95</v>
      </c>
      <c r="AI41" s="4">
        <f t="shared" si="171"/>
        <v>0</v>
      </c>
      <c r="AJ41" s="9">
        <f t="shared" si="86"/>
        <v>0</v>
      </c>
      <c r="AK41" s="9">
        <f t="shared" si="87"/>
        <v>94659.95</v>
      </c>
      <c r="AL41" s="9">
        <f t="shared" si="160"/>
        <v>94659.95</v>
      </c>
      <c r="AM41" s="9">
        <f t="shared" si="89"/>
        <v>2868.2</v>
      </c>
      <c r="AN41" s="9">
        <f t="shared" si="90"/>
        <v>50202.850000000013</v>
      </c>
      <c r="AO41" s="9">
        <f t="shared" si="91"/>
        <v>44457.099999999984</v>
      </c>
      <c r="AP41" s="9">
        <f t="shared" si="92"/>
        <v>0</v>
      </c>
      <c r="AQ41" s="96">
        <f t="shared" si="93"/>
        <v>94659.95</v>
      </c>
      <c r="AR41" s="4">
        <f t="shared" si="171"/>
        <v>0</v>
      </c>
      <c r="AS41" s="9">
        <f t="shared" si="95"/>
        <v>0</v>
      </c>
      <c r="AT41" s="9">
        <f t="shared" si="96"/>
        <v>94659.95</v>
      </c>
      <c r="AU41" s="9">
        <f t="shared" si="161"/>
        <v>94659.95</v>
      </c>
      <c r="AV41" s="9">
        <f t="shared" si="98"/>
        <v>2868.2</v>
      </c>
      <c r="AW41" s="9">
        <f t="shared" si="99"/>
        <v>47334.650000000016</v>
      </c>
      <c r="AX41" s="9">
        <f t="shared" si="100"/>
        <v>47325.299999999981</v>
      </c>
      <c r="AY41" s="9">
        <f t="shared" si="101"/>
        <v>0</v>
      </c>
      <c r="AZ41" s="96">
        <f t="shared" si="102"/>
        <v>94659.95</v>
      </c>
      <c r="BA41" s="4">
        <f t="shared" si="171"/>
        <v>0</v>
      </c>
      <c r="BB41" s="9">
        <f t="shared" si="104"/>
        <v>0</v>
      </c>
      <c r="BC41" s="9">
        <f t="shared" si="105"/>
        <v>94659.95</v>
      </c>
      <c r="BD41" s="9">
        <f t="shared" si="162"/>
        <v>94659.95</v>
      </c>
      <c r="BE41" s="9">
        <f t="shared" si="107"/>
        <v>2868.2</v>
      </c>
      <c r="BF41" s="9">
        <f t="shared" si="108"/>
        <v>44466.450000000019</v>
      </c>
      <c r="BG41" s="9">
        <f t="shared" si="109"/>
        <v>50193.499999999978</v>
      </c>
      <c r="BH41" s="9">
        <f t="shared" si="110"/>
        <v>0</v>
      </c>
      <c r="BI41" s="96">
        <f t="shared" si="111"/>
        <v>94659.95</v>
      </c>
      <c r="BJ41" s="4">
        <f t="shared" si="171"/>
        <v>0</v>
      </c>
      <c r="BK41" s="9">
        <f t="shared" si="113"/>
        <v>0</v>
      </c>
      <c r="BL41" s="9">
        <f t="shared" si="114"/>
        <v>94659.95</v>
      </c>
      <c r="BM41" s="9">
        <f t="shared" si="163"/>
        <v>94659.95</v>
      </c>
      <c r="BN41" s="9">
        <f t="shared" si="116"/>
        <v>2868.2</v>
      </c>
      <c r="BO41" s="9">
        <f t="shared" si="117"/>
        <v>41598.250000000022</v>
      </c>
      <c r="BP41" s="9">
        <f t="shared" si="118"/>
        <v>53061.699999999975</v>
      </c>
      <c r="BQ41" s="9">
        <f t="shared" si="119"/>
        <v>0</v>
      </c>
      <c r="BR41" s="96">
        <f t="shared" si="120"/>
        <v>94659.95</v>
      </c>
      <c r="BS41" s="4">
        <f t="shared" si="171"/>
        <v>0</v>
      </c>
      <c r="BT41" s="9">
        <f t="shared" si="122"/>
        <v>0</v>
      </c>
      <c r="BU41" s="9">
        <f t="shared" si="123"/>
        <v>94659.95</v>
      </c>
      <c r="BV41" s="9">
        <f t="shared" si="164"/>
        <v>94659.95</v>
      </c>
      <c r="BW41" s="9">
        <f t="shared" si="125"/>
        <v>2868.2</v>
      </c>
      <c r="BX41" s="9">
        <f t="shared" si="126"/>
        <v>38730.050000000025</v>
      </c>
      <c r="BY41" s="9">
        <f t="shared" si="127"/>
        <v>55929.899999999972</v>
      </c>
      <c r="BZ41" s="9">
        <f t="shared" si="128"/>
        <v>0</v>
      </c>
      <c r="CA41" s="96">
        <f t="shared" si="129"/>
        <v>94659.95</v>
      </c>
      <c r="CB41" s="4">
        <f t="shared" si="171"/>
        <v>0</v>
      </c>
      <c r="CC41" s="9">
        <f t="shared" si="131"/>
        <v>0</v>
      </c>
      <c r="CD41" s="9">
        <f t="shared" si="132"/>
        <v>94659.95</v>
      </c>
      <c r="CE41" s="9">
        <f t="shared" si="165"/>
        <v>94659.95</v>
      </c>
      <c r="CF41" s="9">
        <f t="shared" si="134"/>
        <v>2868.2</v>
      </c>
      <c r="CG41" s="9">
        <f t="shared" si="135"/>
        <v>35861.850000000028</v>
      </c>
      <c r="CH41" s="9">
        <f t="shared" si="136"/>
        <v>58798.099999999969</v>
      </c>
      <c r="CI41" s="9">
        <f t="shared" si="137"/>
        <v>0</v>
      </c>
      <c r="CJ41" s="96">
        <f t="shared" si="138"/>
        <v>94659.95</v>
      </c>
      <c r="CK41" s="4">
        <f t="shared" si="171"/>
        <v>0</v>
      </c>
      <c r="CL41" s="9">
        <f t="shared" si="140"/>
        <v>0</v>
      </c>
      <c r="CM41" s="9">
        <f t="shared" si="141"/>
        <v>94659.95</v>
      </c>
      <c r="CN41" s="9">
        <f t="shared" si="166"/>
        <v>94659.95</v>
      </c>
      <c r="CO41" s="9">
        <f t="shared" si="143"/>
        <v>2868.2</v>
      </c>
      <c r="CP41" s="9">
        <f t="shared" si="144"/>
        <v>32993.650000000031</v>
      </c>
      <c r="CQ41" s="9">
        <f t="shared" si="145"/>
        <v>61666.299999999967</v>
      </c>
      <c r="CR41" s="9">
        <f t="shared" si="146"/>
        <v>0</v>
      </c>
      <c r="CS41" s="96">
        <f t="shared" si="147"/>
        <v>94659.95</v>
      </c>
    </row>
    <row r="42" spans="1:97" ht="12.9" customHeight="1" x14ac:dyDescent="0.25">
      <c r="A42" s="207">
        <v>2000</v>
      </c>
      <c r="B42" s="208" t="s">
        <v>363</v>
      </c>
      <c r="C42" s="181"/>
      <c r="D42" s="181"/>
      <c r="E42" s="279">
        <v>53691.98</v>
      </c>
      <c r="F42" s="277">
        <v>36708</v>
      </c>
      <c r="G42" s="210">
        <v>33</v>
      </c>
      <c r="H42" s="244"/>
      <c r="I42" s="190"/>
      <c r="J42" s="240" t="s">
        <v>463</v>
      </c>
      <c r="K42" s="385">
        <f t="shared" si="148"/>
        <v>3.0300000000000001E-2</v>
      </c>
      <c r="L42" s="94">
        <f t="shared" si="149"/>
        <v>1626.87</v>
      </c>
      <c r="M42" s="1">
        <f t="shared" si="167"/>
        <v>34982.97</v>
      </c>
      <c r="N42" s="1">
        <f t="shared" si="150"/>
        <v>18709.009999999998</v>
      </c>
      <c r="O42" s="1"/>
      <c r="P42" s="1">
        <f t="shared" si="168"/>
        <v>53691.98</v>
      </c>
      <c r="Q42" s="4">
        <f t="shared" si="151"/>
        <v>0</v>
      </c>
      <c r="R42" s="9">
        <f t="shared" si="169"/>
        <v>0</v>
      </c>
      <c r="S42" s="9">
        <f t="shared" si="152"/>
        <v>53691.98</v>
      </c>
      <c r="T42" s="9">
        <f t="shared" si="153"/>
        <v>53691.98</v>
      </c>
      <c r="U42" s="9">
        <f t="shared" si="154"/>
        <v>1626.87</v>
      </c>
      <c r="V42" s="9">
        <f t="shared" si="170"/>
        <v>33356.1</v>
      </c>
      <c r="W42" s="9">
        <f t="shared" si="155"/>
        <v>20335.879999999997</v>
      </c>
      <c r="X42" s="9">
        <f t="shared" si="156"/>
        <v>0</v>
      </c>
      <c r="Y42" s="96">
        <f t="shared" si="157"/>
        <v>53691.98</v>
      </c>
      <c r="Z42" s="4">
        <f t="shared" si="171"/>
        <v>0</v>
      </c>
      <c r="AA42" s="9">
        <f t="shared" si="77"/>
        <v>0</v>
      </c>
      <c r="AB42" s="9">
        <f t="shared" si="78"/>
        <v>53691.98</v>
      </c>
      <c r="AC42" s="9">
        <f t="shared" si="159"/>
        <v>53691.98</v>
      </c>
      <c r="AD42" s="9">
        <f t="shared" si="80"/>
        <v>1626.87</v>
      </c>
      <c r="AE42" s="9">
        <f t="shared" si="81"/>
        <v>31729.23</v>
      </c>
      <c r="AF42" s="9">
        <f t="shared" si="82"/>
        <v>21962.749999999996</v>
      </c>
      <c r="AG42" s="9">
        <f t="shared" si="83"/>
        <v>0</v>
      </c>
      <c r="AH42" s="96">
        <f t="shared" si="84"/>
        <v>53691.98</v>
      </c>
      <c r="AI42" s="4">
        <f t="shared" si="171"/>
        <v>0</v>
      </c>
      <c r="AJ42" s="9">
        <f t="shared" si="86"/>
        <v>0</v>
      </c>
      <c r="AK42" s="9">
        <f t="shared" si="87"/>
        <v>53691.98</v>
      </c>
      <c r="AL42" s="9">
        <f t="shared" si="160"/>
        <v>53691.98</v>
      </c>
      <c r="AM42" s="9">
        <f t="shared" si="89"/>
        <v>1626.87</v>
      </c>
      <c r="AN42" s="9">
        <f t="shared" si="90"/>
        <v>30102.36</v>
      </c>
      <c r="AO42" s="9">
        <f t="shared" si="91"/>
        <v>23589.619999999995</v>
      </c>
      <c r="AP42" s="9">
        <f t="shared" si="92"/>
        <v>0</v>
      </c>
      <c r="AQ42" s="96">
        <f t="shared" si="93"/>
        <v>53691.98</v>
      </c>
      <c r="AR42" s="4">
        <f t="shared" si="171"/>
        <v>0</v>
      </c>
      <c r="AS42" s="9">
        <f t="shared" si="95"/>
        <v>0</v>
      </c>
      <c r="AT42" s="9">
        <f t="shared" si="96"/>
        <v>53691.98</v>
      </c>
      <c r="AU42" s="9">
        <f t="shared" si="161"/>
        <v>53691.98</v>
      </c>
      <c r="AV42" s="9">
        <f t="shared" si="98"/>
        <v>1626.87</v>
      </c>
      <c r="AW42" s="9">
        <f t="shared" si="99"/>
        <v>28475.49</v>
      </c>
      <c r="AX42" s="9">
        <f t="shared" si="100"/>
        <v>25216.489999999994</v>
      </c>
      <c r="AY42" s="9">
        <f t="shared" si="101"/>
        <v>0</v>
      </c>
      <c r="AZ42" s="96">
        <f t="shared" si="102"/>
        <v>53691.98</v>
      </c>
      <c r="BA42" s="4">
        <f t="shared" si="171"/>
        <v>0</v>
      </c>
      <c r="BB42" s="9">
        <f t="shared" si="104"/>
        <v>0</v>
      </c>
      <c r="BC42" s="9">
        <f t="shared" si="105"/>
        <v>53691.98</v>
      </c>
      <c r="BD42" s="9">
        <f t="shared" si="162"/>
        <v>53691.98</v>
      </c>
      <c r="BE42" s="9">
        <f t="shared" si="107"/>
        <v>1626.87</v>
      </c>
      <c r="BF42" s="9">
        <f t="shared" si="108"/>
        <v>26848.620000000003</v>
      </c>
      <c r="BG42" s="9">
        <f t="shared" si="109"/>
        <v>26843.359999999993</v>
      </c>
      <c r="BH42" s="9">
        <f t="shared" si="110"/>
        <v>0</v>
      </c>
      <c r="BI42" s="96">
        <f t="shared" si="111"/>
        <v>53691.98</v>
      </c>
      <c r="BJ42" s="4">
        <f t="shared" si="171"/>
        <v>0</v>
      </c>
      <c r="BK42" s="9">
        <f t="shared" si="113"/>
        <v>0</v>
      </c>
      <c r="BL42" s="9">
        <f t="shared" si="114"/>
        <v>53691.98</v>
      </c>
      <c r="BM42" s="9">
        <f t="shared" si="163"/>
        <v>53691.98</v>
      </c>
      <c r="BN42" s="9">
        <f t="shared" si="116"/>
        <v>1626.87</v>
      </c>
      <c r="BO42" s="9">
        <f t="shared" si="117"/>
        <v>25221.750000000004</v>
      </c>
      <c r="BP42" s="9">
        <f t="shared" si="118"/>
        <v>28470.229999999992</v>
      </c>
      <c r="BQ42" s="9">
        <f t="shared" si="119"/>
        <v>0</v>
      </c>
      <c r="BR42" s="96">
        <f t="shared" si="120"/>
        <v>53691.98</v>
      </c>
      <c r="BS42" s="4">
        <f t="shared" si="171"/>
        <v>0</v>
      </c>
      <c r="BT42" s="9">
        <f t="shared" si="122"/>
        <v>0</v>
      </c>
      <c r="BU42" s="9">
        <f t="shared" si="123"/>
        <v>53691.98</v>
      </c>
      <c r="BV42" s="9">
        <f t="shared" si="164"/>
        <v>53691.98</v>
      </c>
      <c r="BW42" s="9">
        <f t="shared" si="125"/>
        <v>1626.87</v>
      </c>
      <c r="BX42" s="9">
        <f t="shared" si="126"/>
        <v>23594.880000000005</v>
      </c>
      <c r="BY42" s="9">
        <f t="shared" si="127"/>
        <v>30097.099999999991</v>
      </c>
      <c r="BZ42" s="9">
        <f t="shared" si="128"/>
        <v>0</v>
      </c>
      <c r="CA42" s="96">
        <f t="shared" si="129"/>
        <v>53691.98</v>
      </c>
      <c r="CB42" s="4">
        <f t="shared" si="171"/>
        <v>0</v>
      </c>
      <c r="CC42" s="9">
        <f t="shared" si="131"/>
        <v>0</v>
      </c>
      <c r="CD42" s="9">
        <f t="shared" si="132"/>
        <v>53691.98</v>
      </c>
      <c r="CE42" s="9">
        <f t="shared" si="165"/>
        <v>53691.98</v>
      </c>
      <c r="CF42" s="9">
        <f t="shared" si="134"/>
        <v>1626.87</v>
      </c>
      <c r="CG42" s="9">
        <f t="shared" si="135"/>
        <v>21968.010000000006</v>
      </c>
      <c r="CH42" s="9">
        <f t="shared" si="136"/>
        <v>31723.96999999999</v>
      </c>
      <c r="CI42" s="9">
        <f t="shared" si="137"/>
        <v>0</v>
      </c>
      <c r="CJ42" s="96">
        <f t="shared" si="138"/>
        <v>53691.98</v>
      </c>
      <c r="CK42" s="4">
        <f t="shared" si="171"/>
        <v>0</v>
      </c>
      <c r="CL42" s="9">
        <f t="shared" si="140"/>
        <v>0</v>
      </c>
      <c r="CM42" s="9">
        <f t="shared" si="141"/>
        <v>53691.98</v>
      </c>
      <c r="CN42" s="9">
        <f t="shared" si="166"/>
        <v>53691.98</v>
      </c>
      <c r="CO42" s="9">
        <f t="shared" si="143"/>
        <v>1626.87</v>
      </c>
      <c r="CP42" s="9">
        <f t="shared" si="144"/>
        <v>20341.140000000007</v>
      </c>
      <c r="CQ42" s="9">
        <f t="shared" si="145"/>
        <v>33350.839999999989</v>
      </c>
      <c r="CR42" s="9">
        <f t="shared" si="146"/>
        <v>0</v>
      </c>
      <c r="CS42" s="96">
        <f t="shared" si="147"/>
        <v>53691.98</v>
      </c>
    </row>
    <row r="43" spans="1:97" ht="12.9" customHeight="1" x14ac:dyDescent="0.25">
      <c r="A43" s="207">
        <v>2001</v>
      </c>
      <c r="B43" s="208" t="s">
        <v>364</v>
      </c>
      <c r="C43" s="181"/>
      <c r="D43" s="181"/>
      <c r="E43" s="279">
        <v>8117.85</v>
      </c>
      <c r="F43" s="277">
        <v>37073</v>
      </c>
      <c r="G43" s="210">
        <v>33</v>
      </c>
      <c r="H43" s="244"/>
      <c r="I43" s="190"/>
      <c r="J43" s="240" t="s">
        <v>463</v>
      </c>
      <c r="K43" s="385">
        <f t="shared" si="148"/>
        <v>3.0300000000000001E-2</v>
      </c>
      <c r="L43" s="94">
        <f t="shared" si="149"/>
        <v>245.97</v>
      </c>
      <c r="M43" s="1">
        <f t="shared" si="167"/>
        <v>5535.1600000000008</v>
      </c>
      <c r="N43" s="1">
        <f t="shared" si="150"/>
        <v>2582.6899999999996</v>
      </c>
      <c r="O43" s="1"/>
      <c r="P43" s="1">
        <f t="shared" si="168"/>
        <v>8117.85</v>
      </c>
      <c r="Q43" s="4">
        <f t="shared" si="151"/>
        <v>0</v>
      </c>
      <c r="R43" s="9">
        <f t="shared" si="169"/>
        <v>0</v>
      </c>
      <c r="S43" s="9">
        <f t="shared" si="152"/>
        <v>8117.85</v>
      </c>
      <c r="T43" s="9">
        <f t="shared" si="153"/>
        <v>8117.85</v>
      </c>
      <c r="U43" s="9">
        <f t="shared" si="154"/>
        <v>245.97</v>
      </c>
      <c r="V43" s="9">
        <f t="shared" si="170"/>
        <v>5289.1900000000005</v>
      </c>
      <c r="W43" s="9">
        <f t="shared" si="155"/>
        <v>2828.6599999999994</v>
      </c>
      <c r="X43" s="9">
        <f t="shared" si="156"/>
        <v>0</v>
      </c>
      <c r="Y43" s="96">
        <f t="shared" si="157"/>
        <v>8117.85</v>
      </c>
      <c r="Z43" s="4">
        <f t="shared" si="171"/>
        <v>0</v>
      </c>
      <c r="AA43" s="9">
        <f t="shared" si="77"/>
        <v>0</v>
      </c>
      <c r="AB43" s="9">
        <f t="shared" si="78"/>
        <v>8117.85</v>
      </c>
      <c r="AC43" s="9">
        <f t="shared" si="159"/>
        <v>8117.85</v>
      </c>
      <c r="AD43" s="9">
        <f t="shared" si="80"/>
        <v>245.97</v>
      </c>
      <c r="AE43" s="9">
        <f t="shared" si="81"/>
        <v>5043.22</v>
      </c>
      <c r="AF43" s="9">
        <f t="shared" si="82"/>
        <v>3074.6299999999992</v>
      </c>
      <c r="AG43" s="9">
        <f t="shared" si="83"/>
        <v>0</v>
      </c>
      <c r="AH43" s="96">
        <f t="shared" si="84"/>
        <v>8117.85</v>
      </c>
      <c r="AI43" s="4">
        <f t="shared" si="171"/>
        <v>0</v>
      </c>
      <c r="AJ43" s="9">
        <f t="shared" si="86"/>
        <v>0</v>
      </c>
      <c r="AK43" s="9">
        <f t="shared" si="87"/>
        <v>8117.85</v>
      </c>
      <c r="AL43" s="9">
        <f t="shared" si="160"/>
        <v>8117.85</v>
      </c>
      <c r="AM43" s="9">
        <f t="shared" si="89"/>
        <v>245.97</v>
      </c>
      <c r="AN43" s="9">
        <f t="shared" si="90"/>
        <v>4797.25</v>
      </c>
      <c r="AO43" s="9">
        <f t="shared" si="91"/>
        <v>3320.599999999999</v>
      </c>
      <c r="AP43" s="9">
        <f t="shared" si="92"/>
        <v>0</v>
      </c>
      <c r="AQ43" s="96">
        <f t="shared" si="93"/>
        <v>8117.85</v>
      </c>
      <c r="AR43" s="4">
        <f t="shared" si="171"/>
        <v>0</v>
      </c>
      <c r="AS43" s="9">
        <f t="shared" si="95"/>
        <v>0</v>
      </c>
      <c r="AT43" s="9">
        <f t="shared" si="96"/>
        <v>8117.85</v>
      </c>
      <c r="AU43" s="9">
        <f t="shared" si="161"/>
        <v>8117.85</v>
      </c>
      <c r="AV43" s="9">
        <f t="shared" si="98"/>
        <v>245.97</v>
      </c>
      <c r="AW43" s="9">
        <f t="shared" si="99"/>
        <v>4551.28</v>
      </c>
      <c r="AX43" s="9">
        <f t="shared" si="100"/>
        <v>3566.5699999999988</v>
      </c>
      <c r="AY43" s="9">
        <f t="shared" si="101"/>
        <v>0</v>
      </c>
      <c r="AZ43" s="96">
        <f t="shared" si="102"/>
        <v>8117.85</v>
      </c>
      <c r="BA43" s="4">
        <f t="shared" si="171"/>
        <v>0</v>
      </c>
      <c r="BB43" s="9">
        <f t="shared" si="104"/>
        <v>0</v>
      </c>
      <c r="BC43" s="9">
        <f t="shared" si="105"/>
        <v>8117.85</v>
      </c>
      <c r="BD43" s="9">
        <f t="shared" si="162"/>
        <v>8117.85</v>
      </c>
      <c r="BE43" s="9">
        <f t="shared" si="107"/>
        <v>245.97</v>
      </c>
      <c r="BF43" s="9">
        <f t="shared" si="108"/>
        <v>4305.3099999999995</v>
      </c>
      <c r="BG43" s="9">
        <f t="shared" si="109"/>
        <v>3812.5399999999986</v>
      </c>
      <c r="BH43" s="9">
        <f t="shared" si="110"/>
        <v>0</v>
      </c>
      <c r="BI43" s="96">
        <f t="shared" si="111"/>
        <v>8117.85</v>
      </c>
      <c r="BJ43" s="4">
        <f t="shared" si="171"/>
        <v>0</v>
      </c>
      <c r="BK43" s="9">
        <f t="shared" si="113"/>
        <v>0</v>
      </c>
      <c r="BL43" s="9">
        <f t="shared" si="114"/>
        <v>8117.85</v>
      </c>
      <c r="BM43" s="9">
        <f t="shared" si="163"/>
        <v>8117.85</v>
      </c>
      <c r="BN43" s="9">
        <f t="shared" si="116"/>
        <v>245.97</v>
      </c>
      <c r="BO43" s="9">
        <f t="shared" si="117"/>
        <v>4059.3399999999997</v>
      </c>
      <c r="BP43" s="9">
        <f t="shared" si="118"/>
        <v>4058.5099999999984</v>
      </c>
      <c r="BQ43" s="9">
        <f t="shared" si="119"/>
        <v>0</v>
      </c>
      <c r="BR43" s="96">
        <f t="shared" si="120"/>
        <v>8117.85</v>
      </c>
      <c r="BS43" s="4">
        <f t="shared" si="171"/>
        <v>0</v>
      </c>
      <c r="BT43" s="9">
        <f t="shared" si="122"/>
        <v>0</v>
      </c>
      <c r="BU43" s="9">
        <f t="shared" si="123"/>
        <v>8117.85</v>
      </c>
      <c r="BV43" s="9">
        <f t="shared" si="164"/>
        <v>8117.85</v>
      </c>
      <c r="BW43" s="9">
        <f t="shared" si="125"/>
        <v>245.97</v>
      </c>
      <c r="BX43" s="9">
        <f t="shared" si="126"/>
        <v>3813.37</v>
      </c>
      <c r="BY43" s="9">
        <f t="shared" si="127"/>
        <v>4304.4799999999987</v>
      </c>
      <c r="BZ43" s="9">
        <f t="shared" si="128"/>
        <v>0</v>
      </c>
      <c r="CA43" s="96">
        <f t="shared" si="129"/>
        <v>8117.85</v>
      </c>
      <c r="CB43" s="4">
        <f t="shared" si="171"/>
        <v>0</v>
      </c>
      <c r="CC43" s="9">
        <f t="shared" si="131"/>
        <v>0</v>
      </c>
      <c r="CD43" s="9">
        <f t="shared" si="132"/>
        <v>8117.85</v>
      </c>
      <c r="CE43" s="9">
        <f t="shared" si="165"/>
        <v>8117.85</v>
      </c>
      <c r="CF43" s="9">
        <f t="shared" si="134"/>
        <v>245.97</v>
      </c>
      <c r="CG43" s="9">
        <f t="shared" si="135"/>
        <v>3567.4</v>
      </c>
      <c r="CH43" s="9">
        <f t="shared" si="136"/>
        <v>4550.4499999999989</v>
      </c>
      <c r="CI43" s="9">
        <f t="shared" si="137"/>
        <v>0</v>
      </c>
      <c r="CJ43" s="96">
        <f t="shared" si="138"/>
        <v>8117.85</v>
      </c>
      <c r="CK43" s="4">
        <f t="shared" si="171"/>
        <v>0</v>
      </c>
      <c r="CL43" s="9">
        <f t="shared" si="140"/>
        <v>0</v>
      </c>
      <c r="CM43" s="9">
        <f t="shared" si="141"/>
        <v>8117.85</v>
      </c>
      <c r="CN43" s="9">
        <f t="shared" si="166"/>
        <v>8117.85</v>
      </c>
      <c r="CO43" s="9">
        <f t="shared" si="143"/>
        <v>245.97</v>
      </c>
      <c r="CP43" s="9">
        <f t="shared" si="144"/>
        <v>3321.4300000000003</v>
      </c>
      <c r="CQ43" s="9">
        <f t="shared" si="145"/>
        <v>4796.4199999999992</v>
      </c>
      <c r="CR43" s="9">
        <f t="shared" si="146"/>
        <v>0</v>
      </c>
      <c r="CS43" s="96">
        <f t="shared" si="147"/>
        <v>8117.85</v>
      </c>
    </row>
    <row r="44" spans="1:97" ht="12.9" customHeight="1" x14ac:dyDescent="0.25">
      <c r="A44" s="207">
        <v>2002</v>
      </c>
      <c r="B44" s="208" t="s">
        <v>365</v>
      </c>
      <c r="C44" s="181"/>
      <c r="D44" s="181"/>
      <c r="E44" s="279">
        <v>74430.87</v>
      </c>
      <c r="F44" s="277">
        <v>37438</v>
      </c>
      <c r="G44" s="210">
        <v>33</v>
      </c>
      <c r="H44" s="244"/>
      <c r="I44" s="190"/>
      <c r="J44" s="240" t="s">
        <v>463</v>
      </c>
      <c r="K44" s="385">
        <f t="shared" si="148"/>
        <v>3.0300000000000001E-2</v>
      </c>
      <c r="L44" s="94">
        <f t="shared" si="149"/>
        <v>2255.2600000000002</v>
      </c>
      <c r="M44" s="1">
        <f t="shared" si="167"/>
        <v>53005.899999999994</v>
      </c>
      <c r="N44" s="1">
        <f t="shared" si="150"/>
        <v>21424.970000000005</v>
      </c>
      <c r="O44" s="1"/>
      <c r="P44" s="1">
        <f t="shared" si="168"/>
        <v>74430.87</v>
      </c>
      <c r="Q44" s="4">
        <f t="shared" si="151"/>
        <v>0</v>
      </c>
      <c r="R44" s="9">
        <f t="shared" si="169"/>
        <v>0</v>
      </c>
      <c r="S44" s="9">
        <f t="shared" si="152"/>
        <v>74430.87</v>
      </c>
      <c r="T44" s="9">
        <f t="shared" si="153"/>
        <v>74430.87</v>
      </c>
      <c r="U44" s="9">
        <f t="shared" si="154"/>
        <v>2255.2600000000002</v>
      </c>
      <c r="V44" s="9">
        <f t="shared" si="170"/>
        <v>50750.639999999992</v>
      </c>
      <c r="W44" s="9">
        <f t="shared" si="155"/>
        <v>23680.230000000003</v>
      </c>
      <c r="X44" s="9">
        <f t="shared" si="156"/>
        <v>0</v>
      </c>
      <c r="Y44" s="96">
        <f t="shared" si="157"/>
        <v>74430.87</v>
      </c>
      <c r="Z44" s="4">
        <f t="shared" si="171"/>
        <v>0</v>
      </c>
      <c r="AA44" s="9">
        <f t="shared" si="77"/>
        <v>0</v>
      </c>
      <c r="AB44" s="9">
        <f t="shared" si="78"/>
        <v>74430.87</v>
      </c>
      <c r="AC44" s="9">
        <f t="shared" si="159"/>
        <v>74430.87</v>
      </c>
      <c r="AD44" s="9">
        <f t="shared" si="80"/>
        <v>2255.2600000000002</v>
      </c>
      <c r="AE44" s="9">
        <f t="shared" si="81"/>
        <v>48495.37999999999</v>
      </c>
      <c r="AF44" s="9">
        <f t="shared" si="82"/>
        <v>25935.490000000005</v>
      </c>
      <c r="AG44" s="9">
        <f t="shared" si="83"/>
        <v>0</v>
      </c>
      <c r="AH44" s="96">
        <f t="shared" si="84"/>
        <v>74430.87</v>
      </c>
      <c r="AI44" s="4">
        <f t="shared" si="171"/>
        <v>0</v>
      </c>
      <c r="AJ44" s="9">
        <f t="shared" si="86"/>
        <v>0</v>
      </c>
      <c r="AK44" s="9">
        <f t="shared" si="87"/>
        <v>74430.87</v>
      </c>
      <c r="AL44" s="9">
        <f t="shared" si="160"/>
        <v>74430.87</v>
      </c>
      <c r="AM44" s="9">
        <f t="shared" si="89"/>
        <v>2255.2600000000002</v>
      </c>
      <c r="AN44" s="9">
        <f t="shared" si="90"/>
        <v>46240.119999999988</v>
      </c>
      <c r="AO44" s="9">
        <f t="shared" si="91"/>
        <v>28190.750000000007</v>
      </c>
      <c r="AP44" s="9">
        <f t="shared" si="92"/>
        <v>0</v>
      </c>
      <c r="AQ44" s="96">
        <f t="shared" si="93"/>
        <v>74430.87</v>
      </c>
      <c r="AR44" s="4">
        <f t="shared" si="171"/>
        <v>0</v>
      </c>
      <c r="AS44" s="9">
        <f t="shared" si="95"/>
        <v>0</v>
      </c>
      <c r="AT44" s="9">
        <f t="shared" si="96"/>
        <v>74430.87</v>
      </c>
      <c r="AU44" s="9">
        <f t="shared" si="161"/>
        <v>74430.87</v>
      </c>
      <c r="AV44" s="9">
        <f t="shared" si="98"/>
        <v>2255.2600000000002</v>
      </c>
      <c r="AW44" s="9">
        <f t="shared" si="99"/>
        <v>43984.859999999986</v>
      </c>
      <c r="AX44" s="9">
        <f t="shared" si="100"/>
        <v>30446.010000000009</v>
      </c>
      <c r="AY44" s="9">
        <f t="shared" si="101"/>
        <v>0</v>
      </c>
      <c r="AZ44" s="96">
        <f t="shared" si="102"/>
        <v>74430.87</v>
      </c>
      <c r="BA44" s="4">
        <f t="shared" si="171"/>
        <v>0</v>
      </c>
      <c r="BB44" s="9">
        <f t="shared" si="104"/>
        <v>0</v>
      </c>
      <c r="BC44" s="9">
        <f t="shared" si="105"/>
        <v>74430.87</v>
      </c>
      <c r="BD44" s="9">
        <f t="shared" si="162"/>
        <v>74430.87</v>
      </c>
      <c r="BE44" s="9">
        <f t="shared" si="107"/>
        <v>2255.2600000000002</v>
      </c>
      <c r="BF44" s="9">
        <f t="shared" si="108"/>
        <v>41729.599999999984</v>
      </c>
      <c r="BG44" s="9">
        <f t="shared" si="109"/>
        <v>32701.270000000011</v>
      </c>
      <c r="BH44" s="9">
        <f t="shared" si="110"/>
        <v>0</v>
      </c>
      <c r="BI44" s="96">
        <f t="shared" si="111"/>
        <v>74430.87</v>
      </c>
      <c r="BJ44" s="4">
        <f t="shared" si="171"/>
        <v>0</v>
      </c>
      <c r="BK44" s="9">
        <f t="shared" si="113"/>
        <v>0</v>
      </c>
      <c r="BL44" s="9">
        <f t="shared" si="114"/>
        <v>74430.87</v>
      </c>
      <c r="BM44" s="9">
        <f t="shared" si="163"/>
        <v>74430.87</v>
      </c>
      <c r="BN44" s="9">
        <f t="shared" si="116"/>
        <v>2255.2600000000002</v>
      </c>
      <c r="BO44" s="9">
        <f t="shared" si="117"/>
        <v>39474.339999999982</v>
      </c>
      <c r="BP44" s="9">
        <f t="shared" si="118"/>
        <v>34956.530000000013</v>
      </c>
      <c r="BQ44" s="9">
        <f t="shared" si="119"/>
        <v>0</v>
      </c>
      <c r="BR44" s="96">
        <f t="shared" si="120"/>
        <v>74430.87</v>
      </c>
      <c r="BS44" s="4">
        <f t="shared" si="171"/>
        <v>0</v>
      </c>
      <c r="BT44" s="9">
        <f t="shared" si="122"/>
        <v>0</v>
      </c>
      <c r="BU44" s="9">
        <f t="shared" si="123"/>
        <v>74430.87</v>
      </c>
      <c r="BV44" s="9">
        <f t="shared" si="164"/>
        <v>74430.87</v>
      </c>
      <c r="BW44" s="9">
        <f t="shared" si="125"/>
        <v>2255.2600000000002</v>
      </c>
      <c r="BX44" s="9">
        <f t="shared" si="126"/>
        <v>37219.07999999998</v>
      </c>
      <c r="BY44" s="9">
        <f t="shared" si="127"/>
        <v>37211.790000000015</v>
      </c>
      <c r="BZ44" s="9">
        <f t="shared" si="128"/>
        <v>0</v>
      </c>
      <c r="CA44" s="96">
        <f t="shared" si="129"/>
        <v>74430.87</v>
      </c>
      <c r="CB44" s="4">
        <f t="shared" si="171"/>
        <v>0</v>
      </c>
      <c r="CC44" s="9">
        <f t="shared" si="131"/>
        <v>0</v>
      </c>
      <c r="CD44" s="9">
        <f t="shared" si="132"/>
        <v>74430.87</v>
      </c>
      <c r="CE44" s="9">
        <f t="shared" si="165"/>
        <v>74430.87</v>
      </c>
      <c r="CF44" s="9">
        <f t="shared" si="134"/>
        <v>2255.2600000000002</v>
      </c>
      <c r="CG44" s="9">
        <f t="shared" si="135"/>
        <v>34963.819999999978</v>
      </c>
      <c r="CH44" s="9">
        <f t="shared" si="136"/>
        <v>39467.050000000017</v>
      </c>
      <c r="CI44" s="9">
        <f t="shared" si="137"/>
        <v>0</v>
      </c>
      <c r="CJ44" s="96">
        <f t="shared" si="138"/>
        <v>74430.87</v>
      </c>
      <c r="CK44" s="4">
        <f t="shared" si="171"/>
        <v>0</v>
      </c>
      <c r="CL44" s="9">
        <f t="shared" si="140"/>
        <v>0</v>
      </c>
      <c r="CM44" s="9">
        <f t="shared" si="141"/>
        <v>74430.87</v>
      </c>
      <c r="CN44" s="9">
        <f t="shared" si="166"/>
        <v>74430.87</v>
      </c>
      <c r="CO44" s="9">
        <f t="shared" si="143"/>
        <v>2255.2600000000002</v>
      </c>
      <c r="CP44" s="9">
        <f t="shared" si="144"/>
        <v>32708.559999999976</v>
      </c>
      <c r="CQ44" s="9">
        <f t="shared" si="145"/>
        <v>41722.310000000019</v>
      </c>
      <c r="CR44" s="9">
        <f t="shared" si="146"/>
        <v>0</v>
      </c>
      <c r="CS44" s="96">
        <f t="shared" si="147"/>
        <v>74430.87</v>
      </c>
    </row>
    <row r="45" spans="1:97" ht="12.9" customHeight="1" x14ac:dyDescent="0.25">
      <c r="A45" s="207">
        <v>2003</v>
      </c>
      <c r="B45" s="208" t="s">
        <v>366</v>
      </c>
      <c r="C45" s="181"/>
      <c r="D45" s="181"/>
      <c r="E45" s="279">
        <v>166031.38</v>
      </c>
      <c r="F45" s="277">
        <v>37803</v>
      </c>
      <c r="G45" s="210">
        <v>33</v>
      </c>
      <c r="H45" s="244"/>
      <c r="I45" s="190"/>
      <c r="J45" s="240" t="s">
        <v>463</v>
      </c>
      <c r="K45" s="385">
        <f t="shared" si="148"/>
        <v>3.0300000000000001E-2</v>
      </c>
      <c r="L45" s="94">
        <f t="shared" si="149"/>
        <v>5030.75</v>
      </c>
      <c r="M45" s="1">
        <f t="shared" si="167"/>
        <v>123270</v>
      </c>
      <c r="N45" s="1">
        <f t="shared" si="150"/>
        <v>42761.38</v>
      </c>
      <c r="O45" s="1"/>
      <c r="P45" s="1">
        <f t="shared" si="168"/>
        <v>166031.38</v>
      </c>
      <c r="Q45" s="4">
        <f t="shared" si="151"/>
        <v>0</v>
      </c>
      <c r="R45" s="9">
        <f t="shared" si="169"/>
        <v>0</v>
      </c>
      <c r="S45" s="9">
        <f t="shared" si="152"/>
        <v>166031.38</v>
      </c>
      <c r="T45" s="9">
        <f t="shared" si="153"/>
        <v>166031.38</v>
      </c>
      <c r="U45" s="9">
        <f t="shared" si="154"/>
        <v>5030.75</v>
      </c>
      <c r="V45" s="9">
        <f t="shared" si="170"/>
        <v>118239.25</v>
      </c>
      <c r="W45" s="9">
        <f t="shared" si="155"/>
        <v>47792.13</v>
      </c>
      <c r="X45" s="9">
        <f t="shared" si="156"/>
        <v>0</v>
      </c>
      <c r="Y45" s="96">
        <f t="shared" si="157"/>
        <v>166031.38</v>
      </c>
      <c r="Z45" s="4">
        <f t="shared" si="171"/>
        <v>0</v>
      </c>
      <c r="AA45" s="9">
        <f t="shared" si="77"/>
        <v>0</v>
      </c>
      <c r="AB45" s="9">
        <f t="shared" si="78"/>
        <v>166031.38</v>
      </c>
      <c r="AC45" s="9">
        <f t="shared" si="159"/>
        <v>166031.38</v>
      </c>
      <c r="AD45" s="9">
        <f t="shared" si="80"/>
        <v>5030.75</v>
      </c>
      <c r="AE45" s="9">
        <f t="shared" si="81"/>
        <v>113208.5</v>
      </c>
      <c r="AF45" s="9">
        <f t="shared" si="82"/>
        <v>52822.879999999997</v>
      </c>
      <c r="AG45" s="9">
        <f t="shared" si="83"/>
        <v>0</v>
      </c>
      <c r="AH45" s="96">
        <f t="shared" si="84"/>
        <v>166031.38</v>
      </c>
      <c r="AI45" s="4">
        <f t="shared" si="171"/>
        <v>0</v>
      </c>
      <c r="AJ45" s="9">
        <f t="shared" si="86"/>
        <v>0</v>
      </c>
      <c r="AK45" s="9">
        <f t="shared" si="87"/>
        <v>166031.38</v>
      </c>
      <c r="AL45" s="9">
        <f t="shared" si="160"/>
        <v>166031.38</v>
      </c>
      <c r="AM45" s="9">
        <f t="shared" si="89"/>
        <v>5030.75</v>
      </c>
      <c r="AN45" s="9">
        <f t="shared" si="90"/>
        <v>108177.75</v>
      </c>
      <c r="AO45" s="9">
        <f t="shared" si="91"/>
        <v>57853.63</v>
      </c>
      <c r="AP45" s="9">
        <f t="shared" si="92"/>
        <v>0</v>
      </c>
      <c r="AQ45" s="96">
        <f t="shared" si="93"/>
        <v>166031.38</v>
      </c>
      <c r="AR45" s="4">
        <f t="shared" si="171"/>
        <v>0</v>
      </c>
      <c r="AS45" s="9">
        <f t="shared" si="95"/>
        <v>0</v>
      </c>
      <c r="AT45" s="9">
        <f t="shared" si="96"/>
        <v>166031.38</v>
      </c>
      <c r="AU45" s="9">
        <f t="shared" si="161"/>
        <v>166031.38</v>
      </c>
      <c r="AV45" s="9">
        <f t="shared" si="98"/>
        <v>5030.75</v>
      </c>
      <c r="AW45" s="9">
        <f t="shared" si="99"/>
        <v>103147</v>
      </c>
      <c r="AX45" s="9">
        <f t="shared" si="100"/>
        <v>62884.38</v>
      </c>
      <c r="AY45" s="9">
        <f t="shared" si="101"/>
        <v>0</v>
      </c>
      <c r="AZ45" s="96">
        <f t="shared" si="102"/>
        <v>166031.38</v>
      </c>
      <c r="BA45" s="4">
        <f t="shared" si="171"/>
        <v>0</v>
      </c>
      <c r="BB45" s="9">
        <f t="shared" si="104"/>
        <v>0</v>
      </c>
      <c r="BC45" s="9">
        <f t="shared" si="105"/>
        <v>166031.38</v>
      </c>
      <c r="BD45" s="9">
        <f t="shared" si="162"/>
        <v>166031.38</v>
      </c>
      <c r="BE45" s="9">
        <f t="shared" si="107"/>
        <v>5030.75</v>
      </c>
      <c r="BF45" s="9">
        <f t="shared" si="108"/>
        <v>98116.25</v>
      </c>
      <c r="BG45" s="9">
        <f t="shared" si="109"/>
        <v>67915.13</v>
      </c>
      <c r="BH45" s="9">
        <f t="shared" si="110"/>
        <v>0</v>
      </c>
      <c r="BI45" s="96">
        <f t="shared" si="111"/>
        <v>166031.38</v>
      </c>
      <c r="BJ45" s="4">
        <f t="shared" si="171"/>
        <v>0</v>
      </c>
      <c r="BK45" s="9">
        <f t="shared" si="113"/>
        <v>0</v>
      </c>
      <c r="BL45" s="9">
        <f t="shared" si="114"/>
        <v>166031.38</v>
      </c>
      <c r="BM45" s="9">
        <f t="shared" si="163"/>
        <v>166031.38</v>
      </c>
      <c r="BN45" s="9">
        <f t="shared" si="116"/>
        <v>5030.75</v>
      </c>
      <c r="BO45" s="9">
        <f t="shared" si="117"/>
        <v>93085.5</v>
      </c>
      <c r="BP45" s="9">
        <f t="shared" si="118"/>
        <v>72945.88</v>
      </c>
      <c r="BQ45" s="9">
        <f t="shared" si="119"/>
        <v>0</v>
      </c>
      <c r="BR45" s="96">
        <f t="shared" si="120"/>
        <v>166031.38</v>
      </c>
      <c r="BS45" s="4">
        <f t="shared" si="171"/>
        <v>0</v>
      </c>
      <c r="BT45" s="9">
        <f t="shared" si="122"/>
        <v>0</v>
      </c>
      <c r="BU45" s="9">
        <f t="shared" si="123"/>
        <v>166031.38</v>
      </c>
      <c r="BV45" s="9">
        <f t="shared" si="164"/>
        <v>166031.38</v>
      </c>
      <c r="BW45" s="9">
        <f t="shared" si="125"/>
        <v>5030.75</v>
      </c>
      <c r="BX45" s="9">
        <f t="shared" si="126"/>
        <v>88054.75</v>
      </c>
      <c r="BY45" s="9">
        <f t="shared" si="127"/>
        <v>77976.63</v>
      </c>
      <c r="BZ45" s="9">
        <f t="shared" si="128"/>
        <v>0</v>
      </c>
      <c r="CA45" s="96">
        <f t="shared" si="129"/>
        <v>166031.38</v>
      </c>
      <c r="CB45" s="4">
        <f t="shared" si="171"/>
        <v>0</v>
      </c>
      <c r="CC45" s="9">
        <f t="shared" si="131"/>
        <v>0</v>
      </c>
      <c r="CD45" s="9">
        <f t="shared" si="132"/>
        <v>166031.38</v>
      </c>
      <c r="CE45" s="9">
        <f t="shared" si="165"/>
        <v>166031.38</v>
      </c>
      <c r="CF45" s="9">
        <f t="shared" si="134"/>
        <v>5030.75</v>
      </c>
      <c r="CG45" s="9">
        <f t="shared" si="135"/>
        <v>83024</v>
      </c>
      <c r="CH45" s="9">
        <f t="shared" si="136"/>
        <v>83007.38</v>
      </c>
      <c r="CI45" s="9">
        <f t="shared" si="137"/>
        <v>0</v>
      </c>
      <c r="CJ45" s="96">
        <f t="shared" si="138"/>
        <v>166031.38</v>
      </c>
      <c r="CK45" s="4">
        <f t="shared" si="171"/>
        <v>0</v>
      </c>
      <c r="CL45" s="9">
        <f t="shared" si="140"/>
        <v>0</v>
      </c>
      <c r="CM45" s="9">
        <f t="shared" si="141"/>
        <v>166031.38</v>
      </c>
      <c r="CN45" s="9">
        <f t="shared" si="166"/>
        <v>166031.38</v>
      </c>
      <c r="CO45" s="9">
        <f t="shared" si="143"/>
        <v>5030.75</v>
      </c>
      <c r="CP45" s="9">
        <f t="shared" si="144"/>
        <v>77993.25</v>
      </c>
      <c r="CQ45" s="9">
        <f t="shared" si="145"/>
        <v>88038.13</v>
      </c>
      <c r="CR45" s="9">
        <f t="shared" si="146"/>
        <v>0</v>
      </c>
      <c r="CS45" s="96">
        <f t="shared" si="147"/>
        <v>166031.38</v>
      </c>
    </row>
    <row r="46" spans="1:97" ht="12.9" customHeight="1" x14ac:dyDescent="0.25">
      <c r="A46" s="207">
        <v>2004</v>
      </c>
      <c r="B46" s="208" t="s">
        <v>367</v>
      </c>
      <c r="C46" s="183"/>
      <c r="D46" s="183"/>
      <c r="E46" s="183">
        <v>117119.53</v>
      </c>
      <c r="F46" s="277">
        <v>38169</v>
      </c>
      <c r="G46" s="210">
        <v>33</v>
      </c>
      <c r="H46" s="244"/>
      <c r="I46" s="190"/>
      <c r="J46" s="240" t="s">
        <v>463</v>
      </c>
      <c r="K46" s="385">
        <f t="shared" si="148"/>
        <v>3.0300000000000001E-2</v>
      </c>
      <c r="L46" s="94">
        <f t="shared" si="149"/>
        <v>3548.72</v>
      </c>
      <c r="M46" s="1">
        <f t="shared" si="167"/>
        <v>90504.13</v>
      </c>
      <c r="N46" s="1">
        <f t="shared" si="150"/>
        <v>26615.399999999998</v>
      </c>
      <c r="O46" s="1"/>
      <c r="P46" s="1">
        <f t="shared" si="168"/>
        <v>117119.53</v>
      </c>
      <c r="Q46" s="4">
        <f t="shared" si="151"/>
        <v>0</v>
      </c>
      <c r="R46" s="9">
        <f t="shared" si="169"/>
        <v>0</v>
      </c>
      <c r="S46" s="9">
        <f t="shared" si="152"/>
        <v>117119.53</v>
      </c>
      <c r="T46" s="9">
        <f t="shared" si="153"/>
        <v>117119.53</v>
      </c>
      <c r="U46" s="9">
        <f t="shared" si="154"/>
        <v>3548.72</v>
      </c>
      <c r="V46" s="9">
        <f t="shared" si="170"/>
        <v>86955.41</v>
      </c>
      <c r="W46" s="9">
        <f t="shared" si="155"/>
        <v>30164.12</v>
      </c>
      <c r="X46" s="9">
        <f t="shared" si="156"/>
        <v>0</v>
      </c>
      <c r="Y46" s="96">
        <f t="shared" si="157"/>
        <v>117119.53</v>
      </c>
      <c r="Z46" s="4">
        <f t="shared" si="171"/>
        <v>0</v>
      </c>
      <c r="AA46" s="9">
        <f t="shared" si="77"/>
        <v>0</v>
      </c>
      <c r="AB46" s="9">
        <f t="shared" si="78"/>
        <v>117119.53</v>
      </c>
      <c r="AC46" s="9">
        <f t="shared" si="159"/>
        <v>117119.53</v>
      </c>
      <c r="AD46" s="9">
        <f t="shared" si="80"/>
        <v>3548.72</v>
      </c>
      <c r="AE46" s="9">
        <f t="shared" si="81"/>
        <v>83406.69</v>
      </c>
      <c r="AF46" s="9">
        <f t="shared" si="82"/>
        <v>33712.839999999997</v>
      </c>
      <c r="AG46" s="9">
        <f t="shared" si="83"/>
        <v>0</v>
      </c>
      <c r="AH46" s="96">
        <f t="shared" si="84"/>
        <v>117119.53</v>
      </c>
      <c r="AI46" s="4">
        <f t="shared" si="171"/>
        <v>0</v>
      </c>
      <c r="AJ46" s="9">
        <f t="shared" si="86"/>
        <v>0</v>
      </c>
      <c r="AK46" s="9">
        <f t="shared" si="87"/>
        <v>117119.53</v>
      </c>
      <c r="AL46" s="9">
        <f t="shared" si="160"/>
        <v>117119.53</v>
      </c>
      <c r="AM46" s="9">
        <f t="shared" si="89"/>
        <v>3548.72</v>
      </c>
      <c r="AN46" s="9">
        <f t="shared" si="90"/>
        <v>79857.97</v>
      </c>
      <c r="AO46" s="9">
        <f t="shared" si="91"/>
        <v>37261.56</v>
      </c>
      <c r="AP46" s="9">
        <f t="shared" si="92"/>
        <v>0</v>
      </c>
      <c r="AQ46" s="96">
        <f t="shared" si="93"/>
        <v>117119.53</v>
      </c>
      <c r="AR46" s="4">
        <f t="shared" si="171"/>
        <v>0</v>
      </c>
      <c r="AS46" s="9">
        <f t="shared" si="95"/>
        <v>0</v>
      </c>
      <c r="AT46" s="9">
        <f t="shared" si="96"/>
        <v>117119.53</v>
      </c>
      <c r="AU46" s="9">
        <f t="shared" si="161"/>
        <v>117119.53</v>
      </c>
      <c r="AV46" s="9">
        <f t="shared" si="98"/>
        <v>3548.72</v>
      </c>
      <c r="AW46" s="9">
        <f t="shared" si="99"/>
        <v>76309.25</v>
      </c>
      <c r="AX46" s="9">
        <f t="shared" si="100"/>
        <v>40810.28</v>
      </c>
      <c r="AY46" s="9">
        <f t="shared" si="101"/>
        <v>0</v>
      </c>
      <c r="AZ46" s="96">
        <f t="shared" si="102"/>
        <v>117119.53</v>
      </c>
      <c r="BA46" s="4">
        <f t="shared" si="171"/>
        <v>0</v>
      </c>
      <c r="BB46" s="9">
        <f t="shared" si="104"/>
        <v>0</v>
      </c>
      <c r="BC46" s="9">
        <f t="shared" si="105"/>
        <v>117119.53</v>
      </c>
      <c r="BD46" s="9">
        <f t="shared" si="162"/>
        <v>117119.53</v>
      </c>
      <c r="BE46" s="9">
        <f t="shared" si="107"/>
        <v>3548.72</v>
      </c>
      <c r="BF46" s="9">
        <f t="shared" si="108"/>
        <v>72760.53</v>
      </c>
      <c r="BG46" s="9">
        <f t="shared" si="109"/>
        <v>44359</v>
      </c>
      <c r="BH46" s="9">
        <f t="shared" si="110"/>
        <v>0</v>
      </c>
      <c r="BI46" s="96">
        <f t="shared" si="111"/>
        <v>117119.53</v>
      </c>
      <c r="BJ46" s="4">
        <f t="shared" si="171"/>
        <v>0</v>
      </c>
      <c r="BK46" s="9">
        <f t="shared" si="113"/>
        <v>0</v>
      </c>
      <c r="BL46" s="9">
        <f t="shared" si="114"/>
        <v>117119.53</v>
      </c>
      <c r="BM46" s="9">
        <f t="shared" si="163"/>
        <v>117119.53</v>
      </c>
      <c r="BN46" s="9">
        <f t="shared" si="116"/>
        <v>3548.72</v>
      </c>
      <c r="BO46" s="9">
        <f t="shared" si="117"/>
        <v>69211.81</v>
      </c>
      <c r="BP46" s="9">
        <f t="shared" si="118"/>
        <v>47907.72</v>
      </c>
      <c r="BQ46" s="9">
        <f t="shared" si="119"/>
        <v>0</v>
      </c>
      <c r="BR46" s="96">
        <f t="shared" si="120"/>
        <v>117119.53</v>
      </c>
      <c r="BS46" s="4">
        <f t="shared" si="171"/>
        <v>0</v>
      </c>
      <c r="BT46" s="9">
        <f t="shared" si="122"/>
        <v>0</v>
      </c>
      <c r="BU46" s="9">
        <f t="shared" si="123"/>
        <v>117119.53</v>
      </c>
      <c r="BV46" s="9">
        <f t="shared" si="164"/>
        <v>117119.53</v>
      </c>
      <c r="BW46" s="9">
        <f t="shared" si="125"/>
        <v>3548.72</v>
      </c>
      <c r="BX46" s="9">
        <f t="shared" si="126"/>
        <v>65663.09</v>
      </c>
      <c r="BY46" s="9">
        <f t="shared" si="127"/>
        <v>51456.44</v>
      </c>
      <c r="BZ46" s="9">
        <f t="shared" si="128"/>
        <v>0</v>
      </c>
      <c r="CA46" s="96">
        <f t="shared" si="129"/>
        <v>117119.53</v>
      </c>
      <c r="CB46" s="4">
        <f t="shared" si="171"/>
        <v>0</v>
      </c>
      <c r="CC46" s="9">
        <f t="shared" si="131"/>
        <v>0</v>
      </c>
      <c r="CD46" s="9">
        <f t="shared" si="132"/>
        <v>117119.53</v>
      </c>
      <c r="CE46" s="9">
        <f t="shared" si="165"/>
        <v>117119.53</v>
      </c>
      <c r="CF46" s="9">
        <f t="shared" si="134"/>
        <v>3548.72</v>
      </c>
      <c r="CG46" s="9">
        <f t="shared" si="135"/>
        <v>62114.369999999995</v>
      </c>
      <c r="CH46" s="9">
        <f t="shared" si="136"/>
        <v>55005.16</v>
      </c>
      <c r="CI46" s="9">
        <f t="shared" si="137"/>
        <v>0</v>
      </c>
      <c r="CJ46" s="96">
        <f t="shared" si="138"/>
        <v>117119.53</v>
      </c>
      <c r="CK46" s="4">
        <f t="shared" si="171"/>
        <v>0</v>
      </c>
      <c r="CL46" s="9">
        <f t="shared" si="140"/>
        <v>0</v>
      </c>
      <c r="CM46" s="9">
        <f t="shared" si="141"/>
        <v>117119.53</v>
      </c>
      <c r="CN46" s="9">
        <f t="shared" si="166"/>
        <v>117119.53</v>
      </c>
      <c r="CO46" s="9">
        <f t="shared" si="143"/>
        <v>3548.72</v>
      </c>
      <c r="CP46" s="9">
        <f t="shared" si="144"/>
        <v>58565.649999999994</v>
      </c>
      <c r="CQ46" s="9">
        <f t="shared" si="145"/>
        <v>58553.880000000005</v>
      </c>
      <c r="CR46" s="9">
        <f t="shared" si="146"/>
        <v>0</v>
      </c>
      <c r="CS46" s="96">
        <f t="shared" si="147"/>
        <v>117119.53</v>
      </c>
    </row>
    <row r="47" spans="1:97" ht="12.9" customHeight="1" x14ac:dyDescent="0.25">
      <c r="A47" s="207">
        <v>2006</v>
      </c>
      <c r="B47" s="208" t="s">
        <v>368</v>
      </c>
      <c r="C47" s="183"/>
      <c r="D47" s="183"/>
      <c r="E47" s="183">
        <v>0</v>
      </c>
      <c r="F47" s="277">
        <v>38899</v>
      </c>
      <c r="G47" s="210">
        <v>33</v>
      </c>
      <c r="H47" s="244"/>
      <c r="I47" s="190"/>
      <c r="J47" s="240" t="s">
        <v>463</v>
      </c>
      <c r="K47" s="385">
        <f t="shared" si="148"/>
        <v>3.0300000000000001E-2</v>
      </c>
      <c r="L47" s="94">
        <f t="shared" si="149"/>
        <v>0</v>
      </c>
      <c r="M47" s="1">
        <f t="shared" si="167"/>
        <v>0</v>
      </c>
      <c r="N47" s="1">
        <f t="shared" si="150"/>
        <v>0</v>
      </c>
      <c r="O47" s="1"/>
      <c r="P47" s="1">
        <f t="shared" si="168"/>
        <v>0</v>
      </c>
      <c r="Q47" s="4">
        <f t="shared" si="151"/>
        <v>0</v>
      </c>
      <c r="R47" s="9">
        <f t="shared" si="169"/>
        <v>0</v>
      </c>
      <c r="S47" s="9">
        <f t="shared" si="152"/>
        <v>0</v>
      </c>
      <c r="T47" s="9">
        <f t="shared" si="153"/>
        <v>0</v>
      </c>
      <c r="U47" s="9">
        <f t="shared" si="154"/>
        <v>0</v>
      </c>
      <c r="V47" s="9">
        <f t="shared" si="170"/>
        <v>0</v>
      </c>
      <c r="W47" s="9">
        <f t="shared" si="155"/>
        <v>0</v>
      </c>
      <c r="X47" s="9">
        <f t="shared" si="156"/>
        <v>0</v>
      </c>
      <c r="Y47" s="96">
        <f t="shared" si="157"/>
        <v>0</v>
      </c>
      <c r="Z47" s="4">
        <f t="shared" si="171"/>
        <v>0</v>
      </c>
      <c r="AA47" s="9">
        <f t="shared" si="77"/>
        <v>0</v>
      </c>
      <c r="AB47" s="9">
        <f t="shared" si="78"/>
        <v>0</v>
      </c>
      <c r="AC47" s="9">
        <f t="shared" si="159"/>
        <v>0</v>
      </c>
      <c r="AD47" s="9">
        <f t="shared" si="80"/>
        <v>0</v>
      </c>
      <c r="AE47" s="9">
        <f t="shared" si="81"/>
        <v>0</v>
      </c>
      <c r="AF47" s="9">
        <f t="shared" si="82"/>
        <v>0</v>
      </c>
      <c r="AG47" s="9">
        <f t="shared" si="83"/>
        <v>0</v>
      </c>
      <c r="AH47" s="96">
        <f t="shared" si="84"/>
        <v>0</v>
      </c>
      <c r="AI47" s="4">
        <f t="shared" si="171"/>
        <v>0</v>
      </c>
      <c r="AJ47" s="9">
        <f t="shared" si="86"/>
        <v>0</v>
      </c>
      <c r="AK47" s="9">
        <f t="shared" si="87"/>
        <v>0</v>
      </c>
      <c r="AL47" s="9">
        <f t="shared" si="160"/>
        <v>0</v>
      </c>
      <c r="AM47" s="9">
        <f t="shared" si="89"/>
        <v>0</v>
      </c>
      <c r="AN47" s="9">
        <f t="shared" si="90"/>
        <v>0</v>
      </c>
      <c r="AO47" s="9">
        <f t="shared" si="91"/>
        <v>0</v>
      </c>
      <c r="AP47" s="9">
        <f t="shared" si="92"/>
        <v>0</v>
      </c>
      <c r="AQ47" s="96">
        <f t="shared" si="93"/>
        <v>0</v>
      </c>
      <c r="AR47" s="4">
        <f t="shared" si="171"/>
        <v>0</v>
      </c>
      <c r="AS47" s="9">
        <f t="shared" si="95"/>
        <v>0</v>
      </c>
      <c r="AT47" s="9">
        <f t="shared" si="96"/>
        <v>0</v>
      </c>
      <c r="AU47" s="9">
        <f t="shared" si="161"/>
        <v>0</v>
      </c>
      <c r="AV47" s="9">
        <f t="shared" si="98"/>
        <v>0</v>
      </c>
      <c r="AW47" s="9">
        <f t="shared" si="99"/>
        <v>0</v>
      </c>
      <c r="AX47" s="9">
        <f t="shared" si="100"/>
        <v>0</v>
      </c>
      <c r="AY47" s="9">
        <f t="shared" si="101"/>
        <v>0</v>
      </c>
      <c r="AZ47" s="96">
        <f t="shared" si="102"/>
        <v>0</v>
      </c>
      <c r="BA47" s="4">
        <f t="shared" si="171"/>
        <v>0</v>
      </c>
      <c r="BB47" s="9">
        <f t="shared" si="104"/>
        <v>0</v>
      </c>
      <c r="BC47" s="9">
        <f t="shared" si="105"/>
        <v>0</v>
      </c>
      <c r="BD47" s="9">
        <f t="shared" si="162"/>
        <v>0</v>
      </c>
      <c r="BE47" s="9">
        <f t="shared" si="107"/>
        <v>0</v>
      </c>
      <c r="BF47" s="9">
        <f t="shared" si="108"/>
        <v>0</v>
      </c>
      <c r="BG47" s="9">
        <f t="shared" si="109"/>
        <v>0</v>
      </c>
      <c r="BH47" s="9">
        <f t="shared" si="110"/>
        <v>0</v>
      </c>
      <c r="BI47" s="96">
        <f t="shared" si="111"/>
        <v>0</v>
      </c>
      <c r="BJ47" s="4">
        <f t="shared" si="171"/>
        <v>0</v>
      </c>
      <c r="BK47" s="9">
        <f t="shared" si="113"/>
        <v>0</v>
      </c>
      <c r="BL47" s="9">
        <f t="shared" si="114"/>
        <v>0</v>
      </c>
      <c r="BM47" s="9">
        <f t="shared" si="163"/>
        <v>0</v>
      </c>
      <c r="BN47" s="9">
        <f t="shared" si="116"/>
        <v>0</v>
      </c>
      <c r="BO47" s="9">
        <f t="shared" si="117"/>
        <v>0</v>
      </c>
      <c r="BP47" s="9">
        <f t="shared" si="118"/>
        <v>0</v>
      </c>
      <c r="BQ47" s="9">
        <f t="shared" si="119"/>
        <v>0</v>
      </c>
      <c r="BR47" s="96">
        <f t="shared" si="120"/>
        <v>0</v>
      </c>
      <c r="BS47" s="4">
        <f t="shared" si="171"/>
        <v>0</v>
      </c>
      <c r="BT47" s="9">
        <f t="shared" si="122"/>
        <v>0</v>
      </c>
      <c r="BU47" s="9">
        <f t="shared" si="123"/>
        <v>0</v>
      </c>
      <c r="BV47" s="9">
        <f t="shared" si="164"/>
        <v>0</v>
      </c>
      <c r="BW47" s="9">
        <f t="shared" si="125"/>
        <v>0</v>
      </c>
      <c r="BX47" s="9">
        <f t="shared" si="126"/>
        <v>0</v>
      </c>
      <c r="BY47" s="9">
        <f t="shared" si="127"/>
        <v>0</v>
      </c>
      <c r="BZ47" s="9">
        <f t="shared" si="128"/>
        <v>0</v>
      </c>
      <c r="CA47" s="96">
        <f t="shared" si="129"/>
        <v>0</v>
      </c>
      <c r="CB47" s="4">
        <f t="shared" si="171"/>
        <v>0</v>
      </c>
      <c r="CC47" s="9">
        <f t="shared" si="131"/>
        <v>0</v>
      </c>
      <c r="CD47" s="9">
        <f t="shared" si="132"/>
        <v>0</v>
      </c>
      <c r="CE47" s="9">
        <f t="shared" si="165"/>
        <v>0</v>
      </c>
      <c r="CF47" s="9">
        <f t="shared" si="134"/>
        <v>0</v>
      </c>
      <c r="CG47" s="9">
        <f t="shared" si="135"/>
        <v>0</v>
      </c>
      <c r="CH47" s="9">
        <f t="shared" si="136"/>
        <v>0</v>
      </c>
      <c r="CI47" s="9">
        <f t="shared" si="137"/>
        <v>0</v>
      </c>
      <c r="CJ47" s="96">
        <f t="shared" si="138"/>
        <v>0</v>
      </c>
      <c r="CK47" s="4">
        <f t="shared" si="171"/>
        <v>0</v>
      </c>
      <c r="CL47" s="9">
        <f t="shared" si="140"/>
        <v>0</v>
      </c>
      <c r="CM47" s="9">
        <f t="shared" si="141"/>
        <v>0</v>
      </c>
      <c r="CN47" s="9">
        <f t="shared" si="166"/>
        <v>0</v>
      </c>
      <c r="CO47" s="9">
        <f t="shared" si="143"/>
        <v>0</v>
      </c>
      <c r="CP47" s="9">
        <f t="shared" si="144"/>
        <v>0</v>
      </c>
      <c r="CQ47" s="9">
        <f t="shared" si="145"/>
        <v>0</v>
      </c>
      <c r="CR47" s="9">
        <f t="shared" si="146"/>
        <v>0</v>
      </c>
      <c r="CS47" s="96">
        <f t="shared" si="147"/>
        <v>0</v>
      </c>
    </row>
    <row r="48" spans="1:97" ht="12.9" customHeight="1" x14ac:dyDescent="0.25">
      <c r="A48" s="207">
        <v>2006</v>
      </c>
      <c r="B48" s="208" t="s">
        <v>369</v>
      </c>
      <c r="C48" s="183"/>
      <c r="D48" s="183"/>
      <c r="E48" s="183">
        <v>35603.919999999998</v>
      </c>
      <c r="F48" s="277">
        <v>39264</v>
      </c>
      <c r="G48" s="210">
        <v>33</v>
      </c>
      <c r="H48" s="244"/>
      <c r="I48" s="190"/>
      <c r="J48" s="240" t="s">
        <v>463</v>
      </c>
      <c r="K48" s="385">
        <f t="shared" si="148"/>
        <v>3.0300000000000001E-2</v>
      </c>
      <c r="L48" s="94">
        <f t="shared" si="149"/>
        <v>1078.8</v>
      </c>
      <c r="M48" s="1">
        <f t="shared" si="167"/>
        <v>30749.32</v>
      </c>
      <c r="N48" s="1">
        <f t="shared" si="150"/>
        <v>4854.5999999999995</v>
      </c>
      <c r="O48" s="1"/>
      <c r="P48" s="1">
        <f t="shared" si="168"/>
        <v>35603.919999999998</v>
      </c>
      <c r="Q48" s="4">
        <f t="shared" si="151"/>
        <v>0</v>
      </c>
      <c r="R48" s="9">
        <f t="shared" si="169"/>
        <v>0</v>
      </c>
      <c r="S48" s="9">
        <f t="shared" si="152"/>
        <v>35603.919999999998</v>
      </c>
      <c r="T48" s="9">
        <f t="shared" si="153"/>
        <v>35603.919999999998</v>
      </c>
      <c r="U48" s="9">
        <f t="shared" si="154"/>
        <v>1078.8</v>
      </c>
      <c r="V48" s="9">
        <f t="shared" si="170"/>
        <v>29670.52</v>
      </c>
      <c r="W48" s="9">
        <f t="shared" si="155"/>
        <v>5933.4</v>
      </c>
      <c r="X48" s="9">
        <f t="shared" si="156"/>
        <v>0</v>
      </c>
      <c r="Y48" s="96">
        <f t="shared" si="157"/>
        <v>35603.919999999998</v>
      </c>
      <c r="Z48" s="4">
        <f t="shared" si="171"/>
        <v>0</v>
      </c>
      <c r="AA48" s="9">
        <f t="shared" si="77"/>
        <v>0</v>
      </c>
      <c r="AB48" s="9">
        <f t="shared" si="78"/>
        <v>35603.919999999998</v>
      </c>
      <c r="AC48" s="9">
        <f t="shared" si="159"/>
        <v>35603.919999999998</v>
      </c>
      <c r="AD48" s="9">
        <f t="shared" si="80"/>
        <v>1078.8</v>
      </c>
      <c r="AE48" s="9">
        <f t="shared" si="81"/>
        <v>28591.72</v>
      </c>
      <c r="AF48" s="9">
        <f t="shared" si="82"/>
        <v>7012.2</v>
      </c>
      <c r="AG48" s="9">
        <f t="shared" si="83"/>
        <v>0</v>
      </c>
      <c r="AH48" s="96">
        <f t="shared" si="84"/>
        <v>35603.919999999998</v>
      </c>
      <c r="AI48" s="4">
        <f t="shared" si="171"/>
        <v>0</v>
      </c>
      <c r="AJ48" s="9">
        <f t="shared" si="86"/>
        <v>0</v>
      </c>
      <c r="AK48" s="9">
        <f t="shared" si="87"/>
        <v>35603.919999999998</v>
      </c>
      <c r="AL48" s="9">
        <f t="shared" si="160"/>
        <v>35603.919999999998</v>
      </c>
      <c r="AM48" s="9">
        <f t="shared" si="89"/>
        <v>1078.8</v>
      </c>
      <c r="AN48" s="9">
        <f t="shared" si="90"/>
        <v>27512.920000000002</v>
      </c>
      <c r="AO48" s="9">
        <f t="shared" si="91"/>
        <v>8091</v>
      </c>
      <c r="AP48" s="9">
        <f t="shared" si="92"/>
        <v>0</v>
      </c>
      <c r="AQ48" s="96">
        <f t="shared" si="93"/>
        <v>35603.919999999998</v>
      </c>
      <c r="AR48" s="4">
        <f t="shared" si="171"/>
        <v>0</v>
      </c>
      <c r="AS48" s="9">
        <f t="shared" si="95"/>
        <v>0</v>
      </c>
      <c r="AT48" s="9">
        <f t="shared" si="96"/>
        <v>35603.919999999998</v>
      </c>
      <c r="AU48" s="9">
        <f t="shared" si="161"/>
        <v>35603.919999999998</v>
      </c>
      <c r="AV48" s="9">
        <f t="shared" si="98"/>
        <v>1078.8</v>
      </c>
      <c r="AW48" s="9">
        <f t="shared" si="99"/>
        <v>26434.120000000003</v>
      </c>
      <c r="AX48" s="9">
        <f t="shared" si="100"/>
        <v>9169.7999999999993</v>
      </c>
      <c r="AY48" s="9">
        <f t="shared" si="101"/>
        <v>0</v>
      </c>
      <c r="AZ48" s="96">
        <f t="shared" si="102"/>
        <v>35603.919999999998</v>
      </c>
      <c r="BA48" s="4">
        <f t="shared" si="171"/>
        <v>0</v>
      </c>
      <c r="BB48" s="9">
        <f t="shared" si="104"/>
        <v>0</v>
      </c>
      <c r="BC48" s="9">
        <f t="shared" si="105"/>
        <v>35603.919999999998</v>
      </c>
      <c r="BD48" s="9">
        <f t="shared" si="162"/>
        <v>35603.919999999998</v>
      </c>
      <c r="BE48" s="9">
        <f t="shared" si="107"/>
        <v>1078.8</v>
      </c>
      <c r="BF48" s="9">
        <f t="shared" si="108"/>
        <v>25355.320000000003</v>
      </c>
      <c r="BG48" s="9">
        <f t="shared" si="109"/>
        <v>10248.599999999999</v>
      </c>
      <c r="BH48" s="9">
        <f t="shared" si="110"/>
        <v>0</v>
      </c>
      <c r="BI48" s="96">
        <f t="shared" si="111"/>
        <v>35603.919999999998</v>
      </c>
      <c r="BJ48" s="4">
        <f t="shared" si="171"/>
        <v>0</v>
      </c>
      <c r="BK48" s="9">
        <f t="shared" si="113"/>
        <v>0</v>
      </c>
      <c r="BL48" s="9">
        <f t="shared" si="114"/>
        <v>35603.919999999998</v>
      </c>
      <c r="BM48" s="9">
        <f t="shared" si="163"/>
        <v>35603.919999999998</v>
      </c>
      <c r="BN48" s="9">
        <f t="shared" si="116"/>
        <v>1078.8</v>
      </c>
      <c r="BO48" s="9">
        <f t="shared" si="117"/>
        <v>24276.520000000004</v>
      </c>
      <c r="BP48" s="9">
        <f t="shared" si="118"/>
        <v>11327.399999999998</v>
      </c>
      <c r="BQ48" s="9">
        <f t="shared" si="119"/>
        <v>0</v>
      </c>
      <c r="BR48" s="96">
        <f t="shared" si="120"/>
        <v>35603.919999999998</v>
      </c>
      <c r="BS48" s="4">
        <f t="shared" si="171"/>
        <v>0</v>
      </c>
      <c r="BT48" s="9">
        <f t="shared" si="122"/>
        <v>0</v>
      </c>
      <c r="BU48" s="9">
        <f t="shared" si="123"/>
        <v>35603.919999999998</v>
      </c>
      <c r="BV48" s="9">
        <f t="shared" si="164"/>
        <v>35603.919999999998</v>
      </c>
      <c r="BW48" s="9">
        <f t="shared" si="125"/>
        <v>1078.8</v>
      </c>
      <c r="BX48" s="9">
        <f t="shared" si="126"/>
        <v>23197.720000000005</v>
      </c>
      <c r="BY48" s="9">
        <f t="shared" si="127"/>
        <v>12406.199999999997</v>
      </c>
      <c r="BZ48" s="9">
        <f t="shared" si="128"/>
        <v>0</v>
      </c>
      <c r="CA48" s="96">
        <f t="shared" si="129"/>
        <v>35603.919999999998</v>
      </c>
      <c r="CB48" s="4">
        <f t="shared" si="171"/>
        <v>0</v>
      </c>
      <c r="CC48" s="9">
        <f t="shared" si="131"/>
        <v>0</v>
      </c>
      <c r="CD48" s="9">
        <f t="shared" si="132"/>
        <v>35603.919999999998</v>
      </c>
      <c r="CE48" s="9">
        <f t="shared" si="165"/>
        <v>35603.919999999998</v>
      </c>
      <c r="CF48" s="9">
        <f t="shared" si="134"/>
        <v>1078.8</v>
      </c>
      <c r="CG48" s="9">
        <f t="shared" si="135"/>
        <v>22118.920000000006</v>
      </c>
      <c r="CH48" s="9">
        <f t="shared" si="136"/>
        <v>13484.999999999996</v>
      </c>
      <c r="CI48" s="9">
        <f t="shared" si="137"/>
        <v>0</v>
      </c>
      <c r="CJ48" s="96">
        <f t="shared" si="138"/>
        <v>35603.919999999998</v>
      </c>
      <c r="CK48" s="4">
        <f t="shared" si="171"/>
        <v>0</v>
      </c>
      <c r="CL48" s="9">
        <f t="shared" si="140"/>
        <v>0</v>
      </c>
      <c r="CM48" s="9">
        <f t="shared" si="141"/>
        <v>35603.919999999998</v>
      </c>
      <c r="CN48" s="9">
        <f t="shared" si="166"/>
        <v>35603.919999999998</v>
      </c>
      <c r="CO48" s="9">
        <f t="shared" si="143"/>
        <v>1078.8</v>
      </c>
      <c r="CP48" s="9">
        <f t="shared" si="144"/>
        <v>21040.120000000006</v>
      </c>
      <c r="CQ48" s="9">
        <f t="shared" si="145"/>
        <v>14563.799999999996</v>
      </c>
      <c r="CR48" s="9">
        <f t="shared" si="146"/>
        <v>0</v>
      </c>
      <c r="CS48" s="96">
        <f t="shared" si="147"/>
        <v>35603.919999999998</v>
      </c>
    </row>
    <row r="49" spans="1:97" ht="12.9" customHeight="1" x14ac:dyDescent="0.25">
      <c r="A49" s="207">
        <v>2007</v>
      </c>
      <c r="B49" s="208" t="s">
        <v>370</v>
      </c>
      <c r="C49" s="183"/>
      <c r="D49" s="183"/>
      <c r="E49" s="183">
        <v>33684.76</v>
      </c>
      <c r="F49" s="277">
        <v>39264</v>
      </c>
      <c r="G49" s="210">
        <v>33</v>
      </c>
      <c r="H49" s="244"/>
      <c r="I49" s="190"/>
      <c r="J49" s="240" t="s">
        <v>463</v>
      </c>
      <c r="K49" s="385">
        <f t="shared" si="148"/>
        <v>3.0300000000000001E-2</v>
      </c>
      <c r="L49" s="94">
        <f t="shared" si="149"/>
        <v>1020.65</v>
      </c>
      <c r="M49" s="1">
        <f t="shared" si="167"/>
        <v>29091.83</v>
      </c>
      <c r="N49" s="1">
        <f t="shared" si="150"/>
        <v>4592.93</v>
      </c>
      <c r="O49" s="1"/>
      <c r="P49" s="1">
        <f t="shared" si="168"/>
        <v>33684.76</v>
      </c>
      <c r="Q49" s="4">
        <f t="shared" si="151"/>
        <v>0</v>
      </c>
      <c r="R49" s="9">
        <f t="shared" si="169"/>
        <v>0</v>
      </c>
      <c r="S49" s="9">
        <f t="shared" si="152"/>
        <v>33684.76</v>
      </c>
      <c r="T49" s="9">
        <f t="shared" si="153"/>
        <v>33684.76</v>
      </c>
      <c r="U49" s="9">
        <f t="shared" si="154"/>
        <v>1020.65</v>
      </c>
      <c r="V49" s="9">
        <f t="shared" si="170"/>
        <v>28071.18</v>
      </c>
      <c r="W49" s="9">
        <f t="shared" si="155"/>
        <v>5613.58</v>
      </c>
      <c r="X49" s="9">
        <f t="shared" si="156"/>
        <v>0</v>
      </c>
      <c r="Y49" s="96">
        <f t="shared" si="157"/>
        <v>33684.76</v>
      </c>
      <c r="Z49" s="4">
        <f t="shared" si="171"/>
        <v>0</v>
      </c>
      <c r="AA49" s="9">
        <f t="shared" si="77"/>
        <v>0</v>
      </c>
      <c r="AB49" s="9">
        <f t="shared" si="78"/>
        <v>33684.76</v>
      </c>
      <c r="AC49" s="9">
        <f t="shared" si="159"/>
        <v>33684.76</v>
      </c>
      <c r="AD49" s="9">
        <f t="shared" si="80"/>
        <v>1020.65</v>
      </c>
      <c r="AE49" s="9">
        <f t="shared" si="81"/>
        <v>27050.53</v>
      </c>
      <c r="AF49" s="9">
        <f t="shared" si="82"/>
        <v>6634.23</v>
      </c>
      <c r="AG49" s="9">
        <f t="shared" si="83"/>
        <v>0</v>
      </c>
      <c r="AH49" s="96">
        <f t="shared" si="84"/>
        <v>33684.76</v>
      </c>
      <c r="AI49" s="4">
        <f t="shared" si="171"/>
        <v>0</v>
      </c>
      <c r="AJ49" s="9">
        <f t="shared" si="86"/>
        <v>0</v>
      </c>
      <c r="AK49" s="9">
        <f t="shared" si="87"/>
        <v>33684.76</v>
      </c>
      <c r="AL49" s="9">
        <f t="shared" si="160"/>
        <v>33684.76</v>
      </c>
      <c r="AM49" s="9">
        <f t="shared" si="89"/>
        <v>1020.65</v>
      </c>
      <c r="AN49" s="9">
        <f t="shared" si="90"/>
        <v>26029.879999999997</v>
      </c>
      <c r="AO49" s="9">
        <f t="shared" si="91"/>
        <v>7654.8799999999992</v>
      </c>
      <c r="AP49" s="9">
        <f t="shared" si="92"/>
        <v>0</v>
      </c>
      <c r="AQ49" s="96">
        <f t="shared" si="93"/>
        <v>33684.76</v>
      </c>
      <c r="AR49" s="4">
        <f t="shared" si="171"/>
        <v>0</v>
      </c>
      <c r="AS49" s="9">
        <f t="shared" si="95"/>
        <v>0</v>
      </c>
      <c r="AT49" s="9">
        <f t="shared" si="96"/>
        <v>33684.76</v>
      </c>
      <c r="AU49" s="9">
        <f t="shared" si="161"/>
        <v>33684.76</v>
      </c>
      <c r="AV49" s="9">
        <f t="shared" si="98"/>
        <v>1020.65</v>
      </c>
      <c r="AW49" s="9">
        <f t="shared" si="99"/>
        <v>25009.229999999996</v>
      </c>
      <c r="AX49" s="9">
        <f t="shared" si="100"/>
        <v>8675.5299999999988</v>
      </c>
      <c r="AY49" s="9">
        <f t="shared" si="101"/>
        <v>0</v>
      </c>
      <c r="AZ49" s="96">
        <f t="shared" si="102"/>
        <v>33684.76</v>
      </c>
      <c r="BA49" s="4">
        <f t="shared" si="171"/>
        <v>0</v>
      </c>
      <c r="BB49" s="9">
        <f t="shared" si="104"/>
        <v>0</v>
      </c>
      <c r="BC49" s="9">
        <f t="shared" si="105"/>
        <v>33684.76</v>
      </c>
      <c r="BD49" s="9">
        <f t="shared" si="162"/>
        <v>33684.76</v>
      </c>
      <c r="BE49" s="9">
        <f t="shared" si="107"/>
        <v>1020.65</v>
      </c>
      <c r="BF49" s="9">
        <f t="shared" si="108"/>
        <v>23988.579999999994</v>
      </c>
      <c r="BG49" s="9">
        <f t="shared" si="109"/>
        <v>9696.1799999999985</v>
      </c>
      <c r="BH49" s="9">
        <f t="shared" si="110"/>
        <v>0</v>
      </c>
      <c r="BI49" s="96">
        <f t="shared" si="111"/>
        <v>33684.76</v>
      </c>
      <c r="BJ49" s="4">
        <f t="shared" si="171"/>
        <v>0</v>
      </c>
      <c r="BK49" s="9">
        <f t="shared" si="113"/>
        <v>0</v>
      </c>
      <c r="BL49" s="9">
        <f t="shared" si="114"/>
        <v>33684.76</v>
      </c>
      <c r="BM49" s="9">
        <f t="shared" si="163"/>
        <v>33684.76</v>
      </c>
      <c r="BN49" s="9">
        <f t="shared" si="116"/>
        <v>1020.65</v>
      </c>
      <c r="BO49" s="9">
        <f t="shared" si="117"/>
        <v>22967.929999999993</v>
      </c>
      <c r="BP49" s="9">
        <f t="shared" si="118"/>
        <v>10716.829999999998</v>
      </c>
      <c r="BQ49" s="9">
        <f t="shared" si="119"/>
        <v>0</v>
      </c>
      <c r="BR49" s="96">
        <f t="shared" si="120"/>
        <v>33684.76</v>
      </c>
      <c r="BS49" s="4">
        <f t="shared" si="171"/>
        <v>0</v>
      </c>
      <c r="BT49" s="9">
        <f t="shared" si="122"/>
        <v>0</v>
      </c>
      <c r="BU49" s="9">
        <f t="shared" si="123"/>
        <v>33684.76</v>
      </c>
      <c r="BV49" s="9">
        <f t="shared" si="164"/>
        <v>33684.76</v>
      </c>
      <c r="BW49" s="9">
        <f t="shared" si="125"/>
        <v>1020.65</v>
      </c>
      <c r="BX49" s="9">
        <f t="shared" si="126"/>
        <v>21947.279999999992</v>
      </c>
      <c r="BY49" s="9">
        <f t="shared" si="127"/>
        <v>11737.479999999998</v>
      </c>
      <c r="BZ49" s="9">
        <f t="shared" si="128"/>
        <v>0</v>
      </c>
      <c r="CA49" s="96">
        <f t="shared" si="129"/>
        <v>33684.76</v>
      </c>
      <c r="CB49" s="4">
        <f t="shared" si="171"/>
        <v>0</v>
      </c>
      <c r="CC49" s="9">
        <f t="shared" si="131"/>
        <v>0</v>
      </c>
      <c r="CD49" s="9">
        <f t="shared" si="132"/>
        <v>33684.76</v>
      </c>
      <c r="CE49" s="9">
        <f t="shared" si="165"/>
        <v>33684.76</v>
      </c>
      <c r="CF49" s="9">
        <f t="shared" si="134"/>
        <v>1020.65</v>
      </c>
      <c r="CG49" s="9">
        <f t="shared" si="135"/>
        <v>20926.62999999999</v>
      </c>
      <c r="CH49" s="9">
        <f t="shared" si="136"/>
        <v>12758.129999999997</v>
      </c>
      <c r="CI49" s="9">
        <f t="shared" si="137"/>
        <v>0</v>
      </c>
      <c r="CJ49" s="96">
        <f t="shared" si="138"/>
        <v>33684.76</v>
      </c>
      <c r="CK49" s="4">
        <f t="shared" si="171"/>
        <v>0</v>
      </c>
      <c r="CL49" s="9">
        <f t="shared" si="140"/>
        <v>0</v>
      </c>
      <c r="CM49" s="9">
        <f t="shared" si="141"/>
        <v>33684.76</v>
      </c>
      <c r="CN49" s="9">
        <f t="shared" si="166"/>
        <v>33684.76</v>
      </c>
      <c r="CO49" s="9">
        <f t="shared" si="143"/>
        <v>1020.65</v>
      </c>
      <c r="CP49" s="9">
        <f t="shared" si="144"/>
        <v>19905.979999999989</v>
      </c>
      <c r="CQ49" s="9">
        <f t="shared" si="145"/>
        <v>13778.779999999997</v>
      </c>
      <c r="CR49" s="9">
        <f t="shared" si="146"/>
        <v>0</v>
      </c>
      <c r="CS49" s="96">
        <f t="shared" si="147"/>
        <v>33684.76</v>
      </c>
    </row>
    <row r="50" spans="1:97" ht="12.9" customHeight="1" x14ac:dyDescent="0.25">
      <c r="A50" s="207">
        <v>2008</v>
      </c>
      <c r="B50" s="208" t="s">
        <v>371</v>
      </c>
      <c r="C50" s="183"/>
      <c r="D50" s="183"/>
      <c r="E50" s="183">
        <v>51396.959999999999</v>
      </c>
      <c r="F50" s="277">
        <v>39630</v>
      </c>
      <c r="G50" s="210">
        <v>33</v>
      </c>
      <c r="H50" s="244"/>
      <c r="I50" s="190"/>
      <c r="J50" s="240" t="s">
        <v>463</v>
      </c>
      <c r="K50" s="385">
        <f t="shared" si="148"/>
        <v>3.0300000000000001E-2</v>
      </c>
      <c r="L50" s="94">
        <f t="shared" si="149"/>
        <v>1557.33</v>
      </c>
      <c r="M50" s="1">
        <f t="shared" si="167"/>
        <v>45946.3</v>
      </c>
      <c r="N50" s="1">
        <f t="shared" si="150"/>
        <v>5450.66</v>
      </c>
      <c r="O50" s="1"/>
      <c r="P50" s="1">
        <f t="shared" si="168"/>
        <v>51396.959999999999</v>
      </c>
      <c r="Q50" s="4">
        <f t="shared" si="151"/>
        <v>0</v>
      </c>
      <c r="R50" s="9">
        <f t="shared" si="169"/>
        <v>0</v>
      </c>
      <c r="S50" s="9">
        <f t="shared" si="152"/>
        <v>51396.959999999999</v>
      </c>
      <c r="T50" s="9">
        <f t="shared" si="153"/>
        <v>51396.959999999999</v>
      </c>
      <c r="U50" s="9">
        <f t="shared" si="154"/>
        <v>1557.33</v>
      </c>
      <c r="V50" s="9">
        <f t="shared" si="170"/>
        <v>44388.97</v>
      </c>
      <c r="W50" s="9">
        <f t="shared" si="155"/>
        <v>7007.99</v>
      </c>
      <c r="X50" s="9">
        <f t="shared" si="156"/>
        <v>0</v>
      </c>
      <c r="Y50" s="96">
        <f t="shared" si="157"/>
        <v>51396.959999999999</v>
      </c>
      <c r="Z50" s="4">
        <f t="shared" si="171"/>
        <v>0</v>
      </c>
      <c r="AA50" s="9">
        <f t="shared" si="77"/>
        <v>0</v>
      </c>
      <c r="AB50" s="9">
        <f t="shared" si="78"/>
        <v>51396.959999999999</v>
      </c>
      <c r="AC50" s="9">
        <f t="shared" si="159"/>
        <v>51396.959999999999</v>
      </c>
      <c r="AD50" s="9">
        <f t="shared" si="80"/>
        <v>1557.33</v>
      </c>
      <c r="AE50" s="9">
        <f t="shared" si="81"/>
        <v>42831.64</v>
      </c>
      <c r="AF50" s="9">
        <f t="shared" si="82"/>
        <v>8565.32</v>
      </c>
      <c r="AG50" s="9">
        <f t="shared" si="83"/>
        <v>0</v>
      </c>
      <c r="AH50" s="96">
        <f t="shared" si="84"/>
        <v>51396.959999999999</v>
      </c>
      <c r="AI50" s="4">
        <f t="shared" si="171"/>
        <v>0</v>
      </c>
      <c r="AJ50" s="9">
        <f t="shared" si="86"/>
        <v>0</v>
      </c>
      <c r="AK50" s="9">
        <f t="shared" si="87"/>
        <v>51396.959999999999</v>
      </c>
      <c r="AL50" s="9">
        <f t="shared" si="160"/>
        <v>51396.959999999999</v>
      </c>
      <c r="AM50" s="9">
        <f t="shared" si="89"/>
        <v>1557.33</v>
      </c>
      <c r="AN50" s="9">
        <f t="shared" si="90"/>
        <v>41274.31</v>
      </c>
      <c r="AO50" s="9">
        <f t="shared" si="91"/>
        <v>10122.65</v>
      </c>
      <c r="AP50" s="9">
        <f t="shared" si="92"/>
        <v>0</v>
      </c>
      <c r="AQ50" s="96">
        <f t="shared" si="93"/>
        <v>51396.959999999999</v>
      </c>
      <c r="AR50" s="4">
        <f t="shared" si="171"/>
        <v>0</v>
      </c>
      <c r="AS50" s="9">
        <f t="shared" si="95"/>
        <v>0</v>
      </c>
      <c r="AT50" s="9">
        <f t="shared" si="96"/>
        <v>51396.959999999999</v>
      </c>
      <c r="AU50" s="9">
        <f t="shared" si="161"/>
        <v>51396.959999999999</v>
      </c>
      <c r="AV50" s="9">
        <f t="shared" si="98"/>
        <v>1557.33</v>
      </c>
      <c r="AW50" s="9">
        <f t="shared" si="99"/>
        <v>39716.979999999996</v>
      </c>
      <c r="AX50" s="9">
        <f t="shared" si="100"/>
        <v>11679.98</v>
      </c>
      <c r="AY50" s="9">
        <f t="shared" si="101"/>
        <v>0</v>
      </c>
      <c r="AZ50" s="96">
        <f t="shared" si="102"/>
        <v>51396.959999999999</v>
      </c>
      <c r="BA50" s="4">
        <f t="shared" si="171"/>
        <v>0</v>
      </c>
      <c r="BB50" s="9">
        <f t="shared" si="104"/>
        <v>0</v>
      </c>
      <c r="BC50" s="9">
        <f t="shared" si="105"/>
        <v>51396.959999999999</v>
      </c>
      <c r="BD50" s="9">
        <f t="shared" si="162"/>
        <v>51396.959999999999</v>
      </c>
      <c r="BE50" s="9">
        <f t="shared" si="107"/>
        <v>1557.33</v>
      </c>
      <c r="BF50" s="9">
        <f t="shared" si="108"/>
        <v>38159.649999999994</v>
      </c>
      <c r="BG50" s="9">
        <f t="shared" si="109"/>
        <v>13237.31</v>
      </c>
      <c r="BH50" s="9">
        <f t="shared" si="110"/>
        <v>0</v>
      </c>
      <c r="BI50" s="96">
        <f t="shared" si="111"/>
        <v>51396.959999999999</v>
      </c>
      <c r="BJ50" s="4">
        <f t="shared" si="171"/>
        <v>0</v>
      </c>
      <c r="BK50" s="9">
        <f t="shared" si="113"/>
        <v>0</v>
      </c>
      <c r="BL50" s="9">
        <f t="shared" si="114"/>
        <v>51396.959999999999</v>
      </c>
      <c r="BM50" s="9">
        <f t="shared" si="163"/>
        <v>51396.959999999999</v>
      </c>
      <c r="BN50" s="9">
        <f t="shared" si="116"/>
        <v>1557.33</v>
      </c>
      <c r="BO50" s="9">
        <f t="shared" si="117"/>
        <v>36602.319999999992</v>
      </c>
      <c r="BP50" s="9">
        <f t="shared" si="118"/>
        <v>14794.64</v>
      </c>
      <c r="BQ50" s="9">
        <f t="shared" si="119"/>
        <v>0</v>
      </c>
      <c r="BR50" s="96">
        <f t="shared" si="120"/>
        <v>51396.959999999999</v>
      </c>
      <c r="BS50" s="4">
        <f t="shared" si="171"/>
        <v>0</v>
      </c>
      <c r="BT50" s="9">
        <f t="shared" si="122"/>
        <v>0</v>
      </c>
      <c r="BU50" s="9">
        <f t="shared" si="123"/>
        <v>51396.959999999999</v>
      </c>
      <c r="BV50" s="9">
        <f t="shared" si="164"/>
        <v>51396.959999999999</v>
      </c>
      <c r="BW50" s="9">
        <f t="shared" si="125"/>
        <v>1557.33</v>
      </c>
      <c r="BX50" s="9">
        <f t="shared" si="126"/>
        <v>35044.989999999991</v>
      </c>
      <c r="BY50" s="9">
        <f t="shared" si="127"/>
        <v>16351.97</v>
      </c>
      <c r="BZ50" s="9">
        <f t="shared" si="128"/>
        <v>0</v>
      </c>
      <c r="CA50" s="96">
        <f t="shared" si="129"/>
        <v>51396.959999999999</v>
      </c>
      <c r="CB50" s="4">
        <f t="shared" si="171"/>
        <v>0</v>
      </c>
      <c r="CC50" s="9">
        <f t="shared" si="131"/>
        <v>0</v>
      </c>
      <c r="CD50" s="9">
        <f t="shared" si="132"/>
        <v>51396.959999999999</v>
      </c>
      <c r="CE50" s="9">
        <f t="shared" si="165"/>
        <v>51396.959999999999</v>
      </c>
      <c r="CF50" s="9">
        <f t="shared" si="134"/>
        <v>1557.33</v>
      </c>
      <c r="CG50" s="9">
        <f t="shared" si="135"/>
        <v>33487.659999999989</v>
      </c>
      <c r="CH50" s="9">
        <f t="shared" si="136"/>
        <v>17909.3</v>
      </c>
      <c r="CI50" s="9">
        <f t="shared" si="137"/>
        <v>0</v>
      </c>
      <c r="CJ50" s="96">
        <f t="shared" si="138"/>
        <v>51396.959999999999</v>
      </c>
      <c r="CK50" s="4">
        <f t="shared" si="171"/>
        <v>0</v>
      </c>
      <c r="CL50" s="9">
        <f t="shared" si="140"/>
        <v>0</v>
      </c>
      <c r="CM50" s="9">
        <f t="shared" si="141"/>
        <v>51396.959999999999</v>
      </c>
      <c r="CN50" s="9">
        <f t="shared" si="166"/>
        <v>51396.959999999999</v>
      </c>
      <c r="CO50" s="9">
        <f t="shared" si="143"/>
        <v>1557.33</v>
      </c>
      <c r="CP50" s="9">
        <f t="shared" si="144"/>
        <v>31930.329999999987</v>
      </c>
      <c r="CQ50" s="9">
        <f t="shared" si="145"/>
        <v>19466.629999999997</v>
      </c>
      <c r="CR50" s="9">
        <f t="shared" si="146"/>
        <v>0</v>
      </c>
      <c r="CS50" s="96">
        <f t="shared" si="147"/>
        <v>51396.959999999999</v>
      </c>
    </row>
    <row r="51" spans="1:97" ht="12.9" customHeight="1" x14ac:dyDescent="0.25">
      <c r="A51" s="207">
        <v>2009</v>
      </c>
      <c r="B51" s="208" t="s">
        <v>372</v>
      </c>
      <c r="C51" s="183"/>
      <c r="D51" s="183"/>
      <c r="E51" s="183">
        <v>10967.24</v>
      </c>
      <c r="F51" s="277">
        <v>39995</v>
      </c>
      <c r="G51" s="210">
        <v>33</v>
      </c>
      <c r="H51" s="244"/>
      <c r="I51" s="190"/>
      <c r="J51" s="240" t="s">
        <v>463</v>
      </c>
      <c r="K51" s="385">
        <f t="shared" si="148"/>
        <v>3.0300000000000001E-2</v>
      </c>
      <c r="L51" s="94">
        <f t="shared" si="149"/>
        <v>332.31</v>
      </c>
      <c r="M51" s="1">
        <f t="shared" si="167"/>
        <v>10136.459999999999</v>
      </c>
      <c r="N51" s="1">
        <f t="shared" si="150"/>
        <v>830.78</v>
      </c>
      <c r="O51" s="1"/>
      <c r="P51" s="1">
        <f t="shared" si="168"/>
        <v>10967.24</v>
      </c>
      <c r="Q51" s="4">
        <f t="shared" si="151"/>
        <v>0</v>
      </c>
      <c r="R51" s="9">
        <f t="shared" si="169"/>
        <v>0</v>
      </c>
      <c r="S51" s="9">
        <f t="shared" si="152"/>
        <v>10967.24</v>
      </c>
      <c r="T51" s="9">
        <f t="shared" si="153"/>
        <v>10967.24</v>
      </c>
      <c r="U51" s="9">
        <f t="shared" si="154"/>
        <v>332.31</v>
      </c>
      <c r="V51" s="9">
        <f t="shared" si="170"/>
        <v>9804.15</v>
      </c>
      <c r="W51" s="9">
        <f t="shared" si="155"/>
        <v>1163.0899999999999</v>
      </c>
      <c r="X51" s="9">
        <f t="shared" si="156"/>
        <v>0</v>
      </c>
      <c r="Y51" s="96">
        <f t="shared" si="157"/>
        <v>10967.24</v>
      </c>
      <c r="Z51" s="4">
        <f t="shared" si="171"/>
        <v>0</v>
      </c>
      <c r="AA51" s="9">
        <f t="shared" si="77"/>
        <v>0</v>
      </c>
      <c r="AB51" s="9">
        <f t="shared" si="78"/>
        <v>10967.24</v>
      </c>
      <c r="AC51" s="9">
        <f t="shared" si="159"/>
        <v>10967.24</v>
      </c>
      <c r="AD51" s="9">
        <f t="shared" si="80"/>
        <v>332.31</v>
      </c>
      <c r="AE51" s="9">
        <f t="shared" si="81"/>
        <v>9471.84</v>
      </c>
      <c r="AF51" s="9">
        <f t="shared" si="82"/>
        <v>1495.3999999999999</v>
      </c>
      <c r="AG51" s="9">
        <f t="shared" si="83"/>
        <v>0</v>
      </c>
      <c r="AH51" s="96">
        <f t="shared" si="84"/>
        <v>10967.24</v>
      </c>
      <c r="AI51" s="4">
        <f t="shared" si="171"/>
        <v>0</v>
      </c>
      <c r="AJ51" s="9">
        <f t="shared" si="86"/>
        <v>0</v>
      </c>
      <c r="AK51" s="9">
        <f t="shared" si="87"/>
        <v>10967.24</v>
      </c>
      <c r="AL51" s="9">
        <f t="shared" si="160"/>
        <v>10967.24</v>
      </c>
      <c r="AM51" s="9">
        <f t="shared" si="89"/>
        <v>332.31</v>
      </c>
      <c r="AN51" s="9">
        <f t="shared" si="90"/>
        <v>9139.5300000000007</v>
      </c>
      <c r="AO51" s="9">
        <f t="shared" si="91"/>
        <v>1827.7099999999998</v>
      </c>
      <c r="AP51" s="9">
        <f t="shared" si="92"/>
        <v>0</v>
      </c>
      <c r="AQ51" s="96">
        <f t="shared" si="93"/>
        <v>10967.24</v>
      </c>
      <c r="AR51" s="4">
        <f t="shared" si="171"/>
        <v>0</v>
      </c>
      <c r="AS51" s="9">
        <f t="shared" si="95"/>
        <v>0</v>
      </c>
      <c r="AT51" s="9">
        <f t="shared" si="96"/>
        <v>10967.24</v>
      </c>
      <c r="AU51" s="9">
        <f t="shared" si="161"/>
        <v>10967.24</v>
      </c>
      <c r="AV51" s="9">
        <f t="shared" si="98"/>
        <v>332.31</v>
      </c>
      <c r="AW51" s="9">
        <f t="shared" si="99"/>
        <v>8807.2200000000012</v>
      </c>
      <c r="AX51" s="9">
        <f t="shared" si="100"/>
        <v>2160.02</v>
      </c>
      <c r="AY51" s="9">
        <f t="shared" si="101"/>
        <v>0</v>
      </c>
      <c r="AZ51" s="96">
        <f t="shared" si="102"/>
        <v>10967.24</v>
      </c>
      <c r="BA51" s="4">
        <f t="shared" si="171"/>
        <v>0</v>
      </c>
      <c r="BB51" s="9">
        <f t="shared" si="104"/>
        <v>0</v>
      </c>
      <c r="BC51" s="9">
        <f t="shared" si="105"/>
        <v>10967.24</v>
      </c>
      <c r="BD51" s="9">
        <f t="shared" si="162"/>
        <v>10967.24</v>
      </c>
      <c r="BE51" s="9">
        <f t="shared" si="107"/>
        <v>332.31</v>
      </c>
      <c r="BF51" s="9">
        <f t="shared" si="108"/>
        <v>8474.9100000000017</v>
      </c>
      <c r="BG51" s="9">
        <f t="shared" si="109"/>
        <v>2492.33</v>
      </c>
      <c r="BH51" s="9">
        <f t="shared" si="110"/>
        <v>0</v>
      </c>
      <c r="BI51" s="96">
        <f t="shared" si="111"/>
        <v>10967.24</v>
      </c>
      <c r="BJ51" s="4">
        <f t="shared" si="171"/>
        <v>0</v>
      </c>
      <c r="BK51" s="9">
        <f t="shared" si="113"/>
        <v>0</v>
      </c>
      <c r="BL51" s="9">
        <f t="shared" si="114"/>
        <v>10967.24</v>
      </c>
      <c r="BM51" s="9">
        <f t="shared" si="163"/>
        <v>10967.24</v>
      </c>
      <c r="BN51" s="9">
        <f t="shared" si="116"/>
        <v>332.31</v>
      </c>
      <c r="BO51" s="9">
        <f t="shared" si="117"/>
        <v>8142.6000000000013</v>
      </c>
      <c r="BP51" s="9">
        <f t="shared" si="118"/>
        <v>2824.64</v>
      </c>
      <c r="BQ51" s="9">
        <f t="shared" si="119"/>
        <v>0</v>
      </c>
      <c r="BR51" s="96">
        <f t="shared" si="120"/>
        <v>10967.24</v>
      </c>
      <c r="BS51" s="4">
        <f t="shared" si="171"/>
        <v>0</v>
      </c>
      <c r="BT51" s="9">
        <f t="shared" si="122"/>
        <v>0</v>
      </c>
      <c r="BU51" s="9">
        <f t="shared" si="123"/>
        <v>10967.24</v>
      </c>
      <c r="BV51" s="9">
        <f t="shared" si="164"/>
        <v>10967.24</v>
      </c>
      <c r="BW51" s="9">
        <f t="shared" si="125"/>
        <v>332.31</v>
      </c>
      <c r="BX51" s="9">
        <f t="shared" si="126"/>
        <v>7810.2900000000009</v>
      </c>
      <c r="BY51" s="9">
        <f t="shared" si="127"/>
        <v>3156.95</v>
      </c>
      <c r="BZ51" s="9">
        <f t="shared" si="128"/>
        <v>0</v>
      </c>
      <c r="CA51" s="96">
        <f t="shared" si="129"/>
        <v>10967.24</v>
      </c>
      <c r="CB51" s="4">
        <f t="shared" si="171"/>
        <v>0</v>
      </c>
      <c r="CC51" s="9">
        <f t="shared" si="131"/>
        <v>0</v>
      </c>
      <c r="CD51" s="9">
        <f t="shared" si="132"/>
        <v>10967.24</v>
      </c>
      <c r="CE51" s="9">
        <f t="shared" si="165"/>
        <v>10967.24</v>
      </c>
      <c r="CF51" s="9">
        <f t="shared" si="134"/>
        <v>332.31</v>
      </c>
      <c r="CG51" s="9">
        <f t="shared" si="135"/>
        <v>7477.9800000000005</v>
      </c>
      <c r="CH51" s="9">
        <f t="shared" si="136"/>
        <v>3489.2599999999998</v>
      </c>
      <c r="CI51" s="9">
        <f t="shared" si="137"/>
        <v>0</v>
      </c>
      <c r="CJ51" s="96">
        <f t="shared" si="138"/>
        <v>10967.24</v>
      </c>
      <c r="CK51" s="4">
        <f t="shared" si="171"/>
        <v>0</v>
      </c>
      <c r="CL51" s="9">
        <f t="shared" si="140"/>
        <v>0</v>
      </c>
      <c r="CM51" s="9">
        <f t="shared" si="141"/>
        <v>10967.24</v>
      </c>
      <c r="CN51" s="9">
        <f t="shared" si="166"/>
        <v>10967.24</v>
      </c>
      <c r="CO51" s="9">
        <f t="shared" si="143"/>
        <v>332.31</v>
      </c>
      <c r="CP51" s="9">
        <f t="shared" si="144"/>
        <v>7145.67</v>
      </c>
      <c r="CQ51" s="9">
        <f t="shared" si="145"/>
        <v>3821.5699999999997</v>
      </c>
      <c r="CR51" s="9">
        <f t="shared" si="146"/>
        <v>0</v>
      </c>
      <c r="CS51" s="96">
        <f t="shared" si="147"/>
        <v>10967.24</v>
      </c>
    </row>
    <row r="52" spans="1:97" ht="12.9" customHeight="1" x14ac:dyDescent="0.25">
      <c r="A52" s="207">
        <v>2010</v>
      </c>
      <c r="B52" s="208" t="s">
        <v>480</v>
      </c>
      <c r="C52" s="181"/>
      <c r="D52" s="181"/>
      <c r="E52" s="279">
        <v>16320</v>
      </c>
      <c r="F52" s="277">
        <v>40360</v>
      </c>
      <c r="G52" s="210">
        <v>33</v>
      </c>
      <c r="H52" s="244"/>
      <c r="I52" s="190"/>
      <c r="J52" s="240" t="s">
        <v>463</v>
      </c>
      <c r="K52" s="385">
        <f t="shared" si="148"/>
        <v>3.0300000000000001E-2</v>
      </c>
      <c r="L52" s="94">
        <f t="shared" si="149"/>
        <v>494.5</v>
      </c>
      <c r="M52" s="1">
        <f t="shared" si="167"/>
        <v>15578.25</v>
      </c>
      <c r="N52" s="1">
        <f t="shared" si="150"/>
        <v>741.75</v>
      </c>
      <c r="O52" s="1"/>
      <c r="P52" s="1">
        <f t="shared" si="168"/>
        <v>16320</v>
      </c>
      <c r="Q52" s="4">
        <f t="shared" si="151"/>
        <v>0</v>
      </c>
      <c r="R52" s="9">
        <f t="shared" si="169"/>
        <v>0</v>
      </c>
      <c r="S52" s="9">
        <f t="shared" si="152"/>
        <v>16320</v>
      </c>
      <c r="T52" s="9">
        <f t="shared" si="153"/>
        <v>16320</v>
      </c>
      <c r="U52" s="9">
        <f t="shared" si="154"/>
        <v>494.5</v>
      </c>
      <c r="V52" s="9">
        <f t="shared" si="170"/>
        <v>15083.75</v>
      </c>
      <c r="W52" s="9">
        <f t="shared" si="155"/>
        <v>1236.25</v>
      </c>
      <c r="X52" s="9">
        <f t="shared" si="156"/>
        <v>0</v>
      </c>
      <c r="Y52" s="96">
        <f t="shared" si="157"/>
        <v>16320</v>
      </c>
      <c r="Z52" s="4">
        <f t="shared" si="171"/>
        <v>0</v>
      </c>
      <c r="AA52" s="9">
        <f t="shared" si="77"/>
        <v>0</v>
      </c>
      <c r="AB52" s="9">
        <f t="shared" si="78"/>
        <v>16320</v>
      </c>
      <c r="AC52" s="9">
        <f t="shared" si="159"/>
        <v>16320</v>
      </c>
      <c r="AD52" s="9">
        <f t="shared" si="80"/>
        <v>494.5</v>
      </c>
      <c r="AE52" s="9">
        <f t="shared" si="81"/>
        <v>14589.25</v>
      </c>
      <c r="AF52" s="9">
        <f t="shared" si="82"/>
        <v>1730.75</v>
      </c>
      <c r="AG52" s="9">
        <f t="shared" si="83"/>
        <v>0</v>
      </c>
      <c r="AH52" s="96">
        <f t="shared" si="84"/>
        <v>16320</v>
      </c>
      <c r="AI52" s="4">
        <f t="shared" si="171"/>
        <v>0</v>
      </c>
      <c r="AJ52" s="9">
        <f t="shared" si="86"/>
        <v>0</v>
      </c>
      <c r="AK52" s="9">
        <f t="shared" si="87"/>
        <v>16320</v>
      </c>
      <c r="AL52" s="9">
        <f t="shared" si="160"/>
        <v>16320</v>
      </c>
      <c r="AM52" s="9">
        <f t="shared" si="89"/>
        <v>494.5</v>
      </c>
      <c r="AN52" s="9">
        <f t="shared" si="90"/>
        <v>14094.75</v>
      </c>
      <c r="AO52" s="9">
        <f t="shared" si="91"/>
        <v>2225.25</v>
      </c>
      <c r="AP52" s="9">
        <f t="shared" si="92"/>
        <v>0</v>
      </c>
      <c r="AQ52" s="96">
        <f t="shared" si="93"/>
        <v>16320</v>
      </c>
      <c r="AR52" s="4">
        <f t="shared" si="171"/>
        <v>0</v>
      </c>
      <c r="AS52" s="9">
        <f t="shared" si="95"/>
        <v>0</v>
      </c>
      <c r="AT52" s="9">
        <f t="shared" si="96"/>
        <v>16320</v>
      </c>
      <c r="AU52" s="9">
        <f t="shared" si="161"/>
        <v>16320</v>
      </c>
      <c r="AV52" s="9">
        <f t="shared" si="98"/>
        <v>494.5</v>
      </c>
      <c r="AW52" s="9">
        <f t="shared" si="99"/>
        <v>13600.25</v>
      </c>
      <c r="AX52" s="9">
        <f t="shared" si="100"/>
        <v>2719.75</v>
      </c>
      <c r="AY52" s="9">
        <f t="shared" si="101"/>
        <v>0</v>
      </c>
      <c r="AZ52" s="96">
        <f t="shared" si="102"/>
        <v>16320</v>
      </c>
      <c r="BA52" s="4">
        <f t="shared" si="171"/>
        <v>0</v>
      </c>
      <c r="BB52" s="9">
        <f t="shared" si="104"/>
        <v>0</v>
      </c>
      <c r="BC52" s="9">
        <f t="shared" si="105"/>
        <v>16320</v>
      </c>
      <c r="BD52" s="9">
        <f t="shared" si="162"/>
        <v>16320</v>
      </c>
      <c r="BE52" s="9">
        <f t="shared" si="107"/>
        <v>494.5</v>
      </c>
      <c r="BF52" s="9">
        <f t="shared" si="108"/>
        <v>13105.75</v>
      </c>
      <c r="BG52" s="9">
        <f t="shared" si="109"/>
        <v>3214.25</v>
      </c>
      <c r="BH52" s="9">
        <f t="shared" si="110"/>
        <v>0</v>
      </c>
      <c r="BI52" s="96">
        <f t="shared" si="111"/>
        <v>16320</v>
      </c>
      <c r="BJ52" s="4">
        <f t="shared" si="171"/>
        <v>0</v>
      </c>
      <c r="BK52" s="9">
        <f t="shared" si="113"/>
        <v>0</v>
      </c>
      <c r="BL52" s="9">
        <f t="shared" si="114"/>
        <v>16320</v>
      </c>
      <c r="BM52" s="9">
        <f t="shared" si="163"/>
        <v>16320</v>
      </c>
      <c r="BN52" s="9">
        <f t="shared" si="116"/>
        <v>494.5</v>
      </c>
      <c r="BO52" s="9">
        <f t="shared" si="117"/>
        <v>12611.25</v>
      </c>
      <c r="BP52" s="9">
        <f t="shared" si="118"/>
        <v>3708.75</v>
      </c>
      <c r="BQ52" s="9">
        <f t="shared" si="119"/>
        <v>0</v>
      </c>
      <c r="BR52" s="96">
        <f t="shared" si="120"/>
        <v>16320</v>
      </c>
      <c r="BS52" s="4">
        <f t="shared" si="171"/>
        <v>0</v>
      </c>
      <c r="BT52" s="9">
        <f t="shared" si="122"/>
        <v>0</v>
      </c>
      <c r="BU52" s="9">
        <f t="shared" si="123"/>
        <v>16320</v>
      </c>
      <c r="BV52" s="9">
        <f t="shared" si="164"/>
        <v>16320</v>
      </c>
      <c r="BW52" s="9">
        <f t="shared" si="125"/>
        <v>494.5</v>
      </c>
      <c r="BX52" s="9">
        <f t="shared" si="126"/>
        <v>12116.75</v>
      </c>
      <c r="BY52" s="9">
        <f t="shared" si="127"/>
        <v>4203.25</v>
      </c>
      <c r="BZ52" s="9">
        <f t="shared" si="128"/>
        <v>0</v>
      </c>
      <c r="CA52" s="96">
        <f t="shared" si="129"/>
        <v>16320</v>
      </c>
      <c r="CB52" s="4">
        <f t="shared" si="171"/>
        <v>0</v>
      </c>
      <c r="CC52" s="9">
        <f t="shared" si="131"/>
        <v>0</v>
      </c>
      <c r="CD52" s="9">
        <f t="shared" si="132"/>
        <v>16320</v>
      </c>
      <c r="CE52" s="9">
        <f t="shared" si="165"/>
        <v>16320</v>
      </c>
      <c r="CF52" s="9">
        <f t="shared" si="134"/>
        <v>494.5</v>
      </c>
      <c r="CG52" s="9">
        <f t="shared" si="135"/>
        <v>11622.25</v>
      </c>
      <c r="CH52" s="9">
        <f t="shared" si="136"/>
        <v>4697.75</v>
      </c>
      <c r="CI52" s="9">
        <f t="shared" si="137"/>
        <v>0</v>
      </c>
      <c r="CJ52" s="96">
        <f t="shared" si="138"/>
        <v>16320</v>
      </c>
      <c r="CK52" s="4">
        <f t="shared" si="171"/>
        <v>0</v>
      </c>
      <c r="CL52" s="9">
        <f t="shared" si="140"/>
        <v>0</v>
      </c>
      <c r="CM52" s="9">
        <f t="shared" si="141"/>
        <v>16320</v>
      </c>
      <c r="CN52" s="9">
        <f t="shared" si="166"/>
        <v>16320</v>
      </c>
      <c r="CO52" s="9">
        <f t="shared" si="143"/>
        <v>494.5</v>
      </c>
      <c r="CP52" s="9">
        <f t="shared" si="144"/>
        <v>11127.75</v>
      </c>
      <c r="CQ52" s="9">
        <f t="shared" si="145"/>
        <v>5192.25</v>
      </c>
      <c r="CR52" s="9">
        <f t="shared" si="146"/>
        <v>0</v>
      </c>
      <c r="CS52" s="96">
        <f t="shared" si="147"/>
        <v>16320</v>
      </c>
    </row>
    <row r="53" spans="1:97" ht="12.9" customHeight="1" x14ac:dyDescent="0.25">
      <c r="A53" s="207">
        <v>2011</v>
      </c>
      <c r="B53" s="208" t="s">
        <v>481</v>
      </c>
      <c r="C53" s="181"/>
      <c r="D53" s="181"/>
      <c r="E53" s="279">
        <v>0</v>
      </c>
      <c r="F53" s="277">
        <v>40725</v>
      </c>
      <c r="G53" s="210">
        <v>33</v>
      </c>
      <c r="H53" s="244"/>
      <c r="I53" s="190"/>
      <c r="J53" s="240" t="s">
        <v>463</v>
      </c>
      <c r="K53" s="385">
        <f t="shared" si="148"/>
        <v>3.0300000000000001E-2</v>
      </c>
      <c r="L53" s="94">
        <f t="shared" si="149"/>
        <v>0</v>
      </c>
      <c r="M53" s="1">
        <f t="shared" si="167"/>
        <v>0</v>
      </c>
      <c r="N53" s="1">
        <f t="shared" si="150"/>
        <v>0</v>
      </c>
      <c r="O53" s="1"/>
      <c r="P53" s="1">
        <f t="shared" si="168"/>
        <v>0</v>
      </c>
      <c r="Q53" s="4">
        <f t="shared" si="151"/>
        <v>0</v>
      </c>
      <c r="R53" s="9">
        <f t="shared" si="169"/>
        <v>0</v>
      </c>
      <c r="S53" s="9">
        <f t="shared" si="152"/>
        <v>0</v>
      </c>
      <c r="T53" s="9">
        <f t="shared" si="153"/>
        <v>0</v>
      </c>
      <c r="U53" s="9">
        <f t="shared" si="154"/>
        <v>0</v>
      </c>
      <c r="V53" s="9">
        <f t="shared" si="170"/>
        <v>0</v>
      </c>
      <c r="W53" s="9">
        <f t="shared" si="155"/>
        <v>0</v>
      </c>
      <c r="X53" s="9">
        <f t="shared" si="156"/>
        <v>0</v>
      </c>
      <c r="Y53" s="96">
        <f t="shared" si="157"/>
        <v>0</v>
      </c>
      <c r="Z53" s="4">
        <f t="shared" ref="Z53:CK68" si="172">IF(YEAR($F53)=Z$4,$E53,0)</f>
        <v>0</v>
      </c>
      <c r="AA53" s="9">
        <f t="shared" si="77"/>
        <v>0</v>
      </c>
      <c r="AB53" s="9">
        <f t="shared" si="78"/>
        <v>0</v>
      </c>
      <c r="AC53" s="9">
        <f t="shared" si="159"/>
        <v>0</v>
      </c>
      <c r="AD53" s="9">
        <f t="shared" si="80"/>
        <v>0</v>
      </c>
      <c r="AE53" s="9">
        <f t="shared" si="81"/>
        <v>0</v>
      </c>
      <c r="AF53" s="9">
        <f t="shared" si="82"/>
        <v>0</v>
      </c>
      <c r="AG53" s="9">
        <f t="shared" si="83"/>
        <v>0</v>
      </c>
      <c r="AH53" s="96">
        <f t="shared" si="84"/>
        <v>0</v>
      </c>
      <c r="AI53" s="4">
        <f t="shared" si="172"/>
        <v>0</v>
      </c>
      <c r="AJ53" s="9">
        <f t="shared" si="86"/>
        <v>0</v>
      </c>
      <c r="AK53" s="9">
        <f t="shared" si="87"/>
        <v>0</v>
      </c>
      <c r="AL53" s="9">
        <f t="shared" si="160"/>
        <v>0</v>
      </c>
      <c r="AM53" s="9">
        <f t="shared" si="89"/>
        <v>0</v>
      </c>
      <c r="AN53" s="9">
        <f t="shared" si="90"/>
        <v>0</v>
      </c>
      <c r="AO53" s="9">
        <f t="shared" si="91"/>
        <v>0</v>
      </c>
      <c r="AP53" s="9">
        <f t="shared" si="92"/>
        <v>0</v>
      </c>
      <c r="AQ53" s="96">
        <f t="shared" si="93"/>
        <v>0</v>
      </c>
      <c r="AR53" s="4">
        <f t="shared" si="172"/>
        <v>0</v>
      </c>
      <c r="AS53" s="9">
        <f t="shared" si="95"/>
        <v>0</v>
      </c>
      <c r="AT53" s="9">
        <f t="shared" si="96"/>
        <v>0</v>
      </c>
      <c r="AU53" s="9">
        <f t="shared" si="161"/>
        <v>0</v>
      </c>
      <c r="AV53" s="9">
        <f t="shared" si="98"/>
        <v>0</v>
      </c>
      <c r="AW53" s="9">
        <f t="shared" si="99"/>
        <v>0</v>
      </c>
      <c r="AX53" s="9">
        <f t="shared" si="100"/>
        <v>0</v>
      </c>
      <c r="AY53" s="9">
        <f t="shared" si="101"/>
        <v>0</v>
      </c>
      <c r="AZ53" s="96">
        <f t="shared" si="102"/>
        <v>0</v>
      </c>
      <c r="BA53" s="4">
        <f t="shared" si="172"/>
        <v>0</v>
      </c>
      <c r="BB53" s="9">
        <f t="shared" si="104"/>
        <v>0</v>
      </c>
      <c r="BC53" s="9">
        <f t="shared" si="105"/>
        <v>0</v>
      </c>
      <c r="BD53" s="9">
        <f t="shared" si="162"/>
        <v>0</v>
      </c>
      <c r="BE53" s="9">
        <f t="shared" si="107"/>
        <v>0</v>
      </c>
      <c r="BF53" s="9">
        <f t="shared" si="108"/>
        <v>0</v>
      </c>
      <c r="BG53" s="9">
        <f t="shared" si="109"/>
        <v>0</v>
      </c>
      <c r="BH53" s="9">
        <f t="shared" si="110"/>
        <v>0</v>
      </c>
      <c r="BI53" s="96">
        <f t="shared" si="111"/>
        <v>0</v>
      </c>
      <c r="BJ53" s="4">
        <f t="shared" si="172"/>
        <v>0</v>
      </c>
      <c r="BK53" s="9">
        <f t="shared" si="113"/>
        <v>0</v>
      </c>
      <c r="BL53" s="9">
        <f t="shared" si="114"/>
        <v>0</v>
      </c>
      <c r="BM53" s="9">
        <f t="shared" si="163"/>
        <v>0</v>
      </c>
      <c r="BN53" s="9">
        <f t="shared" si="116"/>
        <v>0</v>
      </c>
      <c r="BO53" s="9">
        <f t="shared" si="117"/>
        <v>0</v>
      </c>
      <c r="BP53" s="9">
        <f t="shared" si="118"/>
        <v>0</v>
      </c>
      <c r="BQ53" s="9">
        <f t="shared" si="119"/>
        <v>0</v>
      </c>
      <c r="BR53" s="96">
        <f t="shared" si="120"/>
        <v>0</v>
      </c>
      <c r="BS53" s="4">
        <f t="shared" si="172"/>
        <v>0</v>
      </c>
      <c r="BT53" s="9">
        <f t="shared" si="122"/>
        <v>0</v>
      </c>
      <c r="BU53" s="9">
        <f t="shared" si="123"/>
        <v>0</v>
      </c>
      <c r="BV53" s="9">
        <f t="shared" si="164"/>
        <v>0</v>
      </c>
      <c r="BW53" s="9">
        <f t="shared" si="125"/>
        <v>0</v>
      </c>
      <c r="BX53" s="9">
        <f t="shared" si="126"/>
        <v>0</v>
      </c>
      <c r="BY53" s="9">
        <f t="shared" si="127"/>
        <v>0</v>
      </c>
      <c r="BZ53" s="9">
        <f t="shared" si="128"/>
        <v>0</v>
      </c>
      <c r="CA53" s="96">
        <f t="shared" si="129"/>
        <v>0</v>
      </c>
      <c r="CB53" s="4">
        <f t="shared" si="172"/>
        <v>0</v>
      </c>
      <c r="CC53" s="9">
        <f t="shared" si="131"/>
        <v>0</v>
      </c>
      <c r="CD53" s="9">
        <f t="shared" si="132"/>
        <v>0</v>
      </c>
      <c r="CE53" s="9">
        <f t="shared" si="165"/>
        <v>0</v>
      </c>
      <c r="CF53" s="9">
        <f t="shared" si="134"/>
        <v>0</v>
      </c>
      <c r="CG53" s="9">
        <f t="shared" si="135"/>
        <v>0</v>
      </c>
      <c r="CH53" s="9">
        <f t="shared" si="136"/>
        <v>0</v>
      </c>
      <c r="CI53" s="9">
        <f t="shared" si="137"/>
        <v>0</v>
      </c>
      <c r="CJ53" s="96">
        <f t="shared" si="138"/>
        <v>0</v>
      </c>
      <c r="CK53" s="4">
        <f t="shared" si="172"/>
        <v>0</v>
      </c>
      <c r="CL53" s="9">
        <f t="shared" si="140"/>
        <v>0</v>
      </c>
      <c r="CM53" s="9">
        <f t="shared" si="141"/>
        <v>0</v>
      </c>
      <c r="CN53" s="9">
        <f t="shared" si="166"/>
        <v>0</v>
      </c>
      <c r="CO53" s="9">
        <f t="shared" si="143"/>
        <v>0</v>
      </c>
      <c r="CP53" s="9">
        <f t="shared" si="144"/>
        <v>0</v>
      </c>
      <c r="CQ53" s="9">
        <f t="shared" si="145"/>
        <v>0</v>
      </c>
      <c r="CR53" s="9">
        <f t="shared" si="146"/>
        <v>0</v>
      </c>
      <c r="CS53" s="96">
        <f t="shared" si="147"/>
        <v>0</v>
      </c>
    </row>
    <row r="54" spans="1:97" ht="12.9" customHeight="1" x14ac:dyDescent="0.25">
      <c r="A54" s="207">
        <v>2012</v>
      </c>
      <c r="B54" s="208" t="s">
        <v>482</v>
      </c>
      <c r="C54" s="183"/>
      <c r="D54" s="183"/>
      <c r="E54" s="183">
        <v>8536</v>
      </c>
      <c r="F54" s="277">
        <v>41091</v>
      </c>
      <c r="G54" s="210">
        <v>33</v>
      </c>
      <c r="H54" s="244"/>
      <c r="I54" s="190"/>
      <c r="J54" s="240" t="s">
        <v>463</v>
      </c>
      <c r="K54" s="385">
        <f t="shared" si="148"/>
        <v>3.0300000000000001E-2</v>
      </c>
      <c r="L54" s="94">
        <f t="shared" si="149"/>
        <v>258.64</v>
      </c>
      <c r="M54" s="1">
        <f t="shared" si="167"/>
        <v>0</v>
      </c>
      <c r="N54" s="1">
        <f t="shared" si="150"/>
        <v>0</v>
      </c>
      <c r="O54" s="1"/>
      <c r="P54" s="1">
        <f t="shared" si="168"/>
        <v>0</v>
      </c>
      <c r="Q54" s="4">
        <f t="shared" si="151"/>
        <v>8536</v>
      </c>
      <c r="R54" s="9">
        <f t="shared" si="169"/>
        <v>4268</v>
      </c>
      <c r="S54" s="9">
        <f t="shared" si="152"/>
        <v>8536</v>
      </c>
      <c r="T54" s="9">
        <f t="shared" si="153"/>
        <v>4268</v>
      </c>
      <c r="U54" s="9">
        <f t="shared" si="154"/>
        <v>129.32</v>
      </c>
      <c r="V54" s="9">
        <f t="shared" si="170"/>
        <v>8406.68</v>
      </c>
      <c r="W54" s="9">
        <f t="shared" si="155"/>
        <v>129.32</v>
      </c>
      <c r="X54" s="9">
        <f t="shared" si="156"/>
        <v>0</v>
      </c>
      <c r="Y54" s="96">
        <f t="shared" si="157"/>
        <v>4268</v>
      </c>
      <c r="Z54" s="4">
        <f t="shared" si="172"/>
        <v>0</v>
      </c>
      <c r="AA54" s="9">
        <f t="shared" si="77"/>
        <v>0</v>
      </c>
      <c r="AB54" s="9">
        <f t="shared" si="78"/>
        <v>8536</v>
      </c>
      <c r="AC54" s="9">
        <f t="shared" si="159"/>
        <v>8536</v>
      </c>
      <c r="AD54" s="9">
        <f t="shared" si="80"/>
        <v>258.64</v>
      </c>
      <c r="AE54" s="9">
        <f t="shared" si="81"/>
        <v>8148.04</v>
      </c>
      <c r="AF54" s="9">
        <f t="shared" si="82"/>
        <v>387.96</v>
      </c>
      <c r="AG54" s="9">
        <f t="shared" si="83"/>
        <v>0</v>
      </c>
      <c r="AH54" s="96">
        <f t="shared" si="84"/>
        <v>8536</v>
      </c>
      <c r="AI54" s="4">
        <f t="shared" si="172"/>
        <v>0</v>
      </c>
      <c r="AJ54" s="9">
        <f t="shared" si="86"/>
        <v>0</v>
      </c>
      <c r="AK54" s="9">
        <f t="shared" si="87"/>
        <v>8536</v>
      </c>
      <c r="AL54" s="9">
        <f t="shared" si="160"/>
        <v>8536</v>
      </c>
      <c r="AM54" s="9">
        <f t="shared" si="89"/>
        <v>258.64</v>
      </c>
      <c r="AN54" s="9">
        <f t="shared" si="90"/>
        <v>7889.4</v>
      </c>
      <c r="AO54" s="9">
        <f t="shared" si="91"/>
        <v>646.59999999999991</v>
      </c>
      <c r="AP54" s="9">
        <f t="shared" si="92"/>
        <v>0</v>
      </c>
      <c r="AQ54" s="96">
        <f t="shared" si="93"/>
        <v>8536</v>
      </c>
      <c r="AR54" s="4">
        <f t="shared" si="172"/>
        <v>0</v>
      </c>
      <c r="AS54" s="9">
        <f t="shared" si="95"/>
        <v>0</v>
      </c>
      <c r="AT54" s="9">
        <f t="shared" si="96"/>
        <v>8536</v>
      </c>
      <c r="AU54" s="9">
        <f t="shared" si="161"/>
        <v>8536</v>
      </c>
      <c r="AV54" s="9">
        <f t="shared" si="98"/>
        <v>258.64</v>
      </c>
      <c r="AW54" s="9">
        <f t="shared" si="99"/>
        <v>7630.7599999999993</v>
      </c>
      <c r="AX54" s="9">
        <f t="shared" si="100"/>
        <v>905.2399999999999</v>
      </c>
      <c r="AY54" s="9">
        <f t="shared" si="101"/>
        <v>0</v>
      </c>
      <c r="AZ54" s="96">
        <f t="shared" si="102"/>
        <v>8536</v>
      </c>
      <c r="BA54" s="4">
        <f t="shared" si="172"/>
        <v>0</v>
      </c>
      <c r="BB54" s="9">
        <f t="shared" si="104"/>
        <v>0</v>
      </c>
      <c r="BC54" s="9">
        <f t="shared" si="105"/>
        <v>8536</v>
      </c>
      <c r="BD54" s="9">
        <f t="shared" si="162"/>
        <v>8536</v>
      </c>
      <c r="BE54" s="9">
        <f t="shared" si="107"/>
        <v>258.64</v>
      </c>
      <c r="BF54" s="9">
        <f t="shared" si="108"/>
        <v>7372.119999999999</v>
      </c>
      <c r="BG54" s="9">
        <f t="shared" si="109"/>
        <v>1163.8799999999999</v>
      </c>
      <c r="BH54" s="9">
        <f t="shared" si="110"/>
        <v>0</v>
      </c>
      <c r="BI54" s="96">
        <f t="shared" si="111"/>
        <v>8536</v>
      </c>
      <c r="BJ54" s="4">
        <f t="shared" si="172"/>
        <v>0</v>
      </c>
      <c r="BK54" s="9">
        <f t="shared" si="113"/>
        <v>0</v>
      </c>
      <c r="BL54" s="9">
        <f t="shared" si="114"/>
        <v>8536</v>
      </c>
      <c r="BM54" s="9">
        <f t="shared" si="163"/>
        <v>8536</v>
      </c>
      <c r="BN54" s="9">
        <f t="shared" si="116"/>
        <v>258.64</v>
      </c>
      <c r="BO54" s="9">
        <f t="shared" si="117"/>
        <v>7113.4799999999987</v>
      </c>
      <c r="BP54" s="9">
        <f t="shared" si="118"/>
        <v>1422.52</v>
      </c>
      <c r="BQ54" s="9">
        <f t="shared" si="119"/>
        <v>0</v>
      </c>
      <c r="BR54" s="96">
        <f t="shared" si="120"/>
        <v>8536</v>
      </c>
      <c r="BS54" s="4">
        <f t="shared" si="172"/>
        <v>0</v>
      </c>
      <c r="BT54" s="9">
        <f t="shared" si="122"/>
        <v>0</v>
      </c>
      <c r="BU54" s="9">
        <f t="shared" si="123"/>
        <v>8536</v>
      </c>
      <c r="BV54" s="9">
        <f t="shared" si="164"/>
        <v>8536</v>
      </c>
      <c r="BW54" s="9">
        <f t="shared" si="125"/>
        <v>258.64</v>
      </c>
      <c r="BX54" s="9">
        <f t="shared" si="126"/>
        <v>6854.8399999999983</v>
      </c>
      <c r="BY54" s="9">
        <f t="shared" si="127"/>
        <v>1681.1599999999999</v>
      </c>
      <c r="BZ54" s="9">
        <f t="shared" si="128"/>
        <v>0</v>
      </c>
      <c r="CA54" s="96">
        <f t="shared" si="129"/>
        <v>8536</v>
      </c>
      <c r="CB54" s="4">
        <f t="shared" si="172"/>
        <v>0</v>
      </c>
      <c r="CC54" s="9">
        <f t="shared" si="131"/>
        <v>0</v>
      </c>
      <c r="CD54" s="9">
        <f t="shared" si="132"/>
        <v>8536</v>
      </c>
      <c r="CE54" s="9">
        <f t="shared" si="165"/>
        <v>8536</v>
      </c>
      <c r="CF54" s="9">
        <f t="shared" si="134"/>
        <v>258.64</v>
      </c>
      <c r="CG54" s="9">
        <f t="shared" si="135"/>
        <v>6596.199999999998</v>
      </c>
      <c r="CH54" s="9">
        <f t="shared" si="136"/>
        <v>1939.7999999999997</v>
      </c>
      <c r="CI54" s="9">
        <f t="shared" si="137"/>
        <v>0</v>
      </c>
      <c r="CJ54" s="96">
        <f t="shared" si="138"/>
        <v>8536</v>
      </c>
      <c r="CK54" s="4">
        <f t="shared" si="172"/>
        <v>0</v>
      </c>
      <c r="CL54" s="9">
        <f t="shared" si="140"/>
        <v>0</v>
      </c>
      <c r="CM54" s="9">
        <f t="shared" si="141"/>
        <v>8536</v>
      </c>
      <c r="CN54" s="9">
        <f t="shared" si="166"/>
        <v>8536</v>
      </c>
      <c r="CO54" s="9">
        <f t="shared" si="143"/>
        <v>258.64</v>
      </c>
      <c r="CP54" s="9">
        <f t="shared" si="144"/>
        <v>6337.5599999999977</v>
      </c>
      <c r="CQ54" s="9">
        <f t="shared" si="145"/>
        <v>2198.4399999999996</v>
      </c>
      <c r="CR54" s="9">
        <f t="shared" si="146"/>
        <v>0</v>
      </c>
      <c r="CS54" s="96">
        <f t="shared" si="147"/>
        <v>8536</v>
      </c>
    </row>
    <row r="55" spans="1:97" ht="12.9" customHeight="1" x14ac:dyDescent="0.25">
      <c r="A55" s="207">
        <v>2013</v>
      </c>
      <c r="B55" s="208" t="s">
        <v>521</v>
      </c>
      <c r="C55" s="183"/>
      <c r="D55" s="183"/>
      <c r="E55" s="183">
        <v>30125</v>
      </c>
      <c r="F55" s="277">
        <v>41456</v>
      </c>
      <c r="G55" s="210">
        <v>33</v>
      </c>
      <c r="H55" s="244"/>
      <c r="I55" s="190"/>
      <c r="J55" s="240" t="s">
        <v>463</v>
      </c>
      <c r="K55" s="385">
        <f t="shared" si="148"/>
        <v>3.0300000000000001E-2</v>
      </c>
      <c r="L55" s="94">
        <f t="shared" si="149"/>
        <v>912.79</v>
      </c>
      <c r="M55" s="1">
        <f t="shared" si="167"/>
        <v>0</v>
      </c>
      <c r="N55" s="1">
        <f t="shared" si="150"/>
        <v>0</v>
      </c>
      <c r="O55" s="1"/>
      <c r="P55" s="1">
        <f t="shared" si="168"/>
        <v>0</v>
      </c>
      <c r="Q55" s="4">
        <f t="shared" si="151"/>
        <v>0</v>
      </c>
      <c r="R55" s="9">
        <f t="shared" si="169"/>
        <v>0</v>
      </c>
      <c r="S55" s="9">
        <f t="shared" si="152"/>
        <v>0</v>
      </c>
      <c r="T55" s="9">
        <f t="shared" si="153"/>
        <v>0</v>
      </c>
      <c r="U55" s="9">
        <f t="shared" si="154"/>
        <v>0</v>
      </c>
      <c r="V55" s="9">
        <f t="shared" si="170"/>
        <v>0</v>
      </c>
      <c r="W55" s="9">
        <f t="shared" si="155"/>
        <v>0</v>
      </c>
      <c r="X55" s="9">
        <f t="shared" si="156"/>
        <v>0</v>
      </c>
      <c r="Y55" s="96">
        <f t="shared" si="157"/>
        <v>0</v>
      </c>
      <c r="Z55" s="4">
        <f t="shared" si="172"/>
        <v>30125</v>
      </c>
      <c r="AA55" s="9">
        <f t="shared" si="77"/>
        <v>15062.5</v>
      </c>
      <c r="AB55" s="9">
        <f t="shared" si="78"/>
        <v>30125</v>
      </c>
      <c r="AC55" s="9">
        <f t="shared" si="159"/>
        <v>15062.67</v>
      </c>
      <c r="AD55" s="9">
        <f t="shared" si="80"/>
        <v>456.4</v>
      </c>
      <c r="AE55" s="9">
        <f t="shared" si="81"/>
        <v>29668.6</v>
      </c>
      <c r="AF55" s="9">
        <f t="shared" si="82"/>
        <v>456.4</v>
      </c>
      <c r="AG55" s="9">
        <f t="shared" si="83"/>
        <v>0</v>
      </c>
      <c r="AH55" s="96">
        <f t="shared" si="84"/>
        <v>15062.67</v>
      </c>
      <c r="AI55" s="4">
        <f t="shared" si="172"/>
        <v>0</v>
      </c>
      <c r="AJ55" s="9">
        <f t="shared" si="86"/>
        <v>0</v>
      </c>
      <c r="AK55" s="9">
        <f t="shared" si="87"/>
        <v>30125</v>
      </c>
      <c r="AL55" s="9">
        <f t="shared" si="160"/>
        <v>30125</v>
      </c>
      <c r="AM55" s="9">
        <f t="shared" si="89"/>
        <v>912.79</v>
      </c>
      <c r="AN55" s="9">
        <f t="shared" si="90"/>
        <v>28755.809999999998</v>
      </c>
      <c r="AO55" s="9">
        <f t="shared" si="91"/>
        <v>1369.19</v>
      </c>
      <c r="AP55" s="9">
        <f t="shared" si="92"/>
        <v>0</v>
      </c>
      <c r="AQ55" s="96">
        <f t="shared" si="93"/>
        <v>30125</v>
      </c>
      <c r="AR55" s="4">
        <f t="shared" si="172"/>
        <v>0</v>
      </c>
      <c r="AS55" s="9">
        <f t="shared" si="95"/>
        <v>0</v>
      </c>
      <c r="AT55" s="9">
        <f t="shared" si="96"/>
        <v>30125</v>
      </c>
      <c r="AU55" s="9">
        <f t="shared" si="161"/>
        <v>30125</v>
      </c>
      <c r="AV55" s="9">
        <f t="shared" si="98"/>
        <v>912.79</v>
      </c>
      <c r="AW55" s="9">
        <f t="shared" si="99"/>
        <v>27843.019999999997</v>
      </c>
      <c r="AX55" s="9">
        <f t="shared" si="100"/>
        <v>2281.98</v>
      </c>
      <c r="AY55" s="9">
        <f t="shared" si="101"/>
        <v>0</v>
      </c>
      <c r="AZ55" s="96">
        <f t="shared" si="102"/>
        <v>30125</v>
      </c>
      <c r="BA55" s="4">
        <f t="shared" si="172"/>
        <v>0</v>
      </c>
      <c r="BB55" s="9">
        <f t="shared" si="104"/>
        <v>0</v>
      </c>
      <c r="BC55" s="9">
        <f t="shared" si="105"/>
        <v>30125</v>
      </c>
      <c r="BD55" s="9">
        <f t="shared" si="162"/>
        <v>30125</v>
      </c>
      <c r="BE55" s="9">
        <f t="shared" si="107"/>
        <v>912.79</v>
      </c>
      <c r="BF55" s="9">
        <f t="shared" si="108"/>
        <v>26930.229999999996</v>
      </c>
      <c r="BG55" s="9">
        <f t="shared" si="109"/>
        <v>3194.77</v>
      </c>
      <c r="BH55" s="9">
        <f t="shared" si="110"/>
        <v>0</v>
      </c>
      <c r="BI55" s="96">
        <f t="shared" si="111"/>
        <v>30125</v>
      </c>
      <c r="BJ55" s="4">
        <f t="shared" si="172"/>
        <v>0</v>
      </c>
      <c r="BK55" s="9">
        <f t="shared" si="113"/>
        <v>0</v>
      </c>
      <c r="BL55" s="9">
        <f t="shared" si="114"/>
        <v>30125</v>
      </c>
      <c r="BM55" s="9">
        <f t="shared" si="163"/>
        <v>30125</v>
      </c>
      <c r="BN55" s="9">
        <f t="shared" si="116"/>
        <v>912.79</v>
      </c>
      <c r="BO55" s="9">
        <f t="shared" si="117"/>
        <v>26017.439999999995</v>
      </c>
      <c r="BP55" s="9">
        <f t="shared" si="118"/>
        <v>4107.5599999999995</v>
      </c>
      <c r="BQ55" s="9">
        <f t="shared" si="119"/>
        <v>0</v>
      </c>
      <c r="BR55" s="96">
        <f t="shared" si="120"/>
        <v>30125</v>
      </c>
      <c r="BS55" s="4">
        <f t="shared" si="172"/>
        <v>0</v>
      </c>
      <c r="BT55" s="9">
        <f t="shared" si="122"/>
        <v>0</v>
      </c>
      <c r="BU55" s="9">
        <f t="shared" si="123"/>
        <v>30125</v>
      </c>
      <c r="BV55" s="9">
        <f t="shared" si="164"/>
        <v>30125</v>
      </c>
      <c r="BW55" s="9">
        <f t="shared" si="125"/>
        <v>912.79</v>
      </c>
      <c r="BX55" s="9">
        <f t="shared" si="126"/>
        <v>25104.649999999994</v>
      </c>
      <c r="BY55" s="9">
        <f t="shared" si="127"/>
        <v>5020.3499999999995</v>
      </c>
      <c r="BZ55" s="9">
        <f t="shared" si="128"/>
        <v>0</v>
      </c>
      <c r="CA55" s="96">
        <f t="shared" si="129"/>
        <v>30125</v>
      </c>
      <c r="CB55" s="4">
        <f t="shared" si="172"/>
        <v>0</v>
      </c>
      <c r="CC55" s="9">
        <f t="shared" si="131"/>
        <v>0</v>
      </c>
      <c r="CD55" s="9">
        <f t="shared" si="132"/>
        <v>30125</v>
      </c>
      <c r="CE55" s="9">
        <f t="shared" si="165"/>
        <v>30125</v>
      </c>
      <c r="CF55" s="9">
        <f t="shared" si="134"/>
        <v>912.79</v>
      </c>
      <c r="CG55" s="9">
        <f t="shared" si="135"/>
        <v>24191.859999999993</v>
      </c>
      <c r="CH55" s="9">
        <f t="shared" si="136"/>
        <v>5933.1399999999994</v>
      </c>
      <c r="CI55" s="9">
        <f t="shared" si="137"/>
        <v>0</v>
      </c>
      <c r="CJ55" s="96">
        <f t="shared" si="138"/>
        <v>30125</v>
      </c>
      <c r="CK55" s="4">
        <f t="shared" si="172"/>
        <v>0</v>
      </c>
      <c r="CL55" s="9">
        <f t="shared" si="140"/>
        <v>0</v>
      </c>
      <c r="CM55" s="9">
        <f t="shared" si="141"/>
        <v>30125</v>
      </c>
      <c r="CN55" s="9">
        <f t="shared" si="166"/>
        <v>30125</v>
      </c>
      <c r="CO55" s="9">
        <f t="shared" si="143"/>
        <v>912.79</v>
      </c>
      <c r="CP55" s="9">
        <f t="shared" si="144"/>
        <v>23279.069999999992</v>
      </c>
      <c r="CQ55" s="9">
        <f t="shared" si="145"/>
        <v>6845.9299999999994</v>
      </c>
      <c r="CR55" s="9">
        <f t="shared" si="146"/>
        <v>0</v>
      </c>
      <c r="CS55" s="96">
        <f t="shared" si="147"/>
        <v>30125</v>
      </c>
    </row>
    <row r="56" spans="1:97" ht="12.9" customHeight="1" x14ac:dyDescent="0.25">
      <c r="A56" s="207">
        <v>2014</v>
      </c>
      <c r="B56" s="208" t="s">
        <v>522</v>
      </c>
      <c r="C56" s="183"/>
      <c r="D56" s="183"/>
      <c r="E56" s="183">
        <v>25433.5</v>
      </c>
      <c r="F56" s="277">
        <v>41821</v>
      </c>
      <c r="G56" s="210">
        <v>33</v>
      </c>
      <c r="H56" s="244"/>
      <c r="I56" s="190"/>
      <c r="J56" s="240" t="s">
        <v>463</v>
      </c>
      <c r="K56" s="385">
        <f t="shared" si="148"/>
        <v>3.0300000000000001E-2</v>
      </c>
      <c r="L56" s="94">
        <f t="shared" si="149"/>
        <v>770.64</v>
      </c>
      <c r="M56" s="1">
        <f t="shared" si="167"/>
        <v>0</v>
      </c>
      <c r="N56" s="1">
        <f t="shared" si="150"/>
        <v>0</v>
      </c>
      <c r="O56" s="1"/>
      <c r="P56" s="1">
        <f t="shared" si="168"/>
        <v>0</v>
      </c>
      <c r="Q56" s="4">
        <f t="shared" si="151"/>
        <v>0</v>
      </c>
      <c r="R56" s="9">
        <f t="shared" si="169"/>
        <v>0</v>
      </c>
      <c r="S56" s="9">
        <f t="shared" si="152"/>
        <v>0</v>
      </c>
      <c r="T56" s="9">
        <f t="shared" si="153"/>
        <v>0</v>
      </c>
      <c r="U56" s="9">
        <f t="shared" si="154"/>
        <v>0</v>
      </c>
      <c r="V56" s="9">
        <f t="shared" si="170"/>
        <v>0</v>
      </c>
      <c r="W56" s="9">
        <f t="shared" si="155"/>
        <v>0</v>
      </c>
      <c r="X56" s="9">
        <f t="shared" si="156"/>
        <v>0</v>
      </c>
      <c r="Y56" s="96">
        <f t="shared" si="157"/>
        <v>0</v>
      </c>
      <c r="Z56" s="4">
        <f t="shared" si="172"/>
        <v>0</v>
      </c>
      <c r="AA56" s="9">
        <f t="shared" si="77"/>
        <v>0</v>
      </c>
      <c r="AB56" s="9">
        <f t="shared" si="78"/>
        <v>0</v>
      </c>
      <c r="AC56" s="9">
        <f t="shared" si="159"/>
        <v>0</v>
      </c>
      <c r="AD56" s="9">
        <f t="shared" si="80"/>
        <v>0</v>
      </c>
      <c r="AE56" s="9">
        <f t="shared" si="81"/>
        <v>0</v>
      </c>
      <c r="AF56" s="9">
        <f t="shared" si="82"/>
        <v>0</v>
      </c>
      <c r="AG56" s="9">
        <f t="shared" si="83"/>
        <v>0</v>
      </c>
      <c r="AH56" s="96">
        <f t="shared" si="84"/>
        <v>0</v>
      </c>
      <c r="AI56" s="4">
        <f t="shared" si="172"/>
        <v>25433.5</v>
      </c>
      <c r="AJ56" s="9">
        <f t="shared" si="86"/>
        <v>12716.75</v>
      </c>
      <c r="AK56" s="9">
        <f t="shared" si="87"/>
        <v>25433.5</v>
      </c>
      <c r="AL56" s="9">
        <f t="shared" si="160"/>
        <v>12716.75</v>
      </c>
      <c r="AM56" s="9">
        <f t="shared" si="89"/>
        <v>385.32</v>
      </c>
      <c r="AN56" s="9">
        <f t="shared" si="90"/>
        <v>25048.18</v>
      </c>
      <c r="AO56" s="9">
        <f t="shared" si="91"/>
        <v>385.32</v>
      </c>
      <c r="AP56" s="9">
        <f t="shared" si="92"/>
        <v>0</v>
      </c>
      <c r="AQ56" s="96">
        <f t="shared" si="93"/>
        <v>12716.75</v>
      </c>
      <c r="AR56" s="4">
        <f t="shared" si="172"/>
        <v>0</v>
      </c>
      <c r="AS56" s="9">
        <f t="shared" si="95"/>
        <v>0</v>
      </c>
      <c r="AT56" s="9">
        <f t="shared" si="96"/>
        <v>25433.5</v>
      </c>
      <c r="AU56" s="9">
        <f t="shared" si="161"/>
        <v>25433.5</v>
      </c>
      <c r="AV56" s="9">
        <f t="shared" si="98"/>
        <v>770.64</v>
      </c>
      <c r="AW56" s="9">
        <f t="shared" si="99"/>
        <v>24277.54</v>
      </c>
      <c r="AX56" s="9">
        <f t="shared" si="100"/>
        <v>1155.96</v>
      </c>
      <c r="AY56" s="9">
        <f t="shared" si="101"/>
        <v>0</v>
      </c>
      <c r="AZ56" s="96">
        <f t="shared" si="102"/>
        <v>25433.5</v>
      </c>
      <c r="BA56" s="4">
        <f t="shared" si="172"/>
        <v>0</v>
      </c>
      <c r="BB56" s="9">
        <f t="shared" si="104"/>
        <v>0</v>
      </c>
      <c r="BC56" s="9">
        <f t="shared" si="105"/>
        <v>25433.5</v>
      </c>
      <c r="BD56" s="9">
        <f t="shared" si="162"/>
        <v>25433.5</v>
      </c>
      <c r="BE56" s="9">
        <f t="shared" si="107"/>
        <v>770.64</v>
      </c>
      <c r="BF56" s="9">
        <f t="shared" si="108"/>
        <v>23506.9</v>
      </c>
      <c r="BG56" s="9">
        <f t="shared" si="109"/>
        <v>1926.6</v>
      </c>
      <c r="BH56" s="9">
        <f t="shared" si="110"/>
        <v>0</v>
      </c>
      <c r="BI56" s="96">
        <f t="shared" si="111"/>
        <v>25433.5</v>
      </c>
      <c r="BJ56" s="4">
        <f t="shared" si="172"/>
        <v>0</v>
      </c>
      <c r="BK56" s="9">
        <f t="shared" si="113"/>
        <v>0</v>
      </c>
      <c r="BL56" s="9">
        <f t="shared" si="114"/>
        <v>25433.5</v>
      </c>
      <c r="BM56" s="9">
        <f t="shared" si="163"/>
        <v>25433.5</v>
      </c>
      <c r="BN56" s="9">
        <f t="shared" si="116"/>
        <v>770.64</v>
      </c>
      <c r="BO56" s="9">
        <f t="shared" si="117"/>
        <v>22736.260000000002</v>
      </c>
      <c r="BP56" s="9">
        <f t="shared" si="118"/>
        <v>2697.24</v>
      </c>
      <c r="BQ56" s="9">
        <f t="shared" si="119"/>
        <v>0</v>
      </c>
      <c r="BR56" s="96">
        <f t="shared" si="120"/>
        <v>25433.5</v>
      </c>
      <c r="BS56" s="4">
        <f t="shared" si="172"/>
        <v>0</v>
      </c>
      <c r="BT56" s="9">
        <f t="shared" si="122"/>
        <v>0</v>
      </c>
      <c r="BU56" s="9">
        <f t="shared" si="123"/>
        <v>25433.5</v>
      </c>
      <c r="BV56" s="9">
        <f t="shared" si="164"/>
        <v>25433.5</v>
      </c>
      <c r="BW56" s="9">
        <f t="shared" si="125"/>
        <v>770.64</v>
      </c>
      <c r="BX56" s="9">
        <f t="shared" si="126"/>
        <v>21965.620000000003</v>
      </c>
      <c r="BY56" s="9">
        <f t="shared" si="127"/>
        <v>3467.8799999999997</v>
      </c>
      <c r="BZ56" s="9">
        <f t="shared" si="128"/>
        <v>0</v>
      </c>
      <c r="CA56" s="96">
        <f t="shared" si="129"/>
        <v>25433.5</v>
      </c>
      <c r="CB56" s="4">
        <f t="shared" si="172"/>
        <v>0</v>
      </c>
      <c r="CC56" s="9">
        <f t="shared" si="131"/>
        <v>0</v>
      </c>
      <c r="CD56" s="9">
        <f t="shared" si="132"/>
        <v>25433.5</v>
      </c>
      <c r="CE56" s="9">
        <f t="shared" si="165"/>
        <v>25433.5</v>
      </c>
      <c r="CF56" s="9">
        <f t="shared" si="134"/>
        <v>770.64</v>
      </c>
      <c r="CG56" s="9">
        <f t="shared" si="135"/>
        <v>21194.980000000003</v>
      </c>
      <c r="CH56" s="9">
        <f t="shared" si="136"/>
        <v>4238.5199999999995</v>
      </c>
      <c r="CI56" s="9">
        <f t="shared" si="137"/>
        <v>0</v>
      </c>
      <c r="CJ56" s="96">
        <f t="shared" si="138"/>
        <v>25433.5</v>
      </c>
      <c r="CK56" s="4">
        <f t="shared" si="172"/>
        <v>0</v>
      </c>
      <c r="CL56" s="9">
        <f t="shared" si="140"/>
        <v>0</v>
      </c>
      <c r="CM56" s="9">
        <f t="shared" si="141"/>
        <v>25433.5</v>
      </c>
      <c r="CN56" s="9">
        <f t="shared" si="166"/>
        <v>25433.5</v>
      </c>
      <c r="CO56" s="9">
        <f t="shared" si="143"/>
        <v>770.64</v>
      </c>
      <c r="CP56" s="9">
        <f t="shared" si="144"/>
        <v>20424.340000000004</v>
      </c>
      <c r="CQ56" s="9">
        <f t="shared" si="145"/>
        <v>5009.16</v>
      </c>
      <c r="CR56" s="9">
        <f t="shared" si="146"/>
        <v>0</v>
      </c>
      <c r="CS56" s="96">
        <f t="shared" si="147"/>
        <v>25433.5</v>
      </c>
    </row>
    <row r="57" spans="1:97" ht="12.9" customHeight="1" x14ac:dyDescent="0.25">
      <c r="A57" s="207">
        <v>2015</v>
      </c>
      <c r="B57" s="186" t="s">
        <v>478</v>
      </c>
      <c r="C57" s="183"/>
      <c r="D57" s="183"/>
      <c r="E57" s="211">
        <v>30000</v>
      </c>
      <c r="F57" s="277">
        <v>41456</v>
      </c>
      <c r="G57" s="210">
        <v>33</v>
      </c>
      <c r="H57" s="244"/>
      <c r="I57" s="190"/>
      <c r="J57" s="240" t="s">
        <v>463</v>
      </c>
      <c r="K57" s="385">
        <f t="shared" si="148"/>
        <v>3.0300000000000001E-2</v>
      </c>
      <c r="L57" s="94">
        <f t="shared" si="149"/>
        <v>909</v>
      </c>
      <c r="M57" s="1">
        <f t="shared" si="167"/>
        <v>0</v>
      </c>
      <c r="N57" s="1">
        <f t="shared" si="150"/>
        <v>0</v>
      </c>
      <c r="O57" s="1"/>
      <c r="P57" s="1">
        <f t="shared" si="168"/>
        <v>0</v>
      </c>
      <c r="Q57" s="4">
        <f t="shared" si="151"/>
        <v>0</v>
      </c>
      <c r="R57" s="9">
        <f t="shared" si="169"/>
        <v>0</v>
      </c>
      <c r="S57" s="9">
        <f t="shared" si="152"/>
        <v>0</v>
      </c>
      <c r="T57" s="9">
        <f t="shared" si="153"/>
        <v>0</v>
      </c>
      <c r="U57" s="9">
        <f t="shared" si="154"/>
        <v>0</v>
      </c>
      <c r="V57" s="9">
        <f t="shared" si="170"/>
        <v>0</v>
      </c>
      <c r="W57" s="9">
        <f t="shared" si="155"/>
        <v>0</v>
      </c>
      <c r="X57" s="9">
        <f t="shared" si="156"/>
        <v>0</v>
      </c>
      <c r="Y57" s="96">
        <f t="shared" si="157"/>
        <v>0</v>
      </c>
      <c r="Z57" s="4">
        <f t="shared" si="172"/>
        <v>30000</v>
      </c>
      <c r="AA57" s="9">
        <f t="shared" si="77"/>
        <v>15000</v>
      </c>
      <c r="AB57" s="9">
        <f t="shared" si="78"/>
        <v>30000</v>
      </c>
      <c r="AC57" s="9">
        <f t="shared" si="159"/>
        <v>15000</v>
      </c>
      <c r="AD57" s="9">
        <f t="shared" si="80"/>
        <v>454.5</v>
      </c>
      <c r="AE57" s="9">
        <f t="shared" si="81"/>
        <v>29545.5</v>
      </c>
      <c r="AF57" s="9">
        <f t="shared" si="82"/>
        <v>454.5</v>
      </c>
      <c r="AG57" s="9">
        <f t="shared" si="83"/>
        <v>0</v>
      </c>
      <c r="AH57" s="96">
        <f t="shared" si="84"/>
        <v>15000</v>
      </c>
      <c r="AI57" s="4">
        <f t="shared" si="172"/>
        <v>0</v>
      </c>
      <c r="AJ57" s="9">
        <f t="shared" si="86"/>
        <v>0</v>
      </c>
      <c r="AK57" s="9">
        <f t="shared" si="87"/>
        <v>30000</v>
      </c>
      <c r="AL57" s="9">
        <f t="shared" si="160"/>
        <v>30000</v>
      </c>
      <c r="AM57" s="9">
        <f t="shared" si="89"/>
        <v>909</v>
      </c>
      <c r="AN57" s="9">
        <f t="shared" si="90"/>
        <v>28636.5</v>
      </c>
      <c r="AO57" s="9">
        <f t="shared" si="91"/>
        <v>1363.5</v>
      </c>
      <c r="AP57" s="9">
        <f t="shared" si="92"/>
        <v>0</v>
      </c>
      <c r="AQ57" s="96">
        <f t="shared" si="93"/>
        <v>30000</v>
      </c>
      <c r="AR57" s="4">
        <f t="shared" si="172"/>
        <v>0</v>
      </c>
      <c r="AS57" s="9">
        <f t="shared" si="95"/>
        <v>0</v>
      </c>
      <c r="AT57" s="9">
        <f t="shared" si="96"/>
        <v>30000</v>
      </c>
      <c r="AU57" s="9">
        <f t="shared" si="161"/>
        <v>30000</v>
      </c>
      <c r="AV57" s="9">
        <f t="shared" si="98"/>
        <v>909</v>
      </c>
      <c r="AW57" s="9">
        <f t="shared" si="99"/>
        <v>27727.5</v>
      </c>
      <c r="AX57" s="9">
        <f t="shared" si="100"/>
        <v>2272.5</v>
      </c>
      <c r="AY57" s="9">
        <f t="shared" si="101"/>
        <v>0</v>
      </c>
      <c r="AZ57" s="96">
        <f t="shared" si="102"/>
        <v>30000</v>
      </c>
      <c r="BA57" s="4">
        <f t="shared" si="172"/>
        <v>0</v>
      </c>
      <c r="BB57" s="9">
        <f t="shared" si="104"/>
        <v>0</v>
      </c>
      <c r="BC57" s="9">
        <f t="shared" si="105"/>
        <v>30000</v>
      </c>
      <c r="BD57" s="9">
        <f t="shared" si="162"/>
        <v>30000</v>
      </c>
      <c r="BE57" s="9">
        <f t="shared" si="107"/>
        <v>909</v>
      </c>
      <c r="BF57" s="9">
        <f t="shared" si="108"/>
        <v>26818.5</v>
      </c>
      <c r="BG57" s="9">
        <f t="shared" si="109"/>
        <v>3181.5</v>
      </c>
      <c r="BH57" s="9">
        <f t="shared" si="110"/>
        <v>0</v>
      </c>
      <c r="BI57" s="96">
        <f t="shared" si="111"/>
        <v>30000</v>
      </c>
      <c r="BJ57" s="4">
        <f t="shared" si="172"/>
        <v>0</v>
      </c>
      <c r="BK57" s="9">
        <f t="shared" si="113"/>
        <v>0</v>
      </c>
      <c r="BL57" s="9">
        <f t="shared" si="114"/>
        <v>30000</v>
      </c>
      <c r="BM57" s="9">
        <f t="shared" si="163"/>
        <v>30000</v>
      </c>
      <c r="BN57" s="9">
        <f t="shared" si="116"/>
        <v>909</v>
      </c>
      <c r="BO57" s="9">
        <f t="shared" si="117"/>
        <v>25909.5</v>
      </c>
      <c r="BP57" s="9">
        <f t="shared" si="118"/>
        <v>4090.5</v>
      </c>
      <c r="BQ57" s="9">
        <f t="shared" si="119"/>
        <v>0</v>
      </c>
      <c r="BR57" s="96">
        <f t="shared" si="120"/>
        <v>30000</v>
      </c>
      <c r="BS57" s="4">
        <f t="shared" si="172"/>
        <v>0</v>
      </c>
      <c r="BT57" s="9">
        <f t="shared" si="122"/>
        <v>0</v>
      </c>
      <c r="BU57" s="9">
        <f t="shared" si="123"/>
        <v>30000</v>
      </c>
      <c r="BV57" s="9">
        <f t="shared" si="164"/>
        <v>30000</v>
      </c>
      <c r="BW57" s="9">
        <f t="shared" si="125"/>
        <v>909</v>
      </c>
      <c r="BX57" s="9">
        <f t="shared" si="126"/>
        <v>25000.5</v>
      </c>
      <c r="BY57" s="9">
        <f t="shared" si="127"/>
        <v>4999.5</v>
      </c>
      <c r="BZ57" s="9">
        <f t="shared" si="128"/>
        <v>0</v>
      </c>
      <c r="CA57" s="96">
        <f t="shared" si="129"/>
        <v>30000</v>
      </c>
      <c r="CB57" s="4">
        <f t="shared" si="172"/>
        <v>0</v>
      </c>
      <c r="CC57" s="9">
        <f t="shared" si="131"/>
        <v>0</v>
      </c>
      <c r="CD57" s="9">
        <f t="shared" si="132"/>
        <v>30000</v>
      </c>
      <c r="CE57" s="9">
        <f t="shared" si="165"/>
        <v>30000</v>
      </c>
      <c r="CF57" s="9">
        <f t="shared" si="134"/>
        <v>909</v>
      </c>
      <c r="CG57" s="9">
        <f t="shared" si="135"/>
        <v>24091.5</v>
      </c>
      <c r="CH57" s="9">
        <f t="shared" si="136"/>
        <v>5908.5</v>
      </c>
      <c r="CI57" s="9">
        <f t="shared" si="137"/>
        <v>0</v>
      </c>
      <c r="CJ57" s="96">
        <f t="shared" si="138"/>
        <v>30000</v>
      </c>
      <c r="CK57" s="4">
        <f t="shared" si="172"/>
        <v>0</v>
      </c>
      <c r="CL57" s="9">
        <f t="shared" si="140"/>
        <v>0</v>
      </c>
      <c r="CM57" s="9">
        <f t="shared" si="141"/>
        <v>30000</v>
      </c>
      <c r="CN57" s="9">
        <f t="shared" si="166"/>
        <v>30000</v>
      </c>
      <c r="CO57" s="9">
        <f t="shared" si="143"/>
        <v>909</v>
      </c>
      <c r="CP57" s="9">
        <f t="shared" si="144"/>
        <v>23182.5</v>
      </c>
      <c r="CQ57" s="9">
        <f t="shared" si="145"/>
        <v>6817.5</v>
      </c>
      <c r="CR57" s="9">
        <f t="shared" si="146"/>
        <v>0</v>
      </c>
      <c r="CS57" s="96">
        <f t="shared" si="147"/>
        <v>30000</v>
      </c>
    </row>
    <row r="58" spans="1:97" ht="12.9" customHeight="1" x14ac:dyDescent="0.25">
      <c r="A58" s="207">
        <v>2016</v>
      </c>
      <c r="B58" s="186" t="s">
        <v>479</v>
      </c>
      <c r="C58" s="183"/>
      <c r="D58" s="183"/>
      <c r="E58" s="183">
        <v>10000</v>
      </c>
      <c r="F58" s="277">
        <v>41640</v>
      </c>
      <c r="G58" s="210">
        <v>33</v>
      </c>
      <c r="H58" s="244"/>
      <c r="I58" s="190"/>
      <c r="J58" s="240" t="s">
        <v>463</v>
      </c>
      <c r="K58" s="385">
        <f t="shared" si="148"/>
        <v>3.0300000000000001E-2</v>
      </c>
      <c r="L58" s="94">
        <f t="shared" si="149"/>
        <v>303</v>
      </c>
      <c r="M58" s="1">
        <f t="shared" si="167"/>
        <v>0</v>
      </c>
      <c r="N58" s="1">
        <f t="shared" si="150"/>
        <v>0</v>
      </c>
      <c r="O58" s="1"/>
      <c r="P58" s="1">
        <f t="shared" si="168"/>
        <v>0</v>
      </c>
      <c r="Q58" s="4">
        <f t="shared" si="151"/>
        <v>0</v>
      </c>
      <c r="R58" s="9">
        <f t="shared" si="169"/>
        <v>0</v>
      </c>
      <c r="S58" s="9">
        <f t="shared" si="152"/>
        <v>0</v>
      </c>
      <c r="T58" s="9">
        <f t="shared" si="153"/>
        <v>0</v>
      </c>
      <c r="U58" s="9">
        <f t="shared" si="154"/>
        <v>0</v>
      </c>
      <c r="V58" s="9">
        <f t="shared" si="170"/>
        <v>0</v>
      </c>
      <c r="W58" s="9">
        <f t="shared" si="155"/>
        <v>0</v>
      </c>
      <c r="X58" s="9">
        <f t="shared" si="156"/>
        <v>0</v>
      </c>
      <c r="Y58" s="96">
        <f t="shared" si="157"/>
        <v>0</v>
      </c>
      <c r="Z58" s="4">
        <f t="shared" si="172"/>
        <v>0</v>
      </c>
      <c r="AA58" s="9">
        <f t="shared" si="77"/>
        <v>0</v>
      </c>
      <c r="AB58" s="9">
        <f t="shared" si="78"/>
        <v>0</v>
      </c>
      <c r="AC58" s="9">
        <f t="shared" si="159"/>
        <v>0</v>
      </c>
      <c r="AD58" s="9">
        <f t="shared" si="80"/>
        <v>0</v>
      </c>
      <c r="AE58" s="9">
        <f t="shared" si="81"/>
        <v>0</v>
      </c>
      <c r="AF58" s="9">
        <f t="shared" si="82"/>
        <v>0</v>
      </c>
      <c r="AG58" s="9">
        <f t="shared" si="83"/>
        <v>0</v>
      </c>
      <c r="AH58" s="96">
        <f t="shared" si="84"/>
        <v>0</v>
      </c>
      <c r="AI58" s="4">
        <f t="shared" si="172"/>
        <v>10000</v>
      </c>
      <c r="AJ58" s="9">
        <f t="shared" si="86"/>
        <v>10000</v>
      </c>
      <c r="AK58" s="9">
        <f t="shared" si="87"/>
        <v>10000</v>
      </c>
      <c r="AL58" s="9">
        <f t="shared" si="160"/>
        <v>10000</v>
      </c>
      <c r="AM58" s="9">
        <f t="shared" si="89"/>
        <v>303</v>
      </c>
      <c r="AN58" s="9">
        <f t="shared" si="90"/>
        <v>9697</v>
      </c>
      <c r="AO58" s="9">
        <f t="shared" si="91"/>
        <v>303</v>
      </c>
      <c r="AP58" s="9">
        <f t="shared" si="92"/>
        <v>0</v>
      </c>
      <c r="AQ58" s="96">
        <f t="shared" si="93"/>
        <v>10000</v>
      </c>
      <c r="AR58" s="4">
        <f t="shared" si="172"/>
        <v>0</v>
      </c>
      <c r="AS58" s="9">
        <f t="shared" si="95"/>
        <v>0</v>
      </c>
      <c r="AT58" s="9">
        <f t="shared" si="96"/>
        <v>10000</v>
      </c>
      <c r="AU58" s="9">
        <f t="shared" si="161"/>
        <v>10000</v>
      </c>
      <c r="AV58" s="9">
        <f t="shared" si="98"/>
        <v>303</v>
      </c>
      <c r="AW58" s="9">
        <f t="shared" si="99"/>
        <v>9394</v>
      </c>
      <c r="AX58" s="9">
        <f t="shared" si="100"/>
        <v>606</v>
      </c>
      <c r="AY58" s="9">
        <f t="shared" si="101"/>
        <v>0</v>
      </c>
      <c r="AZ58" s="96">
        <f t="shared" si="102"/>
        <v>10000</v>
      </c>
      <c r="BA58" s="4">
        <f t="shared" si="172"/>
        <v>0</v>
      </c>
      <c r="BB58" s="9">
        <f t="shared" si="104"/>
        <v>0</v>
      </c>
      <c r="BC58" s="9">
        <f t="shared" si="105"/>
        <v>10000</v>
      </c>
      <c r="BD58" s="9">
        <f t="shared" si="162"/>
        <v>10000</v>
      </c>
      <c r="BE58" s="9">
        <f t="shared" si="107"/>
        <v>303</v>
      </c>
      <c r="BF58" s="9">
        <f t="shared" si="108"/>
        <v>9091</v>
      </c>
      <c r="BG58" s="9">
        <f t="shared" si="109"/>
        <v>909</v>
      </c>
      <c r="BH58" s="9">
        <f t="shared" si="110"/>
        <v>0</v>
      </c>
      <c r="BI58" s="96">
        <f t="shared" si="111"/>
        <v>10000</v>
      </c>
      <c r="BJ58" s="4">
        <f t="shared" si="172"/>
        <v>0</v>
      </c>
      <c r="BK58" s="9">
        <f t="shared" si="113"/>
        <v>0</v>
      </c>
      <c r="BL58" s="9">
        <f t="shared" si="114"/>
        <v>10000</v>
      </c>
      <c r="BM58" s="9">
        <f t="shared" si="163"/>
        <v>10000</v>
      </c>
      <c r="BN58" s="9">
        <f t="shared" si="116"/>
        <v>303</v>
      </c>
      <c r="BO58" s="9">
        <f t="shared" si="117"/>
        <v>8788</v>
      </c>
      <c r="BP58" s="9">
        <f t="shared" si="118"/>
        <v>1212</v>
      </c>
      <c r="BQ58" s="9">
        <f t="shared" si="119"/>
        <v>0</v>
      </c>
      <c r="BR58" s="96">
        <f t="shared" si="120"/>
        <v>10000</v>
      </c>
      <c r="BS58" s="4">
        <f t="shared" si="172"/>
        <v>0</v>
      </c>
      <c r="BT58" s="9">
        <f t="shared" si="122"/>
        <v>0</v>
      </c>
      <c r="BU58" s="9">
        <f t="shared" si="123"/>
        <v>10000</v>
      </c>
      <c r="BV58" s="9">
        <f t="shared" si="164"/>
        <v>10000</v>
      </c>
      <c r="BW58" s="9">
        <f t="shared" si="125"/>
        <v>303</v>
      </c>
      <c r="BX58" s="9">
        <f t="shared" si="126"/>
        <v>8485</v>
      </c>
      <c r="BY58" s="9">
        <f t="shared" si="127"/>
        <v>1515</v>
      </c>
      <c r="BZ58" s="9">
        <f t="shared" si="128"/>
        <v>0</v>
      </c>
      <c r="CA58" s="96">
        <f t="shared" si="129"/>
        <v>10000</v>
      </c>
      <c r="CB58" s="4">
        <f t="shared" si="172"/>
        <v>0</v>
      </c>
      <c r="CC58" s="9">
        <f t="shared" si="131"/>
        <v>0</v>
      </c>
      <c r="CD58" s="9">
        <f t="shared" si="132"/>
        <v>10000</v>
      </c>
      <c r="CE58" s="9">
        <f t="shared" si="165"/>
        <v>10000</v>
      </c>
      <c r="CF58" s="9">
        <f t="shared" si="134"/>
        <v>303</v>
      </c>
      <c r="CG58" s="9">
        <f t="shared" si="135"/>
        <v>8182</v>
      </c>
      <c r="CH58" s="9">
        <f t="shared" si="136"/>
        <v>1818</v>
      </c>
      <c r="CI58" s="9">
        <f t="shared" si="137"/>
        <v>0</v>
      </c>
      <c r="CJ58" s="96">
        <f t="shared" si="138"/>
        <v>10000</v>
      </c>
      <c r="CK58" s="4">
        <f t="shared" si="172"/>
        <v>0</v>
      </c>
      <c r="CL58" s="9">
        <f t="shared" si="140"/>
        <v>0</v>
      </c>
      <c r="CM58" s="9">
        <f t="shared" si="141"/>
        <v>10000</v>
      </c>
      <c r="CN58" s="9">
        <f t="shared" si="166"/>
        <v>10000</v>
      </c>
      <c r="CO58" s="9">
        <f t="shared" si="143"/>
        <v>303</v>
      </c>
      <c r="CP58" s="9">
        <f t="shared" si="144"/>
        <v>7879</v>
      </c>
      <c r="CQ58" s="9">
        <f t="shared" si="145"/>
        <v>2121</v>
      </c>
      <c r="CR58" s="9">
        <f t="shared" si="146"/>
        <v>0</v>
      </c>
      <c r="CS58" s="96">
        <f t="shared" si="147"/>
        <v>10000</v>
      </c>
    </row>
    <row r="59" spans="1:97" ht="12.9" customHeight="1" x14ac:dyDescent="0.25">
      <c r="A59" s="207">
        <v>2017</v>
      </c>
      <c r="B59" s="186" t="s">
        <v>523</v>
      </c>
      <c r="C59" s="183"/>
      <c r="D59" s="183"/>
      <c r="E59" s="183">
        <v>10000</v>
      </c>
      <c r="F59" s="277">
        <v>41821</v>
      </c>
      <c r="G59" s="210">
        <v>33</v>
      </c>
      <c r="H59" s="244"/>
      <c r="I59" s="190"/>
      <c r="J59" s="240" t="s">
        <v>463</v>
      </c>
      <c r="K59" s="385">
        <f t="shared" si="148"/>
        <v>3.0300000000000001E-2</v>
      </c>
      <c r="L59" s="94">
        <f t="shared" si="149"/>
        <v>303</v>
      </c>
      <c r="M59" s="1">
        <f t="shared" si="167"/>
        <v>0</v>
      </c>
      <c r="N59" s="1">
        <f t="shared" si="150"/>
        <v>0</v>
      </c>
      <c r="O59" s="1"/>
      <c r="P59" s="1">
        <f t="shared" si="168"/>
        <v>0</v>
      </c>
      <c r="Q59" s="4">
        <f t="shared" si="151"/>
        <v>0</v>
      </c>
      <c r="R59" s="9">
        <f t="shared" si="169"/>
        <v>0</v>
      </c>
      <c r="S59" s="9">
        <f t="shared" si="152"/>
        <v>0</v>
      </c>
      <c r="T59" s="9">
        <f t="shared" si="153"/>
        <v>0</v>
      </c>
      <c r="U59" s="9">
        <f t="shared" si="154"/>
        <v>0</v>
      </c>
      <c r="V59" s="9">
        <f t="shared" si="170"/>
        <v>0</v>
      </c>
      <c r="W59" s="9">
        <f t="shared" si="155"/>
        <v>0</v>
      </c>
      <c r="X59" s="9">
        <f t="shared" si="156"/>
        <v>0</v>
      </c>
      <c r="Y59" s="96">
        <f t="shared" si="157"/>
        <v>0</v>
      </c>
      <c r="Z59" s="4">
        <f t="shared" si="172"/>
        <v>0</v>
      </c>
      <c r="AA59" s="9">
        <f t="shared" si="77"/>
        <v>0</v>
      </c>
      <c r="AB59" s="9">
        <f t="shared" si="78"/>
        <v>0</v>
      </c>
      <c r="AC59" s="9">
        <f t="shared" si="159"/>
        <v>0</v>
      </c>
      <c r="AD59" s="9">
        <f t="shared" si="80"/>
        <v>0</v>
      </c>
      <c r="AE59" s="9">
        <f t="shared" si="81"/>
        <v>0</v>
      </c>
      <c r="AF59" s="9">
        <f t="shared" si="82"/>
        <v>0</v>
      </c>
      <c r="AG59" s="9">
        <f t="shared" si="83"/>
        <v>0</v>
      </c>
      <c r="AH59" s="96">
        <f t="shared" si="84"/>
        <v>0</v>
      </c>
      <c r="AI59" s="4">
        <f t="shared" si="172"/>
        <v>10000</v>
      </c>
      <c r="AJ59" s="9">
        <f t="shared" si="86"/>
        <v>5000</v>
      </c>
      <c r="AK59" s="9">
        <f t="shared" si="87"/>
        <v>10000</v>
      </c>
      <c r="AL59" s="9">
        <f t="shared" si="160"/>
        <v>5000</v>
      </c>
      <c r="AM59" s="9">
        <f t="shared" si="89"/>
        <v>151.5</v>
      </c>
      <c r="AN59" s="9">
        <f t="shared" si="90"/>
        <v>9848.5</v>
      </c>
      <c r="AO59" s="9">
        <f t="shared" si="91"/>
        <v>151.5</v>
      </c>
      <c r="AP59" s="9">
        <f t="shared" si="92"/>
        <v>0</v>
      </c>
      <c r="AQ59" s="96">
        <f t="shared" si="93"/>
        <v>5000</v>
      </c>
      <c r="AR59" s="4">
        <f t="shared" si="172"/>
        <v>0</v>
      </c>
      <c r="AS59" s="9">
        <f t="shared" si="95"/>
        <v>0</v>
      </c>
      <c r="AT59" s="9">
        <f t="shared" si="96"/>
        <v>10000</v>
      </c>
      <c r="AU59" s="9">
        <f t="shared" si="161"/>
        <v>10000</v>
      </c>
      <c r="AV59" s="9">
        <f t="shared" si="98"/>
        <v>303</v>
      </c>
      <c r="AW59" s="9">
        <f t="shared" si="99"/>
        <v>9545.5</v>
      </c>
      <c r="AX59" s="9">
        <f t="shared" si="100"/>
        <v>454.5</v>
      </c>
      <c r="AY59" s="9">
        <f t="shared" si="101"/>
        <v>0</v>
      </c>
      <c r="AZ59" s="96">
        <f t="shared" si="102"/>
        <v>10000</v>
      </c>
      <c r="BA59" s="4">
        <f t="shared" si="172"/>
        <v>0</v>
      </c>
      <c r="BB59" s="9">
        <f t="shared" si="104"/>
        <v>0</v>
      </c>
      <c r="BC59" s="9">
        <f t="shared" si="105"/>
        <v>10000</v>
      </c>
      <c r="BD59" s="9">
        <f t="shared" si="162"/>
        <v>10000</v>
      </c>
      <c r="BE59" s="9">
        <f t="shared" si="107"/>
        <v>303</v>
      </c>
      <c r="BF59" s="9">
        <f t="shared" si="108"/>
        <v>9242.5</v>
      </c>
      <c r="BG59" s="9">
        <f t="shared" si="109"/>
        <v>757.5</v>
      </c>
      <c r="BH59" s="9">
        <f t="shared" si="110"/>
        <v>0</v>
      </c>
      <c r="BI59" s="96">
        <f t="shared" si="111"/>
        <v>10000</v>
      </c>
      <c r="BJ59" s="4">
        <f t="shared" si="172"/>
        <v>0</v>
      </c>
      <c r="BK59" s="9">
        <f t="shared" si="113"/>
        <v>0</v>
      </c>
      <c r="BL59" s="9">
        <f t="shared" si="114"/>
        <v>10000</v>
      </c>
      <c r="BM59" s="9">
        <f t="shared" si="163"/>
        <v>10000</v>
      </c>
      <c r="BN59" s="9">
        <f t="shared" si="116"/>
        <v>303</v>
      </c>
      <c r="BO59" s="9">
        <f t="shared" si="117"/>
        <v>8939.5</v>
      </c>
      <c r="BP59" s="9">
        <f t="shared" si="118"/>
        <v>1060.5</v>
      </c>
      <c r="BQ59" s="9">
        <f t="shared" si="119"/>
        <v>0</v>
      </c>
      <c r="BR59" s="96">
        <f t="shared" si="120"/>
        <v>10000</v>
      </c>
      <c r="BS59" s="4">
        <f t="shared" si="172"/>
        <v>0</v>
      </c>
      <c r="BT59" s="9">
        <f t="shared" si="122"/>
        <v>0</v>
      </c>
      <c r="BU59" s="9">
        <f t="shared" si="123"/>
        <v>10000</v>
      </c>
      <c r="BV59" s="9">
        <f t="shared" si="164"/>
        <v>10000</v>
      </c>
      <c r="BW59" s="9">
        <f t="shared" si="125"/>
        <v>303</v>
      </c>
      <c r="BX59" s="9">
        <f t="shared" si="126"/>
        <v>8636.5</v>
      </c>
      <c r="BY59" s="9">
        <f t="shared" si="127"/>
        <v>1363.5</v>
      </c>
      <c r="BZ59" s="9">
        <f t="shared" si="128"/>
        <v>0</v>
      </c>
      <c r="CA59" s="96">
        <f t="shared" si="129"/>
        <v>10000</v>
      </c>
      <c r="CB59" s="4">
        <f t="shared" si="172"/>
        <v>0</v>
      </c>
      <c r="CC59" s="9">
        <f t="shared" si="131"/>
        <v>0</v>
      </c>
      <c r="CD59" s="9">
        <f t="shared" si="132"/>
        <v>10000</v>
      </c>
      <c r="CE59" s="9">
        <f t="shared" si="165"/>
        <v>10000</v>
      </c>
      <c r="CF59" s="9">
        <f t="shared" si="134"/>
        <v>303</v>
      </c>
      <c r="CG59" s="9">
        <f t="shared" si="135"/>
        <v>8333.5</v>
      </c>
      <c r="CH59" s="9">
        <f t="shared" si="136"/>
        <v>1666.5</v>
      </c>
      <c r="CI59" s="9">
        <f t="shared" si="137"/>
        <v>0</v>
      </c>
      <c r="CJ59" s="96">
        <f t="shared" si="138"/>
        <v>10000</v>
      </c>
      <c r="CK59" s="4">
        <f t="shared" si="172"/>
        <v>0</v>
      </c>
      <c r="CL59" s="9">
        <f t="shared" si="140"/>
        <v>0</v>
      </c>
      <c r="CM59" s="9">
        <f t="shared" si="141"/>
        <v>10000</v>
      </c>
      <c r="CN59" s="9">
        <f t="shared" si="166"/>
        <v>10000</v>
      </c>
      <c r="CO59" s="9">
        <f t="shared" si="143"/>
        <v>303</v>
      </c>
      <c r="CP59" s="9">
        <f t="shared" si="144"/>
        <v>8030.5</v>
      </c>
      <c r="CQ59" s="9">
        <f t="shared" si="145"/>
        <v>1969.5</v>
      </c>
      <c r="CR59" s="9">
        <f t="shared" si="146"/>
        <v>0</v>
      </c>
      <c r="CS59" s="96">
        <f t="shared" si="147"/>
        <v>10000</v>
      </c>
    </row>
    <row r="60" spans="1:97" ht="12.9" customHeight="1" x14ac:dyDescent="0.25">
      <c r="A60" s="207">
        <v>2018</v>
      </c>
      <c r="B60" s="186" t="s">
        <v>524</v>
      </c>
      <c r="C60" s="183"/>
      <c r="D60" s="183"/>
      <c r="E60" s="183">
        <v>10000</v>
      </c>
      <c r="F60" s="277">
        <v>42005</v>
      </c>
      <c r="G60" s="210">
        <v>33</v>
      </c>
      <c r="H60" s="244"/>
      <c r="I60" s="190"/>
      <c r="J60" s="240" t="s">
        <v>463</v>
      </c>
      <c r="K60" s="385">
        <f t="shared" si="148"/>
        <v>3.0300000000000001E-2</v>
      </c>
      <c r="L60" s="94">
        <f t="shared" si="149"/>
        <v>303</v>
      </c>
      <c r="M60" s="1">
        <f t="shared" si="167"/>
        <v>0</v>
      </c>
      <c r="N60" s="1">
        <f t="shared" si="150"/>
        <v>0</v>
      </c>
      <c r="O60" s="1"/>
      <c r="P60" s="1">
        <f t="shared" si="168"/>
        <v>0</v>
      </c>
      <c r="Q60" s="4">
        <f t="shared" si="151"/>
        <v>0</v>
      </c>
      <c r="R60" s="9">
        <f t="shared" si="169"/>
        <v>0</v>
      </c>
      <c r="S60" s="9">
        <f>IF(AND($F60&gt;0,$F60&lt;=V$4),$E60,0)</f>
        <v>0</v>
      </c>
      <c r="T60" s="9">
        <f t="shared" si="153"/>
        <v>0</v>
      </c>
      <c r="U60" s="9">
        <f t="shared" si="154"/>
        <v>0</v>
      </c>
      <c r="V60" s="9">
        <f t="shared" si="170"/>
        <v>0</v>
      </c>
      <c r="W60" s="9">
        <f>N60+U60</f>
        <v>0</v>
      </c>
      <c r="X60" s="9">
        <f t="shared" si="156"/>
        <v>0</v>
      </c>
      <c r="Y60" s="96">
        <f t="shared" si="157"/>
        <v>0</v>
      </c>
      <c r="Z60" s="4">
        <f t="shared" si="172"/>
        <v>0</v>
      </c>
      <c r="AA60" s="9">
        <f t="shared" si="77"/>
        <v>0</v>
      </c>
      <c r="AB60" s="9">
        <f t="shared" si="78"/>
        <v>0</v>
      </c>
      <c r="AC60" s="9">
        <f t="shared" si="159"/>
        <v>0</v>
      </c>
      <c r="AD60" s="9">
        <f t="shared" si="80"/>
        <v>0</v>
      </c>
      <c r="AE60" s="9">
        <f t="shared" si="81"/>
        <v>0</v>
      </c>
      <c r="AF60" s="9">
        <f t="shared" si="82"/>
        <v>0</v>
      </c>
      <c r="AG60" s="9">
        <f t="shared" si="83"/>
        <v>0</v>
      </c>
      <c r="AH60" s="96">
        <f t="shared" si="84"/>
        <v>0</v>
      </c>
      <c r="AI60" s="4">
        <f t="shared" si="172"/>
        <v>0</v>
      </c>
      <c r="AJ60" s="9">
        <f t="shared" si="86"/>
        <v>0</v>
      </c>
      <c r="AK60" s="9">
        <f t="shared" si="87"/>
        <v>0</v>
      </c>
      <c r="AL60" s="9">
        <f t="shared" si="160"/>
        <v>0</v>
      </c>
      <c r="AM60" s="9">
        <f t="shared" si="89"/>
        <v>0</v>
      </c>
      <c r="AN60" s="9">
        <f t="shared" si="90"/>
        <v>0</v>
      </c>
      <c r="AO60" s="9">
        <f t="shared" si="91"/>
        <v>0</v>
      </c>
      <c r="AP60" s="9">
        <f t="shared" si="92"/>
        <v>0</v>
      </c>
      <c r="AQ60" s="96">
        <f t="shared" si="93"/>
        <v>0</v>
      </c>
      <c r="AR60" s="4">
        <f t="shared" si="172"/>
        <v>10000</v>
      </c>
      <c r="AS60" s="9">
        <f t="shared" si="95"/>
        <v>10000</v>
      </c>
      <c r="AT60" s="9">
        <f t="shared" si="96"/>
        <v>10000</v>
      </c>
      <c r="AU60" s="9">
        <f t="shared" si="161"/>
        <v>10000</v>
      </c>
      <c r="AV60" s="9">
        <f t="shared" si="98"/>
        <v>303</v>
      </c>
      <c r="AW60" s="9">
        <f t="shared" si="99"/>
        <v>9697</v>
      </c>
      <c r="AX60" s="9">
        <f t="shared" si="100"/>
        <v>303</v>
      </c>
      <c r="AY60" s="9">
        <f t="shared" si="101"/>
        <v>0</v>
      </c>
      <c r="AZ60" s="96">
        <f t="shared" si="102"/>
        <v>10000</v>
      </c>
      <c r="BA60" s="4">
        <f t="shared" si="172"/>
        <v>0</v>
      </c>
      <c r="BB60" s="9">
        <f t="shared" si="104"/>
        <v>0</v>
      </c>
      <c r="BC60" s="9">
        <f t="shared" si="105"/>
        <v>10000</v>
      </c>
      <c r="BD60" s="9">
        <f t="shared" si="162"/>
        <v>10000</v>
      </c>
      <c r="BE60" s="9">
        <f t="shared" si="107"/>
        <v>303</v>
      </c>
      <c r="BF60" s="9">
        <f t="shared" si="108"/>
        <v>9394</v>
      </c>
      <c r="BG60" s="9">
        <f t="shared" si="109"/>
        <v>606</v>
      </c>
      <c r="BH60" s="9">
        <f t="shared" si="110"/>
        <v>0</v>
      </c>
      <c r="BI60" s="96">
        <f t="shared" si="111"/>
        <v>10000</v>
      </c>
      <c r="BJ60" s="4">
        <f t="shared" si="172"/>
        <v>0</v>
      </c>
      <c r="BK60" s="9">
        <f t="shared" si="113"/>
        <v>0</v>
      </c>
      <c r="BL60" s="9">
        <f t="shared" si="114"/>
        <v>10000</v>
      </c>
      <c r="BM60" s="9">
        <f t="shared" si="163"/>
        <v>10000</v>
      </c>
      <c r="BN60" s="9">
        <f t="shared" si="116"/>
        <v>303</v>
      </c>
      <c r="BO60" s="9">
        <f t="shared" si="117"/>
        <v>9091</v>
      </c>
      <c r="BP60" s="9">
        <f t="shared" si="118"/>
        <v>909</v>
      </c>
      <c r="BQ60" s="9">
        <f t="shared" si="119"/>
        <v>0</v>
      </c>
      <c r="BR60" s="96">
        <f t="shared" si="120"/>
        <v>10000</v>
      </c>
      <c r="BS60" s="4">
        <f t="shared" si="172"/>
        <v>0</v>
      </c>
      <c r="BT60" s="9">
        <f t="shared" si="122"/>
        <v>0</v>
      </c>
      <c r="BU60" s="9">
        <f t="shared" si="123"/>
        <v>10000</v>
      </c>
      <c r="BV60" s="9">
        <f t="shared" si="164"/>
        <v>10000</v>
      </c>
      <c r="BW60" s="9">
        <f t="shared" si="125"/>
        <v>303</v>
      </c>
      <c r="BX60" s="9">
        <f t="shared" si="126"/>
        <v>8788</v>
      </c>
      <c r="BY60" s="9">
        <f t="shared" si="127"/>
        <v>1212</v>
      </c>
      <c r="BZ60" s="9">
        <f t="shared" si="128"/>
        <v>0</v>
      </c>
      <c r="CA60" s="96">
        <f t="shared" si="129"/>
        <v>10000</v>
      </c>
      <c r="CB60" s="4">
        <f t="shared" si="172"/>
        <v>0</v>
      </c>
      <c r="CC60" s="9">
        <f t="shared" si="131"/>
        <v>0</v>
      </c>
      <c r="CD60" s="9">
        <f t="shared" si="132"/>
        <v>10000</v>
      </c>
      <c r="CE60" s="9">
        <f t="shared" si="165"/>
        <v>10000</v>
      </c>
      <c r="CF60" s="9">
        <f t="shared" si="134"/>
        <v>303</v>
      </c>
      <c r="CG60" s="9">
        <f t="shared" si="135"/>
        <v>8485</v>
      </c>
      <c r="CH60" s="9">
        <f t="shared" si="136"/>
        <v>1515</v>
      </c>
      <c r="CI60" s="9">
        <f t="shared" si="137"/>
        <v>0</v>
      </c>
      <c r="CJ60" s="96">
        <f t="shared" si="138"/>
        <v>10000</v>
      </c>
      <c r="CK60" s="4">
        <f t="shared" si="172"/>
        <v>0</v>
      </c>
      <c r="CL60" s="9">
        <f t="shared" si="140"/>
        <v>0</v>
      </c>
      <c r="CM60" s="9">
        <f t="shared" si="141"/>
        <v>10000</v>
      </c>
      <c r="CN60" s="9">
        <f t="shared" si="166"/>
        <v>10000</v>
      </c>
      <c r="CO60" s="9">
        <f t="shared" si="143"/>
        <v>303</v>
      </c>
      <c r="CP60" s="9">
        <f t="shared" si="144"/>
        <v>8182</v>
      </c>
      <c r="CQ60" s="9">
        <f t="shared" si="145"/>
        <v>1818</v>
      </c>
      <c r="CR60" s="9">
        <f t="shared" si="146"/>
        <v>0</v>
      </c>
      <c r="CS60" s="96">
        <f t="shared" si="147"/>
        <v>10000</v>
      </c>
    </row>
    <row r="61" spans="1:97" ht="12.9" customHeight="1" x14ac:dyDescent="0.25">
      <c r="A61" s="207"/>
      <c r="B61" s="186"/>
      <c r="C61" s="183"/>
      <c r="D61" s="183"/>
      <c r="E61" s="183"/>
      <c r="F61" s="277"/>
      <c r="G61" s="210"/>
      <c r="H61" s="244"/>
      <c r="I61" s="190"/>
      <c r="J61" s="240"/>
      <c r="K61" s="385">
        <f t="shared" si="148"/>
        <v>0</v>
      </c>
      <c r="L61" s="94">
        <f t="shared" si="149"/>
        <v>0</v>
      </c>
      <c r="M61" s="1">
        <f t="shared" si="167"/>
        <v>0</v>
      </c>
      <c r="N61" s="1">
        <f t="shared" si="150"/>
        <v>0</v>
      </c>
      <c r="O61" s="1"/>
      <c r="P61" s="1">
        <f t="shared" si="168"/>
        <v>0</v>
      </c>
      <c r="Q61" s="4">
        <f t="shared" si="151"/>
        <v>0</v>
      </c>
      <c r="R61" s="9">
        <f t="shared" si="169"/>
        <v>0</v>
      </c>
      <c r="S61" s="9">
        <f>IF(AND($F61&gt;0,$F61&lt;=V$4),$E61,0)</f>
        <v>0</v>
      </c>
      <c r="T61" s="9">
        <f t="shared" si="153"/>
        <v>0</v>
      </c>
      <c r="U61" s="9">
        <f t="shared" si="154"/>
        <v>0</v>
      </c>
      <c r="V61" s="9">
        <f t="shared" si="170"/>
        <v>0</v>
      </c>
      <c r="W61" s="9">
        <f>N61+U61</f>
        <v>0</v>
      </c>
      <c r="X61" s="9">
        <f t="shared" si="156"/>
        <v>0</v>
      </c>
      <c r="Y61" s="96">
        <f t="shared" si="157"/>
        <v>0</v>
      </c>
      <c r="Z61" s="4">
        <f t="shared" si="172"/>
        <v>0</v>
      </c>
      <c r="AA61" s="9">
        <f t="shared" si="77"/>
        <v>0</v>
      </c>
      <c r="AB61" s="9">
        <f t="shared" si="78"/>
        <v>0</v>
      </c>
      <c r="AC61" s="9">
        <f t="shared" si="159"/>
        <v>0</v>
      </c>
      <c r="AD61" s="9">
        <f t="shared" si="80"/>
        <v>0</v>
      </c>
      <c r="AE61" s="9">
        <f t="shared" si="81"/>
        <v>0</v>
      </c>
      <c r="AF61" s="9">
        <f t="shared" si="82"/>
        <v>0</v>
      </c>
      <c r="AG61" s="9">
        <f t="shared" si="83"/>
        <v>0</v>
      </c>
      <c r="AH61" s="96">
        <f t="shared" si="84"/>
        <v>0</v>
      </c>
      <c r="AI61" s="4">
        <f t="shared" si="172"/>
        <v>0</v>
      </c>
      <c r="AJ61" s="9">
        <f t="shared" si="86"/>
        <v>0</v>
      </c>
      <c r="AK61" s="9">
        <f t="shared" si="87"/>
        <v>0</v>
      </c>
      <c r="AL61" s="9">
        <f t="shared" si="160"/>
        <v>0</v>
      </c>
      <c r="AM61" s="9">
        <f t="shared" si="89"/>
        <v>0</v>
      </c>
      <c r="AN61" s="9">
        <f t="shared" si="90"/>
        <v>0</v>
      </c>
      <c r="AO61" s="9">
        <f t="shared" si="91"/>
        <v>0</v>
      </c>
      <c r="AP61" s="9">
        <f t="shared" si="92"/>
        <v>0</v>
      </c>
      <c r="AQ61" s="96">
        <f t="shared" si="93"/>
        <v>0</v>
      </c>
      <c r="AR61" s="4">
        <f t="shared" si="172"/>
        <v>0</v>
      </c>
      <c r="AS61" s="9">
        <f t="shared" si="95"/>
        <v>0</v>
      </c>
      <c r="AT61" s="9">
        <f t="shared" si="96"/>
        <v>0</v>
      </c>
      <c r="AU61" s="9">
        <f t="shared" si="161"/>
        <v>0</v>
      </c>
      <c r="AV61" s="9">
        <f t="shared" si="98"/>
        <v>0</v>
      </c>
      <c r="AW61" s="9">
        <f t="shared" si="99"/>
        <v>0</v>
      </c>
      <c r="AX61" s="9">
        <f t="shared" si="100"/>
        <v>0</v>
      </c>
      <c r="AY61" s="9">
        <f t="shared" si="101"/>
        <v>0</v>
      </c>
      <c r="AZ61" s="96">
        <f t="shared" si="102"/>
        <v>0</v>
      </c>
      <c r="BA61" s="4">
        <f t="shared" si="172"/>
        <v>0</v>
      </c>
      <c r="BB61" s="9">
        <f t="shared" si="104"/>
        <v>0</v>
      </c>
      <c r="BC61" s="9">
        <f t="shared" si="105"/>
        <v>0</v>
      </c>
      <c r="BD61" s="9">
        <f t="shared" si="162"/>
        <v>0</v>
      </c>
      <c r="BE61" s="9">
        <f t="shared" si="107"/>
        <v>0</v>
      </c>
      <c r="BF61" s="9">
        <f t="shared" si="108"/>
        <v>0</v>
      </c>
      <c r="BG61" s="9">
        <f t="shared" si="109"/>
        <v>0</v>
      </c>
      <c r="BH61" s="9">
        <f t="shared" si="110"/>
        <v>0</v>
      </c>
      <c r="BI61" s="96">
        <f t="shared" si="111"/>
        <v>0</v>
      </c>
      <c r="BJ61" s="4">
        <f t="shared" si="172"/>
        <v>0</v>
      </c>
      <c r="BK61" s="9">
        <f t="shared" si="113"/>
        <v>0</v>
      </c>
      <c r="BL61" s="9">
        <f t="shared" si="114"/>
        <v>0</v>
      </c>
      <c r="BM61" s="9">
        <f t="shared" si="163"/>
        <v>0</v>
      </c>
      <c r="BN61" s="9">
        <f t="shared" si="116"/>
        <v>0</v>
      </c>
      <c r="BO61" s="9">
        <f t="shared" si="117"/>
        <v>0</v>
      </c>
      <c r="BP61" s="9">
        <f t="shared" si="118"/>
        <v>0</v>
      </c>
      <c r="BQ61" s="9">
        <f t="shared" si="119"/>
        <v>0</v>
      </c>
      <c r="BR61" s="96">
        <f t="shared" si="120"/>
        <v>0</v>
      </c>
      <c r="BS61" s="4">
        <f t="shared" si="172"/>
        <v>0</v>
      </c>
      <c r="BT61" s="9">
        <f t="shared" si="122"/>
        <v>0</v>
      </c>
      <c r="BU61" s="9">
        <f t="shared" si="123"/>
        <v>0</v>
      </c>
      <c r="BV61" s="9">
        <f t="shared" si="164"/>
        <v>0</v>
      </c>
      <c r="BW61" s="9">
        <f t="shared" si="125"/>
        <v>0</v>
      </c>
      <c r="BX61" s="9">
        <f t="shared" si="126"/>
        <v>0</v>
      </c>
      <c r="BY61" s="9">
        <f t="shared" si="127"/>
        <v>0</v>
      </c>
      <c r="BZ61" s="9">
        <f t="shared" si="128"/>
        <v>0</v>
      </c>
      <c r="CA61" s="96">
        <f t="shared" si="129"/>
        <v>0</v>
      </c>
      <c r="CB61" s="4">
        <f t="shared" si="172"/>
        <v>0</v>
      </c>
      <c r="CC61" s="9">
        <f t="shared" si="131"/>
        <v>0</v>
      </c>
      <c r="CD61" s="9">
        <f t="shared" si="132"/>
        <v>0</v>
      </c>
      <c r="CE61" s="9">
        <f t="shared" si="165"/>
        <v>0</v>
      </c>
      <c r="CF61" s="9">
        <f t="shared" si="134"/>
        <v>0</v>
      </c>
      <c r="CG61" s="9">
        <f t="shared" si="135"/>
        <v>0</v>
      </c>
      <c r="CH61" s="9">
        <f t="shared" si="136"/>
        <v>0</v>
      </c>
      <c r="CI61" s="9">
        <f t="shared" si="137"/>
        <v>0</v>
      </c>
      <c r="CJ61" s="96">
        <f t="shared" si="138"/>
        <v>0</v>
      </c>
      <c r="CK61" s="4">
        <f t="shared" si="172"/>
        <v>0</v>
      </c>
      <c r="CL61" s="9">
        <f t="shared" si="140"/>
        <v>0</v>
      </c>
      <c r="CM61" s="9">
        <f t="shared" si="141"/>
        <v>0</v>
      </c>
      <c r="CN61" s="9">
        <f t="shared" si="166"/>
        <v>0</v>
      </c>
      <c r="CO61" s="9">
        <f t="shared" si="143"/>
        <v>0</v>
      </c>
      <c r="CP61" s="9">
        <f t="shared" si="144"/>
        <v>0</v>
      </c>
      <c r="CQ61" s="9">
        <f t="shared" si="145"/>
        <v>0</v>
      </c>
      <c r="CR61" s="9">
        <f t="shared" si="146"/>
        <v>0</v>
      </c>
      <c r="CS61" s="96">
        <f t="shared" si="147"/>
        <v>0</v>
      </c>
    </row>
    <row r="62" spans="1:97" ht="12.9" customHeight="1" x14ac:dyDescent="0.25">
      <c r="A62" s="207"/>
      <c r="B62" s="186"/>
      <c r="C62" s="183"/>
      <c r="D62" s="183"/>
      <c r="E62" s="183"/>
      <c r="F62" s="277"/>
      <c r="G62" s="210"/>
      <c r="H62" s="244"/>
      <c r="I62" s="190"/>
      <c r="J62" s="240"/>
      <c r="K62" s="385">
        <f t="shared" si="148"/>
        <v>0</v>
      </c>
      <c r="L62" s="94">
        <f t="shared" si="149"/>
        <v>0</v>
      </c>
      <c r="M62" s="1">
        <f t="shared" si="167"/>
        <v>0</v>
      </c>
      <c r="N62" s="1">
        <f t="shared" si="150"/>
        <v>0</v>
      </c>
      <c r="O62" s="1"/>
      <c r="P62" s="1">
        <f t="shared" si="168"/>
        <v>0</v>
      </c>
      <c r="Q62" s="4">
        <f t="shared" si="151"/>
        <v>0</v>
      </c>
      <c r="R62" s="9">
        <f t="shared" si="169"/>
        <v>0</v>
      </c>
      <c r="S62" s="9">
        <f>IF(AND($F62&gt;0,$F62&lt;=V$4),$E62,0)</f>
        <v>0</v>
      </c>
      <c r="T62" s="9">
        <f t="shared" si="153"/>
        <v>0</v>
      </c>
      <c r="U62" s="9">
        <f t="shared" si="154"/>
        <v>0</v>
      </c>
      <c r="V62" s="9">
        <f t="shared" si="170"/>
        <v>0</v>
      </c>
      <c r="W62" s="9">
        <f>N62+U62</f>
        <v>0</v>
      </c>
      <c r="X62" s="9">
        <f t="shared" si="156"/>
        <v>0</v>
      </c>
      <c r="Y62" s="96">
        <f t="shared" si="157"/>
        <v>0</v>
      </c>
      <c r="Z62" s="4">
        <f t="shared" si="172"/>
        <v>0</v>
      </c>
      <c r="AA62" s="9">
        <f t="shared" si="77"/>
        <v>0</v>
      </c>
      <c r="AB62" s="9">
        <f t="shared" si="78"/>
        <v>0</v>
      </c>
      <c r="AC62" s="9">
        <f t="shared" si="159"/>
        <v>0</v>
      </c>
      <c r="AD62" s="9">
        <f t="shared" si="80"/>
        <v>0</v>
      </c>
      <c r="AE62" s="9">
        <f t="shared" si="81"/>
        <v>0</v>
      </c>
      <c r="AF62" s="9">
        <f t="shared" si="82"/>
        <v>0</v>
      </c>
      <c r="AG62" s="9">
        <f t="shared" si="83"/>
        <v>0</v>
      </c>
      <c r="AH62" s="96">
        <f t="shared" si="84"/>
        <v>0</v>
      </c>
      <c r="AI62" s="4">
        <f t="shared" si="172"/>
        <v>0</v>
      </c>
      <c r="AJ62" s="9">
        <f t="shared" si="86"/>
        <v>0</v>
      </c>
      <c r="AK62" s="9">
        <f t="shared" si="87"/>
        <v>0</v>
      </c>
      <c r="AL62" s="9">
        <f t="shared" si="160"/>
        <v>0</v>
      </c>
      <c r="AM62" s="9">
        <f t="shared" si="89"/>
        <v>0</v>
      </c>
      <c r="AN62" s="9">
        <f t="shared" si="90"/>
        <v>0</v>
      </c>
      <c r="AO62" s="9">
        <f t="shared" si="91"/>
        <v>0</v>
      </c>
      <c r="AP62" s="9">
        <f t="shared" si="92"/>
        <v>0</v>
      </c>
      <c r="AQ62" s="96">
        <f t="shared" si="93"/>
        <v>0</v>
      </c>
      <c r="AR62" s="4">
        <f t="shared" si="172"/>
        <v>0</v>
      </c>
      <c r="AS62" s="9">
        <f t="shared" si="95"/>
        <v>0</v>
      </c>
      <c r="AT62" s="9">
        <f t="shared" si="96"/>
        <v>0</v>
      </c>
      <c r="AU62" s="9">
        <f t="shared" si="161"/>
        <v>0</v>
      </c>
      <c r="AV62" s="9">
        <f t="shared" si="98"/>
        <v>0</v>
      </c>
      <c r="AW62" s="9">
        <f t="shared" si="99"/>
        <v>0</v>
      </c>
      <c r="AX62" s="9">
        <f t="shared" si="100"/>
        <v>0</v>
      </c>
      <c r="AY62" s="9">
        <f t="shared" si="101"/>
        <v>0</v>
      </c>
      <c r="AZ62" s="96">
        <f t="shared" si="102"/>
        <v>0</v>
      </c>
      <c r="BA62" s="4">
        <f t="shared" si="172"/>
        <v>0</v>
      </c>
      <c r="BB62" s="9">
        <f t="shared" si="104"/>
        <v>0</v>
      </c>
      <c r="BC62" s="9">
        <f t="shared" si="105"/>
        <v>0</v>
      </c>
      <c r="BD62" s="9">
        <f t="shared" si="162"/>
        <v>0</v>
      </c>
      <c r="BE62" s="9">
        <f t="shared" si="107"/>
        <v>0</v>
      </c>
      <c r="BF62" s="9">
        <f t="shared" si="108"/>
        <v>0</v>
      </c>
      <c r="BG62" s="9">
        <f t="shared" si="109"/>
        <v>0</v>
      </c>
      <c r="BH62" s="9">
        <f t="shared" si="110"/>
        <v>0</v>
      </c>
      <c r="BI62" s="96">
        <f t="shared" si="111"/>
        <v>0</v>
      </c>
      <c r="BJ62" s="4">
        <f t="shared" si="172"/>
        <v>0</v>
      </c>
      <c r="BK62" s="9">
        <f t="shared" si="113"/>
        <v>0</v>
      </c>
      <c r="BL62" s="9">
        <f t="shared" si="114"/>
        <v>0</v>
      </c>
      <c r="BM62" s="9">
        <f t="shared" si="163"/>
        <v>0</v>
      </c>
      <c r="BN62" s="9">
        <f t="shared" si="116"/>
        <v>0</v>
      </c>
      <c r="BO62" s="9">
        <f t="shared" si="117"/>
        <v>0</v>
      </c>
      <c r="BP62" s="9">
        <f t="shared" si="118"/>
        <v>0</v>
      </c>
      <c r="BQ62" s="9">
        <f t="shared" si="119"/>
        <v>0</v>
      </c>
      <c r="BR62" s="96">
        <f t="shared" si="120"/>
        <v>0</v>
      </c>
      <c r="BS62" s="4">
        <f t="shared" si="172"/>
        <v>0</v>
      </c>
      <c r="BT62" s="9">
        <f t="shared" si="122"/>
        <v>0</v>
      </c>
      <c r="BU62" s="9">
        <f t="shared" si="123"/>
        <v>0</v>
      </c>
      <c r="BV62" s="9">
        <f t="shared" si="164"/>
        <v>0</v>
      </c>
      <c r="BW62" s="9">
        <f t="shared" si="125"/>
        <v>0</v>
      </c>
      <c r="BX62" s="9">
        <f t="shared" si="126"/>
        <v>0</v>
      </c>
      <c r="BY62" s="9">
        <f t="shared" si="127"/>
        <v>0</v>
      </c>
      <c r="BZ62" s="9">
        <f t="shared" si="128"/>
        <v>0</v>
      </c>
      <c r="CA62" s="96">
        <f t="shared" si="129"/>
        <v>0</v>
      </c>
      <c r="CB62" s="4">
        <f t="shared" si="172"/>
        <v>0</v>
      </c>
      <c r="CC62" s="9">
        <f t="shared" si="131"/>
        <v>0</v>
      </c>
      <c r="CD62" s="9">
        <f t="shared" si="132"/>
        <v>0</v>
      </c>
      <c r="CE62" s="9">
        <f t="shared" si="165"/>
        <v>0</v>
      </c>
      <c r="CF62" s="9">
        <f t="shared" si="134"/>
        <v>0</v>
      </c>
      <c r="CG62" s="9">
        <f t="shared" si="135"/>
        <v>0</v>
      </c>
      <c r="CH62" s="9">
        <f t="shared" si="136"/>
        <v>0</v>
      </c>
      <c r="CI62" s="9">
        <f t="shared" si="137"/>
        <v>0</v>
      </c>
      <c r="CJ62" s="96">
        <f t="shared" si="138"/>
        <v>0</v>
      </c>
      <c r="CK62" s="4">
        <f t="shared" si="172"/>
        <v>0</v>
      </c>
      <c r="CL62" s="9">
        <f t="shared" si="140"/>
        <v>0</v>
      </c>
      <c r="CM62" s="9">
        <f t="shared" si="141"/>
        <v>0</v>
      </c>
      <c r="CN62" s="9">
        <f t="shared" si="166"/>
        <v>0</v>
      </c>
      <c r="CO62" s="9">
        <f t="shared" si="143"/>
        <v>0</v>
      </c>
      <c r="CP62" s="9">
        <f t="shared" si="144"/>
        <v>0</v>
      </c>
      <c r="CQ62" s="9">
        <f t="shared" si="145"/>
        <v>0</v>
      </c>
      <c r="CR62" s="9">
        <f t="shared" si="146"/>
        <v>0</v>
      </c>
      <c r="CS62" s="96">
        <f t="shared" si="147"/>
        <v>0</v>
      </c>
    </row>
    <row r="63" spans="1:97" ht="12.9" customHeight="1" x14ac:dyDescent="0.25">
      <c r="A63" s="207"/>
      <c r="B63" s="186"/>
      <c r="C63" s="183"/>
      <c r="D63" s="183"/>
      <c r="E63" s="183"/>
      <c r="F63" s="277"/>
      <c r="G63" s="210"/>
      <c r="H63" s="244"/>
      <c r="I63" s="190"/>
      <c r="J63" s="240"/>
      <c r="K63" s="385">
        <f t="shared" si="148"/>
        <v>0</v>
      </c>
      <c r="L63" s="94">
        <f t="shared" si="149"/>
        <v>0</v>
      </c>
      <c r="M63" s="1">
        <f t="shared" si="167"/>
        <v>0</v>
      </c>
      <c r="N63" s="1">
        <f t="shared" si="150"/>
        <v>0</v>
      </c>
      <c r="O63" s="1"/>
      <c r="P63" s="1">
        <f t="shared" si="168"/>
        <v>0</v>
      </c>
      <c r="Q63" s="4">
        <f t="shared" si="151"/>
        <v>0</v>
      </c>
      <c r="R63" s="9">
        <f t="shared" si="169"/>
        <v>0</v>
      </c>
      <c r="S63" s="9">
        <f t="shared" si="152"/>
        <v>0</v>
      </c>
      <c r="T63" s="9">
        <f t="shared" si="153"/>
        <v>0</v>
      </c>
      <c r="U63" s="9">
        <f t="shared" si="154"/>
        <v>0</v>
      </c>
      <c r="V63" s="9">
        <f t="shared" si="170"/>
        <v>0</v>
      </c>
      <c r="W63" s="9">
        <f t="shared" si="155"/>
        <v>0</v>
      </c>
      <c r="X63" s="9">
        <f t="shared" si="156"/>
        <v>0</v>
      </c>
      <c r="Y63" s="96">
        <f t="shared" si="157"/>
        <v>0</v>
      </c>
      <c r="Z63" s="4">
        <f t="shared" si="172"/>
        <v>0</v>
      </c>
      <c r="AA63" s="9">
        <f t="shared" si="77"/>
        <v>0</v>
      </c>
      <c r="AB63" s="9">
        <f t="shared" si="78"/>
        <v>0</v>
      </c>
      <c r="AC63" s="9">
        <f t="shared" si="159"/>
        <v>0</v>
      </c>
      <c r="AD63" s="9">
        <f t="shared" si="80"/>
        <v>0</v>
      </c>
      <c r="AE63" s="9">
        <f t="shared" si="81"/>
        <v>0</v>
      </c>
      <c r="AF63" s="9">
        <f t="shared" si="82"/>
        <v>0</v>
      </c>
      <c r="AG63" s="9">
        <f t="shared" si="83"/>
        <v>0</v>
      </c>
      <c r="AH63" s="96">
        <f t="shared" si="84"/>
        <v>0</v>
      </c>
      <c r="AI63" s="4">
        <f t="shared" si="172"/>
        <v>0</v>
      </c>
      <c r="AJ63" s="9">
        <f t="shared" si="86"/>
        <v>0</v>
      </c>
      <c r="AK63" s="9">
        <f t="shared" si="87"/>
        <v>0</v>
      </c>
      <c r="AL63" s="9">
        <f t="shared" si="160"/>
        <v>0</v>
      </c>
      <c r="AM63" s="9">
        <f t="shared" si="89"/>
        <v>0</v>
      </c>
      <c r="AN63" s="9">
        <f t="shared" si="90"/>
        <v>0</v>
      </c>
      <c r="AO63" s="9">
        <f t="shared" si="91"/>
        <v>0</v>
      </c>
      <c r="AP63" s="9">
        <f t="shared" si="92"/>
        <v>0</v>
      </c>
      <c r="AQ63" s="96">
        <f t="shared" si="93"/>
        <v>0</v>
      </c>
      <c r="AR63" s="4">
        <f t="shared" si="172"/>
        <v>0</v>
      </c>
      <c r="AS63" s="9">
        <f t="shared" si="95"/>
        <v>0</v>
      </c>
      <c r="AT63" s="9">
        <f t="shared" si="96"/>
        <v>0</v>
      </c>
      <c r="AU63" s="9">
        <f t="shared" si="161"/>
        <v>0</v>
      </c>
      <c r="AV63" s="9">
        <f t="shared" si="98"/>
        <v>0</v>
      </c>
      <c r="AW63" s="9">
        <f t="shared" si="99"/>
        <v>0</v>
      </c>
      <c r="AX63" s="9">
        <f t="shared" si="100"/>
        <v>0</v>
      </c>
      <c r="AY63" s="9">
        <f t="shared" si="101"/>
        <v>0</v>
      </c>
      <c r="AZ63" s="96">
        <f t="shared" si="102"/>
        <v>0</v>
      </c>
      <c r="BA63" s="4">
        <f t="shared" si="172"/>
        <v>0</v>
      </c>
      <c r="BB63" s="9">
        <f t="shared" si="104"/>
        <v>0</v>
      </c>
      <c r="BC63" s="9">
        <f t="shared" si="105"/>
        <v>0</v>
      </c>
      <c r="BD63" s="9">
        <f t="shared" si="162"/>
        <v>0</v>
      </c>
      <c r="BE63" s="9">
        <f t="shared" si="107"/>
        <v>0</v>
      </c>
      <c r="BF63" s="9">
        <f t="shared" si="108"/>
        <v>0</v>
      </c>
      <c r="BG63" s="9">
        <f t="shared" si="109"/>
        <v>0</v>
      </c>
      <c r="BH63" s="9">
        <f t="shared" si="110"/>
        <v>0</v>
      </c>
      <c r="BI63" s="96">
        <f t="shared" si="111"/>
        <v>0</v>
      </c>
      <c r="BJ63" s="4">
        <f t="shared" si="172"/>
        <v>0</v>
      </c>
      <c r="BK63" s="9">
        <f t="shared" si="113"/>
        <v>0</v>
      </c>
      <c r="BL63" s="9">
        <f t="shared" si="114"/>
        <v>0</v>
      </c>
      <c r="BM63" s="9">
        <f t="shared" si="163"/>
        <v>0</v>
      </c>
      <c r="BN63" s="9">
        <f t="shared" si="116"/>
        <v>0</v>
      </c>
      <c r="BO63" s="9">
        <f t="shared" si="117"/>
        <v>0</v>
      </c>
      <c r="BP63" s="9">
        <f t="shared" si="118"/>
        <v>0</v>
      </c>
      <c r="BQ63" s="9">
        <f t="shared" si="119"/>
        <v>0</v>
      </c>
      <c r="BR63" s="96">
        <f t="shared" si="120"/>
        <v>0</v>
      </c>
      <c r="BS63" s="4">
        <f t="shared" si="172"/>
        <v>0</v>
      </c>
      <c r="BT63" s="9">
        <f t="shared" si="122"/>
        <v>0</v>
      </c>
      <c r="BU63" s="9">
        <f t="shared" si="123"/>
        <v>0</v>
      </c>
      <c r="BV63" s="9">
        <f t="shared" si="164"/>
        <v>0</v>
      </c>
      <c r="BW63" s="9">
        <f t="shared" si="125"/>
        <v>0</v>
      </c>
      <c r="BX63" s="9">
        <f t="shared" si="126"/>
        <v>0</v>
      </c>
      <c r="BY63" s="9">
        <f t="shared" si="127"/>
        <v>0</v>
      </c>
      <c r="BZ63" s="9">
        <f t="shared" si="128"/>
        <v>0</v>
      </c>
      <c r="CA63" s="96">
        <f t="shared" si="129"/>
        <v>0</v>
      </c>
      <c r="CB63" s="4">
        <f t="shared" si="172"/>
        <v>0</v>
      </c>
      <c r="CC63" s="9">
        <f t="shared" si="131"/>
        <v>0</v>
      </c>
      <c r="CD63" s="9">
        <f t="shared" si="132"/>
        <v>0</v>
      </c>
      <c r="CE63" s="9">
        <f t="shared" si="165"/>
        <v>0</v>
      </c>
      <c r="CF63" s="9">
        <f t="shared" si="134"/>
        <v>0</v>
      </c>
      <c r="CG63" s="9">
        <f t="shared" si="135"/>
        <v>0</v>
      </c>
      <c r="CH63" s="9">
        <f t="shared" si="136"/>
        <v>0</v>
      </c>
      <c r="CI63" s="9">
        <f t="shared" si="137"/>
        <v>0</v>
      </c>
      <c r="CJ63" s="96">
        <f t="shared" si="138"/>
        <v>0</v>
      </c>
      <c r="CK63" s="4">
        <f t="shared" si="172"/>
        <v>0</v>
      </c>
      <c r="CL63" s="9">
        <f t="shared" si="140"/>
        <v>0</v>
      </c>
      <c r="CM63" s="9">
        <f t="shared" si="141"/>
        <v>0</v>
      </c>
      <c r="CN63" s="9">
        <f t="shared" si="166"/>
        <v>0</v>
      </c>
      <c r="CO63" s="9">
        <f t="shared" si="143"/>
        <v>0</v>
      </c>
      <c r="CP63" s="9">
        <f t="shared" si="144"/>
        <v>0</v>
      </c>
      <c r="CQ63" s="9">
        <f t="shared" si="145"/>
        <v>0</v>
      </c>
      <c r="CR63" s="9">
        <f t="shared" si="146"/>
        <v>0</v>
      </c>
      <c r="CS63" s="96">
        <f t="shared" si="147"/>
        <v>0</v>
      </c>
    </row>
    <row r="64" spans="1:97" ht="12.9" customHeight="1" x14ac:dyDescent="0.3">
      <c r="A64" s="207"/>
      <c r="B64" s="182"/>
      <c r="C64" s="183"/>
      <c r="D64" s="183"/>
      <c r="E64" s="183"/>
      <c r="F64" s="181"/>
      <c r="G64" s="189"/>
      <c r="H64" s="244"/>
      <c r="I64" s="190"/>
      <c r="J64" s="191"/>
      <c r="K64" s="385">
        <f t="shared" si="148"/>
        <v>0</v>
      </c>
      <c r="L64" s="94">
        <f t="shared" si="149"/>
        <v>0</v>
      </c>
      <c r="M64" s="1">
        <f t="shared" si="167"/>
        <v>0</v>
      </c>
      <c r="N64" s="1">
        <f t="shared" si="150"/>
        <v>0</v>
      </c>
      <c r="O64" s="1"/>
      <c r="P64" s="1">
        <f t="shared" si="168"/>
        <v>0</v>
      </c>
      <c r="Q64" s="4">
        <f t="shared" si="151"/>
        <v>0</v>
      </c>
      <c r="R64" s="9">
        <f t="shared" si="169"/>
        <v>0</v>
      </c>
      <c r="S64" s="9">
        <f t="shared" si="152"/>
        <v>0</v>
      </c>
      <c r="T64" s="9">
        <f t="shared" si="153"/>
        <v>0</v>
      </c>
      <c r="U64" s="9">
        <f t="shared" si="154"/>
        <v>0</v>
      </c>
      <c r="V64" s="9">
        <f t="shared" si="170"/>
        <v>0</v>
      </c>
      <c r="W64" s="9">
        <f t="shared" si="155"/>
        <v>0</v>
      </c>
      <c r="X64" s="9">
        <f t="shared" si="156"/>
        <v>0</v>
      </c>
      <c r="Y64" s="96">
        <f t="shared" si="157"/>
        <v>0</v>
      </c>
      <c r="Z64" s="4">
        <f t="shared" si="172"/>
        <v>0</v>
      </c>
      <c r="AA64" s="9">
        <f t="shared" si="77"/>
        <v>0</v>
      </c>
      <c r="AB64" s="9">
        <f t="shared" si="78"/>
        <v>0</v>
      </c>
      <c r="AC64" s="9">
        <f t="shared" si="159"/>
        <v>0</v>
      </c>
      <c r="AD64" s="9">
        <f t="shared" si="80"/>
        <v>0</v>
      </c>
      <c r="AE64" s="9">
        <f t="shared" si="81"/>
        <v>0</v>
      </c>
      <c r="AF64" s="9">
        <f t="shared" si="82"/>
        <v>0</v>
      </c>
      <c r="AG64" s="9">
        <f t="shared" si="83"/>
        <v>0</v>
      </c>
      <c r="AH64" s="96">
        <f t="shared" si="84"/>
        <v>0</v>
      </c>
      <c r="AI64" s="4">
        <f t="shared" si="172"/>
        <v>0</v>
      </c>
      <c r="AJ64" s="9">
        <f t="shared" si="86"/>
        <v>0</v>
      </c>
      <c r="AK64" s="9">
        <f t="shared" si="87"/>
        <v>0</v>
      </c>
      <c r="AL64" s="9">
        <f t="shared" si="160"/>
        <v>0</v>
      </c>
      <c r="AM64" s="9">
        <f t="shared" si="89"/>
        <v>0</v>
      </c>
      <c r="AN64" s="9">
        <f t="shared" si="90"/>
        <v>0</v>
      </c>
      <c r="AO64" s="9">
        <f t="shared" si="91"/>
        <v>0</v>
      </c>
      <c r="AP64" s="9">
        <f t="shared" si="92"/>
        <v>0</v>
      </c>
      <c r="AQ64" s="96">
        <f t="shared" si="93"/>
        <v>0</v>
      </c>
      <c r="AR64" s="4">
        <f t="shared" si="172"/>
        <v>0</v>
      </c>
      <c r="AS64" s="9">
        <f t="shared" si="95"/>
        <v>0</v>
      </c>
      <c r="AT64" s="9">
        <f t="shared" si="96"/>
        <v>0</v>
      </c>
      <c r="AU64" s="9">
        <f t="shared" si="161"/>
        <v>0</v>
      </c>
      <c r="AV64" s="9">
        <f t="shared" si="98"/>
        <v>0</v>
      </c>
      <c r="AW64" s="9">
        <f t="shared" si="99"/>
        <v>0</v>
      </c>
      <c r="AX64" s="9">
        <f t="shared" si="100"/>
        <v>0</v>
      </c>
      <c r="AY64" s="9">
        <f t="shared" si="101"/>
        <v>0</v>
      </c>
      <c r="AZ64" s="96">
        <f t="shared" si="102"/>
        <v>0</v>
      </c>
      <c r="BA64" s="4">
        <f t="shared" si="172"/>
        <v>0</v>
      </c>
      <c r="BB64" s="9">
        <f t="shared" si="104"/>
        <v>0</v>
      </c>
      <c r="BC64" s="9">
        <f t="shared" si="105"/>
        <v>0</v>
      </c>
      <c r="BD64" s="9">
        <f t="shared" si="162"/>
        <v>0</v>
      </c>
      <c r="BE64" s="9">
        <f t="shared" si="107"/>
        <v>0</v>
      </c>
      <c r="BF64" s="9">
        <f t="shared" si="108"/>
        <v>0</v>
      </c>
      <c r="BG64" s="9">
        <f t="shared" si="109"/>
        <v>0</v>
      </c>
      <c r="BH64" s="9">
        <f t="shared" si="110"/>
        <v>0</v>
      </c>
      <c r="BI64" s="96">
        <f t="shared" si="111"/>
        <v>0</v>
      </c>
      <c r="BJ64" s="4">
        <f t="shared" si="172"/>
        <v>0</v>
      </c>
      <c r="BK64" s="9">
        <f t="shared" si="113"/>
        <v>0</v>
      </c>
      <c r="BL64" s="9">
        <f t="shared" si="114"/>
        <v>0</v>
      </c>
      <c r="BM64" s="9">
        <f t="shared" si="163"/>
        <v>0</v>
      </c>
      <c r="BN64" s="9">
        <f t="shared" si="116"/>
        <v>0</v>
      </c>
      <c r="BO64" s="9">
        <f t="shared" si="117"/>
        <v>0</v>
      </c>
      <c r="BP64" s="9">
        <f t="shared" si="118"/>
        <v>0</v>
      </c>
      <c r="BQ64" s="9">
        <f t="shared" si="119"/>
        <v>0</v>
      </c>
      <c r="BR64" s="96">
        <f t="shared" si="120"/>
        <v>0</v>
      </c>
      <c r="BS64" s="4">
        <f t="shared" si="172"/>
        <v>0</v>
      </c>
      <c r="BT64" s="9">
        <f t="shared" si="122"/>
        <v>0</v>
      </c>
      <c r="BU64" s="9">
        <f t="shared" si="123"/>
        <v>0</v>
      </c>
      <c r="BV64" s="9">
        <f t="shared" si="164"/>
        <v>0</v>
      </c>
      <c r="BW64" s="9">
        <f t="shared" si="125"/>
        <v>0</v>
      </c>
      <c r="BX64" s="9">
        <f t="shared" si="126"/>
        <v>0</v>
      </c>
      <c r="BY64" s="9">
        <f t="shared" si="127"/>
        <v>0</v>
      </c>
      <c r="BZ64" s="9">
        <f t="shared" si="128"/>
        <v>0</v>
      </c>
      <c r="CA64" s="96">
        <f t="shared" si="129"/>
        <v>0</v>
      </c>
      <c r="CB64" s="4">
        <f t="shared" si="172"/>
        <v>0</v>
      </c>
      <c r="CC64" s="9">
        <f t="shared" si="131"/>
        <v>0</v>
      </c>
      <c r="CD64" s="9">
        <f t="shared" si="132"/>
        <v>0</v>
      </c>
      <c r="CE64" s="9">
        <f t="shared" si="165"/>
        <v>0</v>
      </c>
      <c r="CF64" s="9">
        <f t="shared" si="134"/>
        <v>0</v>
      </c>
      <c r="CG64" s="9">
        <f t="shared" si="135"/>
        <v>0</v>
      </c>
      <c r="CH64" s="9">
        <f t="shared" si="136"/>
        <v>0</v>
      </c>
      <c r="CI64" s="9">
        <f t="shared" si="137"/>
        <v>0</v>
      </c>
      <c r="CJ64" s="96">
        <f t="shared" si="138"/>
        <v>0</v>
      </c>
      <c r="CK64" s="4">
        <f t="shared" si="172"/>
        <v>0</v>
      </c>
      <c r="CL64" s="9">
        <f t="shared" si="140"/>
        <v>0</v>
      </c>
      <c r="CM64" s="9">
        <f t="shared" si="141"/>
        <v>0</v>
      </c>
      <c r="CN64" s="9">
        <f t="shared" si="166"/>
        <v>0</v>
      </c>
      <c r="CO64" s="9">
        <f t="shared" si="143"/>
        <v>0</v>
      </c>
      <c r="CP64" s="9">
        <f t="shared" si="144"/>
        <v>0</v>
      </c>
      <c r="CQ64" s="9">
        <f t="shared" si="145"/>
        <v>0</v>
      </c>
      <c r="CR64" s="9">
        <f t="shared" si="146"/>
        <v>0</v>
      </c>
      <c r="CS64" s="96">
        <f t="shared" si="147"/>
        <v>0</v>
      </c>
    </row>
    <row r="65" spans="1:97" ht="12.9" customHeight="1" x14ac:dyDescent="0.3">
      <c r="A65" s="207"/>
      <c r="B65" s="182" t="s">
        <v>471</v>
      </c>
      <c r="C65" s="285"/>
      <c r="D65" s="217"/>
      <c r="E65" s="183">
        <v>2655000</v>
      </c>
      <c r="F65" s="277"/>
      <c r="G65" s="189"/>
      <c r="H65" s="244"/>
      <c r="I65" s="190"/>
      <c r="J65" s="191"/>
      <c r="K65" s="385">
        <f t="shared" si="148"/>
        <v>0</v>
      </c>
      <c r="L65" s="94">
        <f t="shared" si="149"/>
        <v>0</v>
      </c>
      <c r="M65" s="1">
        <f t="shared" si="167"/>
        <v>0</v>
      </c>
      <c r="N65" s="1">
        <f t="shared" si="150"/>
        <v>0</v>
      </c>
      <c r="O65" s="1"/>
      <c r="P65" s="1">
        <f t="shared" si="168"/>
        <v>0</v>
      </c>
      <c r="Q65" s="4">
        <f t="shared" si="151"/>
        <v>0</v>
      </c>
      <c r="R65" s="9">
        <f t="shared" si="169"/>
        <v>0</v>
      </c>
      <c r="S65" s="9">
        <f t="shared" si="152"/>
        <v>0</v>
      </c>
      <c r="T65" s="9">
        <f t="shared" si="153"/>
        <v>0</v>
      </c>
      <c r="U65" s="9">
        <f t="shared" si="154"/>
        <v>0</v>
      </c>
      <c r="V65" s="9">
        <f t="shared" si="170"/>
        <v>0</v>
      </c>
      <c r="W65" s="9">
        <f t="shared" si="155"/>
        <v>0</v>
      </c>
      <c r="X65" s="9">
        <f t="shared" si="156"/>
        <v>0</v>
      </c>
      <c r="Y65" s="96">
        <f t="shared" si="157"/>
        <v>0</v>
      </c>
      <c r="Z65" s="4">
        <f t="shared" si="172"/>
        <v>0</v>
      </c>
      <c r="AA65" s="9">
        <f t="shared" si="77"/>
        <v>0</v>
      </c>
      <c r="AB65" s="9">
        <f t="shared" si="78"/>
        <v>0</v>
      </c>
      <c r="AC65" s="9">
        <f t="shared" si="159"/>
        <v>0</v>
      </c>
      <c r="AD65" s="9">
        <f t="shared" si="80"/>
        <v>0</v>
      </c>
      <c r="AE65" s="9">
        <f t="shared" si="81"/>
        <v>0</v>
      </c>
      <c r="AF65" s="9">
        <f t="shared" si="82"/>
        <v>0</v>
      </c>
      <c r="AG65" s="9">
        <f t="shared" si="83"/>
        <v>0</v>
      </c>
      <c r="AH65" s="96">
        <f t="shared" si="84"/>
        <v>0</v>
      </c>
      <c r="AI65" s="4">
        <f t="shared" si="172"/>
        <v>0</v>
      </c>
      <c r="AJ65" s="9">
        <f t="shared" si="86"/>
        <v>0</v>
      </c>
      <c r="AK65" s="9">
        <f t="shared" si="87"/>
        <v>0</v>
      </c>
      <c r="AL65" s="9">
        <f t="shared" si="160"/>
        <v>0</v>
      </c>
      <c r="AM65" s="9">
        <f t="shared" si="89"/>
        <v>0</v>
      </c>
      <c r="AN65" s="9">
        <f t="shared" si="90"/>
        <v>0</v>
      </c>
      <c r="AO65" s="9">
        <f t="shared" si="91"/>
        <v>0</v>
      </c>
      <c r="AP65" s="9">
        <f t="shared" si="92"/>
        <v>0</v>
      </c>
      <c r="AQ65" s="96">
        <f t="shared" si="93"/>
        <v>0</v>
      </c>
      <c r="AR65" s="4">
        <f t="shared" si="172"/>
        <v>0</v>
      </c>
      <c r="AS65" s="9">
        <f t="shared" si="95"/>
        <v>0</v>
      </c>
      <c r="AT65" s="9">
        <f t="shared" si="96"/>
        <v>0</v>
      </c>
      <c r="AU65" s="9">
        <f t="shared" si="161"/>
        <v>0</v>
      </c>
      <c r="AV65" s="9">
        <f t="shared" si="98"/>
        <v>0</v>
      </c>
      <c r="AW65" s="9">
        <f t="shared" si="99"/>
        <v>0</v>
      </c>
      <c r="AX65" s="9">
        <f t="shared" si="100"/>
        <v>0</v>
      </c>
      <c r="AY65" s="9">
        <f t="shared" si="101"/>
        <v>0</v>
      </c>
      <c r="AZ65" s="96">
        <f t="shared" si="102"/>
        <v>0</v>
      </c>
      <c r="BA65" s="4">
        <f t="shared" si="172"/>
        <v>0</v>
      </c>
      <c r="BB65" s="9">
        <f t="shared" si="104"/>
        <v>0</v>
      </c>
      <c r="BC65" s="9">
        <f t="shared" si="105"/>
        <v>0</v>
      </c>
      <c r="BD65" s="9">
        <f t="shared" si="162"/>
        <v>0</v>
      </c>
      <c r="BE65" s="9">
        <f t="shared" si="107"/>
        <v>0</v>
      </c>
      <c r="BF65" s="9">
        <f t="shared" si="108"/>
        <v>0</v>
      </c>
      <c r="BG65" s="9">
        <f t="shared" si="109"/>
        <v>0</v>
      </c>
      <c r="BH65" s="9">
        <f t="shared" si="110"/>
        <v>0</v>
      </c>
      <c r="BI65" s="96">
        <f t="shared" si="111"/>
        <v>0</v>
      </c>
      <c r="BJ65" s="4">
        <f t="shared" si="172"/>
        <v>0</v>
      </c>
      <c r="BK65" s="9">
        <f t="shared" si="113"/>
        <v>0</v>
      </c>
      <c r="BL65" s="9">
        <f t="shared" si="114"/>
        <v>0</v>
      </c>
      <c r="BM65" s="9">
        <f t="shared" si="163"/>
        <v>0</v>
      </c>
      <c r="BN65" s="9">
        <f t="shared" si="116"/>
        <v>0</v>
      </c>
      <c r="BO65" s="9">
        <f t="shared" si="117"/>
        <v>0</v>
      </c>
      <c r="BP65" s="9">
        <f t="shared" si="118"/>
        <v>0</v>
      </c>
      <c r="BQ65" s="9">
        <f t="shared" si="119"/>
        <v>0</v>
      </c>
      <c r="BR65" s="96">
        <f t="shared" si="120"/>
        <v>0</v>
      </c>
      <c r="BS65" s="4">
        <f t="shared" si="172"/>
        <v>0</v>
      </c>
      <c r="BT65" s="9">
        <f t="shared" si="122"/>
        <v>0</v>
      </c>
      <c r="BU65" s="9">
        <f t="shared" si="123"/>
        <v>0</v>
      </c>
      <c r="BV65" s="9">
        <f t="shared" si="164"/>
        <v>0</v>
      </c>
      <c r="BW65" s="9">
        <f t="shared" si="125"/>
        <v>0</v>
      </c>
      <c r="BX65" s="9">
        <f t="shared" si="126"/>
        <v>0</v>
      </c>
      <c r="BY65" s="9">
        <f t="shared" si="127"/>
        <v>0</v>
      </c>
      <c r="BZ65" s="9">
        <f t="shared" si="128"/>
        <v>0</v>
      </c>
      <c r="CA65" s="96">
        <f t="shared" si="129"/>
        <v>0</v>
      </c>
      <c r="CB65" s="4">
        <f t="shared" si="172"/>
        <v>0</v>
      </c>
      <c r="CC65" s="9">
        <f t="shared" si="131"/>
        <v>0</v>
      </c>
      <c r="CD65" s="9">
        <f t="shared" si="132"/>
        <v>0</v>
      </c>
      <c r="CE65" s="9">
        <f t="shared" si="165"/>
        <v>0</v>
      </c>
      <c r="CF65" s="9">
        <f t="shared" si="134"/>
        <v>0</v>
      </c>
      <c r="CG65" s="9">
        <f t="shared" si="135"/>
        <v>0</v>
      </c>
      <c r="CH65" s="9">
        <f t="shared" si="136"/>
        <v>0</v>
      </c>
      <c r="CI65" s="9">
        <f t="shared" si="137"/>
        <v>0</v>
      </c>
      <c r="CJ65" s="96">
        <f t="shared" si="138"/>
        <v>0</v>
      </c>
      <c r="CK65" s="4">
        <f t="shared" si="172"/>
        <v>0</v>
      </c>
      <c r="CL65" s="9">
        <f t="shared" si="140"/>
        <v>0</v>
      </c>
      <c r="CM65" s="9">
        <f t="shared" si="141"/>
        <v>0</v>
      </c>
      <c r="CN65" s="9">
        <f t="shared" si="166"/>
        <v>0</v>
      </c>
      <c r="CO65" s="9">
        <f t="shared" si="143"/>
        <v>0</v>
      </c>
      <c r="CP65" s="9">
        <f t="shared" si="144"/>
        <v>0</v>
      </c>
      <c r="CQ65" s="9">
        <f t="shared" si="145"/>
        <v>0</v>
      </c>
      <c r="CR65" s="9">
        <f t="shared" si="146"/>
        <v>0</v>
      </c>
      <c r="CS65" s="96">
        <f t="shared" si="147"/>
        <v>0</v>
      </c>
    </row>
    <row r="66" spans="1:97" ht="12.9" customHeight="1" x14ac:dyDescent="0.3">
      <c r="A66" s="207"/>
      <c r="B66" s="182" t="s">
        <v>473</v>
      </c>
      <c r="C66" s="217" t="s">
        <v>474</v>
      </c>
      <c r="D66" s="217"/>
      <c r="E66" s="183"/>
      <c r="F66" s="277"/>
      <c r="G66" s="189"/>
      <c r="H66" s="244"/>
      <c r="I66" s="190"/>
      <c r="J66" s="240"/>
      <c r="K66" s="385">
        <f t="shared" si="148"/>
        <v>0</v>
      </c>
      <c r="L66" s="94">
        <f t="shared" si="149"/>
        <v>0</v>
      </c>
      <c r="M66" s="1">
        <f t="shared" si="167"/>
        <v>0</v>
      </c>
      <c r="N66" s="1">
        <f t="shared" si="150"/>
        <v>0</v>
      </c>
      <c r="O66" s="1"/>
      <c r="P66" s="1">
        <f t="shared" si="168"/>
        <v>0</v>
      </c>
      <c r="Q66" s="4">
        <f t="shared" si="151"/>
        <v>0</v>
      </c>
      <c r="R66" s="9">
        <f t="shared" si="169"/>
        <v>0</v>
      </c>
      <c r="S66" s="9">
        <f t="shared" si="152"/>
        <v>0</v>
      </c>
      <c r="T66" s="9">
        <f t="shared" si="153"/>
        <v>0</v>
      </c>
      <c r="U66" s="9">
        <f t="shared" si="154"/>
        <v>0</v>
      </c>
      <c r="V66" s="9">
        <f t="shared" si="170"/>
        <v>0</v>
      </c>
      <c r="W66" s="9">
        <f t="shared" si="155"/>
        <v>0</v>
      </c>
      <c r="X66" s="9">
        <f t="shared" si="156"/>
        <v>0</v>
      </c>
      <c r="Y66" s="96">
        <f t="shared" si="157"/>
        <v>0</v>
      </c>
      <c r="Z66" s="4">
        <f t="shared" si="172"/>
        <v>0</v>
      </c>
      <c r="AA66" s="9">
        <f t="shared" si="77"/>
        <v>0</v>
      </c>
      <c r="AB66" s="9">
        <f t="shared" si="78"/>
        <v>0</v>
      </c>
      <c r="AC66" s="9">
        <f t="shared" si="159"/>
        <v>0</v>
      </c>
      <c r="AD66" s="9">
        <f t="shared" si="80"/>
        <v>0</v>
      </c>
      <c r="AE66" s="9">
        <f t="shared" si="81"/>
        <v>0</v>
      </c>
      <c r="AF66" s="9">
        <f t="shared" si="82"/>
        <v>0</v>
      </c>
      <c r="AG66" s="9">
        <f t="shared" si="83"/>
        <v>0</v>
      </c>
      <c r="AH66" s="96">
        <f t="shared" si="84"/>
        <v>0</v>
      </c>
      <c r="AI66" s="4">
        <f t="shared" si="172"/>
        <v>0</v>
      </c>
      <c r="AJ66" s="9">
        <f t="shared" si="86"/>
        <v>0</v>
      </c>
      <c r="AK66" s="9">
        <f t="shared" si="87"/>
        <v>0</v>
      </c>
      <c r="AL66" s="9">
        <f t="shared" si="160"/>
        <v>0</v>
      </c>
      <c r="AM66" s="9">
        <f t="shared" si="89"/>
        <v>0</v>
      </c>
      <c r="AN66" s="9">
        <f t="shared" si="90"/>
        <v>0</v>
      </c>
      <c r="AO66" s="9">
        <f t="shared" si="91"/>
        <v>0</v>
      </c>
      <c r="AP66" s="9">
        <f t="shared" si="92"/>
        <v>0</v>
      </c>
      <c r="AQ66" s="96">
        <f t="shared" si="93"/>
        <v>0</v>
      </c>
      <c r="AR66" s="4">
        <f t="shared" si="172"/>
        <v>0</v>
      </c>
      <c r="AS66" s="9">
        <f t="shared" si="95"/>
        <v>0</v>
      </c>
      <c r="AT66" s="9">
        <f t="shared" si="96"/>
        <v>0</v>
      </c>
      <c r="AU66" s="9">
        <f t="shared" si="161"/>
        <v>0</v>
      </c>
      <c r="AV66" s="9">
        <f t="shared" si="98"/>
        <v>0</v>
      </c>
      <c r="AW66" s="9">
        <f t="shared" si="99"/>
        <v>0</v>
      </c>
      <c r="AX66" s="9">
        <f t="shared" si="100"/>
        <v>0</v>
      </c>
      <c r="AY66" s="9">
        <f t="shared" si="101"/>
        <v>0</v>
      </c>
      <c r="AZ66" s="96">
        <f t="shared" si="102"/>
        <v>0</v>
      </c>
      <c r="BA66" s="4">
        <f t="shared" si="172"/>
        <v>0</v>
      </c>
      <c r="BB66" s="9">
        <f t="shared" si="104"/>
        <v>0</v>
      </c>
      <c r="BC66" s="9">
        <f t="shared" si="105"/>
        <v>0</v>
      </c>
      <c r="BD66" s="9">
        <f t="shared" si="162"/>
        <v>0</v>
      </c>
      <c r="BE66" s="9">
        <f t="shared" si="107"/>
        <v>0</v>
      </c>
      <c r="BF66" s="9">
        <f t="shared" si="108"/>
        <v>0</v>
      </c>
      <c r="BG66" s="9">
        <f t="shared" si="109"/>
        <v>0</v>
      </c>
      <c r="BH66" s="9">
        <f t="shared" si="110"/>
        <v>0</v>
      </c>
      <c r="BI66" s="96">
        <f t="shared" si="111"/>
        <v>0</v>
      </c>
      <c r="BJ66" s="4">
        <f t="shared" si="172"/>
        <v>0</v>
      </c>
      <c r="BK66" s="9">
        <f t="shared" si="113"/>
        <v>0</v>
      </c>
      <c r="BL66" s="9">
        <f t="shared" si="114"/>
        <v>0</v>
      </c>
      <c r="BM66" s="9">
        <f t="shared" si="163"/>
        <v>0</v>
      </c>
      <c r="BN66" s="9">
        <f t="shared" si="116"/>
        <v>0</v>
      </c>
      <c r="BO66" s="9">
        <f t="shared" si="117"/>
        <v>0</v>
      </c>
      <c r="BP66" s="9">
        <f t="shared" si="118"/>
        <v>0</v>
      </c>
      <c r="BQ66" s="9">
        <f t="shared" si="119"/>
        <v>0</v>
      </c>
      <c r="BR66" s="96">
        <f t="shared" si="120"/>
        <v>0</v>
      </c>
      <c r="BS66" s="4">
        <f t="shared" si="172"/>
        <v>0</v>
      </c>
      <c r="BT66" s="9">
        <f t="shared" si="122"/>
        <v>0</v>
      </c>
      <c r="BU66" s="9">
        <f t="shared" si="123"/>
        <v>0</v>
      </c>
      <c r="BV66" s="9">
        <f t="shared" si="164"/>
        <v>0</v>
      </c>
      <c r="BW66" s="9">
        <f t="shared" si="125"/>
        <v>0</v>
      </c>
      <c r="BX66" s="9">
        <f t="shared" si="126"/>
        <v>0</v>
      </c>
      <c r="BY66" s="9">
        <f t="shared" si="127"/>
        <v>0</v>
      </c>
      <c r="BZ66" s="9">
        <f t="shared" si="128"/>
        <v>0</v>
      </c>
      <c r="CA66" s="96">
        <f t="shared" si="129"/>
        <v>0</v>
      </c>
      <c r="CB66" s="4">
        <f t="shared" si="172"/>
        <v>0</v>
      </c>
      <c r="CC66" s="9">
        <f t="shared" si="131"/>
        <v>0</v>
      </c>
      <c r="CD66" s="9">
        <f t="shared" si="132"/>
        <v>0</v>
      </c>
      <c r="CE66" s="9">
        <f t="shared" si="165"/>
        <v>0</v>
      </c>
      <c r="CF66" s="9">
        <f t="shared" si="134"/>
        <v>0</v>
      </c>
      <c r="CG66" s="9">
        <f t="shared" si="135"/>
        <v>0</v>
      </c>
      <c r="CH66" s="9">
        <f t="shared" si="136"/>
        <v>0</v>
      </c>
      <c r="CI66" s="9">
        <f t="shared" si="137"/>
        <v>0</v>
      </c>
      <c r="CJ66" s="96">
        <f t="shared" si="138"/>
        <v>0</v>
      </c>
      <c r="CK66" s="4">
        <f t="shared" si="172"/>
        <v>0</v>
      </c>
      <c r="CL66" s="9">
        <f t="shared" si="140"/>
        <v>0</v>
      </c>
      <c r="CM66" s="9">
        <f t="shared" si="141"/>
        <v>0</v>
      </c>
      <c r="CN66" s="9">
        <f t="shared" si="166"/>
        <v>0</v>
      </c>
      <c r="CO66" s="9">
        <f t="shared" si="143"/>
        <v>0</v>
      </c>
      <c r="CP66" s="9">
        <f t="shared" si="144"/>
        <v>0</v>
      </c>
      <c r="CQ66" s="9">
        <f t="shared" si="145"/>
        <v>0</v>
      </c>
      <c r="CR66" s="9">
        <f t="shared" si="146"/>
        <v>0</v>
      </c>
      <c r="CS66" s="96">
        <f t="shared" si="147"/>
        <v>0</v>
      </c>
    </row>
    <row r="67" spans="1:97" ht="12.9" customHeight="1" x14ac:dyDescent="0.25">
      <c r="A67" s="193"/>
      <c r="B67" s="186" t="str">
        <f>Anlagegueter!B290</f>
        <v>Quellsammelschacht Wondreb</v>
      </c>
      <c r="C67" s="217"/>
      <c r="D67" s="217"/>
      <c r="E67" s="183">
        <f>ROUND($E$65*Anlagegueter!E290/Anlagegueter!$E$317,2)</f>
        <v>44549.22</v>
      </c>
      <c r="F67" s="277">
        <v>40087</v>
      </c>
      <c r="G67" s="189">
        <f>Anlagegueter!G290</f>
        <v>50</v>
      </c>
      <c r="H67" s="244"/>
      <c r="I67" s="190"/>
      <c r="J67" s="240" t="s">
        <v>468</v>
      </c>
      <c r="K67" s="385">
        <f t="shared" si="148"/>
        <v>0.02</v>
      </c>
      <c r="L67" s="94">
        <f t="shared" si="149"/>
        <v>890.98</v>
      </c>
      <c r="M67" s="1">
        <f t="shared" ref="M67:M92" si="173">IF(AND(E67-N67&gt;=0,F67&gt;0,YEAR(M$4)&gt;=YEAR(F67)),E67-N67,IF(AND(E67-N67&lt;0,F67&gt;0,YEAR(M$4)&gt;=YEAR(F67)),E67-N67,0))</f>
        <v>42544.51</v>
      </c>
      <c r="N67" s="1">
        <f t="shared" si="150"/>
        <v>2004.71</v>
      </c>
      <c r="O67" s="1"/>
      <c r="P67" s="1">
        <f t="shared" ref="P67:P92" si="174">IF(AND($F67&gt;0,$F67&lt;=N$4),$E67,0)</f>
        <v>44549.22</v>
      </c>
      <c r="Q67" s="4">
        <f t="shared" si="151"/>
        <v>0</v>
      </c>
      <c r="R67" s="9">
        <f t="shared" ref="R67:R92" si="175">IF(Q67&lt;&gt;0,ROUND(Q67*YEARFRAC($F67,S$4,0),2),0)</f>
        <v>0</v>
      </c>
      <c r="S67" s="9">
        <f t="shared" ref="S67:S92" si="176">IF(AND($F67&gt;0,$F67&lt;=V$4),$E67,0)</f>
        <v>44549.22</v>
      </c>
      <c r="T67" s="9">
        <f t="shared" si="153"/>
        <v>44549.22</v>
      </c>
      <c r="U67" s="9">
        <f t="shared" si="154"/>
        <v>890.98</v>
      </c>
      <c r="V67" s="9">
        <f t="shared" ref="V67:V92" si="177">IF(AND(YEAR(V$4)=YEAR($F67),$E67&gt;0,$F67&gt;0,$E67-U67&gt;=0),$E67-U67,IF(AND(YEAR(V$4)&gt;YEAR($F67),$E67&gt;0,$F67&gt;0,M67-U67&gt;=0),M67-U67,IF(AND(YEAR(V$4)=YEAR($F67),$E67&lt;0,$F67&gt;0,$E67-U67&lt;0),$E67-U67,IF(AND(YEAR(V$4)&gt;YEAR($F67),$E67&lt;0,$F67&gt;0,M67-U67&lt;=0),M67-U67,0))))</f>
        <v>41653.53</v>
      </c>
      <c r="W67" s="9">
        <f t="shared" ref="W67:W92" si="178">N67+U67</f>
        <v>2895.69</v>
      </c>
      <c r="X67" s="9">
        <f t="shared" si="156"/>
        <v>0</v>
      </c>
      <c r="Y67" s="96">
        <f t="shared" si="157"/>
        <v>0</v>
      </c>
      <c r="Z67" s="4">
        <f t="shared" si="172"/>
        <v>0</v>
      </c>
      <c r="AA67" s="9">
        <f t="shared" si="77"/>
        <v>0</v>
      </c>
      <c r="AB67" s="9">
        <f t="shared" si="78"/>
        <v>44549.22</v>
      </c>
      <c r="AC67" s="9">
        <f t="shared" si="159"/>
        <v>44549.22</v>
      </c>
      <c r="AD67" s="9">
        <f t="shared" si="80"/>
        <v>890.98</v>
      </c>
      <c r="AE67" s="9">
        <f t="shared" si="81"/>
        <v>40762.549999999996</v>
      </c>
      <c r="AF67" s="9">
        <f t="shared" si="82"/>
        <v>3786.67</v>
      </c>
      <c r="AG67" s="9">
        <f t="shared" si="83"/>
        <v>0</v>
      </c>
      <c r="AH67" s="96">
        <f t="shared" si="84"/>
        <v>0</v>
      </c>
      <c r="AI67" s="4">
        <f t="shared" si="172"/>
        <v>0</v>
      </c>
      <c r="AJ67" s="9">
        <f t="shared" si="86"/>
        <v>0</v>
      </c>
      <c r="AK67" s="9">
        <f t="shared" si="87"/>
        <v>44549.22</v>
      </c>
      <c r="AL67" s="9">
        <f t="shared" si="160"/>
        <v>44549.22</v>
      </c>
      <c r="AM67" s="9">
        <f t="shared" si="89"/>
        <v>890.98</v>
      </c>
      <c r="AN67" s="9">
        <f t="shared" si="90"/>
        <v>39871.569999999992</v>
      </c>
      <c r="AO67" s="9">
        <f t="shared" si="91"/>
        <v>4677.6499999999996</v>
      </c>
      <c r="AP67" s="9">
        <f t="shared" si="92"/>
        <v>0</v>
      </c>
      <c r="AQ67" s="96">
        <f t="shared" si="93"/>
        <v>0</v>
      </c>
      <c r="AR67" s="4">
        <f t="shared" si="172"/>
        <v>0</v>
      </c>
      <c r="AS67" s="9">
        <f t="shared" si="95"/>
        <v>0</v>
      </c>
      <c r="AT67" s="9">
        <f t="shared" si="96"/>
        <v>44549.22</v>
      </c>
      <c r="AU67" s="9">
        <f t="shared" si="161"/>
        <v>44549.22</v>
      </c>
      <c r="AV67" s="9">
        <f t="shared" si="98"/>
        <v>890.98</v>
      </c>
      <c r="AW67" s="9">
        <f t="shared" si="99"/>
        <v>38980.589999999989</v>
      </c>
      <c r="AX67" s="9">
        <f t="shared" si="100"/>
        <v>5568.6299999999992</v>
      </c>
      <c r="AY67" s="9">
        <f t="shared" si="101"/>
        <v>0</v>
      </c>
      <c r="AZ67" s="96">
        <f t="shared" si="102"/>
        <v>0</v>
      </c>
      <c r="BA67" s="4">
        <f t="shared" si="172"/>
        <v>0</v>
      </c>
      <c r="BB67" s="9">
        <f t="shared" si="104"/>
        <v>0</v>
      </c>
      <c r="BC67" s="9">
        <f t="shared" si="105"/>
        <v>44549.22</v>
      </c>
      <c r="BD67" s="9">
        <f t="shared" si="162"/>
        <v>44549.22</v>
      </c>
      <c r="BE67" s="9">
        <f t="shared" si="107"/>
        <v>890.98</v>
      </c>
      <c r="BF67" s="9">
        <f t="shared" si="108"/>
        <v>38089.609999999986</v>
      </c>
      <c r="BG67" s="9">
        <f t="shared" si="109"/>
        <v>6459.6099999999988</v>
      </c>
      <c r="BH67" s="9">
        <f t="shared" si="110"/>
        <v>0</v>
      </c>
      <c r="BI67" s="96">
        <f t="shared" si="111"/>
        <v>0</v>
      </c>
      <c r="BJ67" s="4">
        <f t="shared" si="172"/>
        <v>0</v>
      </c>
      <c r="BK67" s="9">
        <f t="shared" si="113"/>
        <v>0</v>
      </c>
      <c r="BL67" s="9">
        <f t="shared" si="114"/>
        <v>44549.22</v>
      </c>
      <c r="BM67" s="9">
        <f t="shared" si="163"/>
        <v>44549.22</v>
      </c>
      <c r="BN67" s="9">
        <f t="shared" si="116"/>
        <v>890.98</v>
      </c>
      <c r="BO67" s="9">
        <f t="shared" si="117"/>
        <v>37198.629999999983</v>
      </c>
      <c r="BP67" s="9">
        <f t="shared" si="118"/>
        <v>7350.5899999999983</v>
      </c>
      <c r="BQ67" s="9">
        <f t="shared" si="119"/>
        <v>0</v>
      </c>
      <c r="BR67" s="96">
        <f t="shared" si="120"/>
        <v>0</v>
      </c>
      <c r="BS67" s="4">
        <f t="shared" si="172"/>
        <v>0</v>
      </c>
      <c r="BT67" s="9">
        <f t="shared" si="122"/>
        <v>0</v>
      </c>
      <c r="BU67" s="9">
        <f t="shared" si="123"/>
        <v>44549.22</v>
      </c>
      <c r="BV67" s="9">
        <f t="shared" si="164"/>
        <v>44549.22</v>
      </c>
      <c r="BW67" s="9">
        <f t="shared" si="125"/>
        <v>890.98</v>
      </c>
      <c r="BX67" s="9">
        <f t="shared" si="126"/>
        <v>36307.64999999998</v>
      </c>
      <c r="BY67" s="9">
        <f t="shared" si="127"/>
        <v>8241.5699999999979</v>
      </c>
      <c r="BZ67" s="9">
        <f t="shared" si="128"/>
        <v>0</v>
      </c>
      <c r="CA67" s="96">
        <f t="shared" si="129"/>
        <v>0</v>
      </c>
      <c r="CB67" s="4">
        <f t="shared" si="172"/>
        <v>0</v>
      </c>
      <c r="CC67" s="9">
        <f t="shared" si="131"/>
        <v>0</v>
      </c>
      <c r="CD67" s="9">
        <f t="shared" si="132"/>
        <v>44549.22</v>
      </c>
      <c r="CE67" s="9">
        <f t="shared" si="165"/>
        <v>44549.22</v>
      </c>
      <c r="CF67" s="9">
        <f t="shared" si="134"/>
        <v>890.98</v>
      </c>
      <c r="CG67" s="9">
        <f t="shared" si="135"/>
        <v>35416.669999999976</v>
      </c>
      <c r="CH67" s="9">
        <f t="shared" si="136"/>
        <v>9132.5499999999975</v>
      </c>
      <c r="CI67" s="9">
        <f t="shared" si="137"/>
        <v>0</v>
      </c>
      <c r="CJ67" s="96">
        <f t="shared" si="138"/>
        <v>0</v>
      </c>
      <c r="CK67" s="4">
        <f t="shared" si="172"/>
        <v>0</v>
      </c>
      <c r="CL67" s="9">
        <f t="shared" si="140"/>
        <v>0</v>
      </c>
      <c r="CM67" s="9">
        <f t="shared" si="141"/>
        <v>44549.22</v>
      </c>
      <c r="CN67" s="9">
        <f t="shared" si="166"/>
        <v>44549.22</v>
      </c>
      <c r="CO67" s="9">
        <f t="shared" si="143"/>
        <v>890.98</v>
      </c>
      <c r="CP67" s="9">
        <f t="shared" si="144"/>
        <v>34525.689999999973</v>
      </c>
      <c r="CQ67" s="9">
        <f t="shared" si="145"/>
        <v>10023.529999999997</v>
      </c>
      <c r="CR67" s="9">
        <f t="shared" si="146"/>
        <v>0</v>
      </c>
      <c r="CS67" s="96">
        <f t="shared" si="147"/>
        <v>0</v>
      </c>
    </row>
    <row r="68" spans="1:97" ht="12.9" customHeight="1" x14ac:dyDescent="0.25">
      <c r="A68" s="193"/>
      <c r="B68" s="186" t="str">
        <f>Anlagegueter!B291</f>
        <v>Zuleitung Quellsammler/Tiefbrunnen</v>
      </c>
      <c r="C68" s="217"/>
      <c r="D68" s="217"/>
      <c r="E68" s="183">
        <f>ROUND($E$65*Anlagegueter!E291/Anlagegueter!$E$317,2)</f>
        <v>638738.56999999995</v>
      </c>
      <c r="F68" s="277">
        <v>40087</v>
      </c>
      <c r="G68" s="189">
        <f>Anlagegueter!G291</f>
        <v>50</v>
      </c>
      <c r="H68" s="244"/>
      <c r="I68" s="190"/>
      <c r="J68" s="240" t="s">
        <v>468</v>
      </c>
      <c r="K68" s="385">
        <f t="shared" si="148"/>
        <v>0.02</v>
      </c>
      <c r="L68" s="94">
        <f t="shared" si="149"/>
        <v>12774.77</v>
      </c>
      <c r="M68" s="1">
        <f t="shared" si="173"/>
        <v>609995.34</v>
      </c>
      <c r="N68" s="1">
        <f t="shared" si="150"/>
        <v>28743.23</v>
      </c>
      <c r="O68" s="1"/>
      <c r="P68" s="1">
        <f t="shared" si="174"/>
        <v>638738.56999999995</v>
      </c>
      <c r="Q68" s="4">
        <f t="shared" si="151"/>
        <v>0</v>
      </c>
      <c r="R68" s="9">
        <f t="shared" si="175"/>
        <v>0</v>
      </c>
      <c r="S68" s="9">
        <f t="shared" si="176"/>
        <v>638738.56999999995</v>
      </c>
      <c r="T68" s="9">
        <f t="shared" si="153"/>
        <v>638738.56999999995</v>
      </c>
      <c r="U68" s="9">
        <f t="shared" si="154"/>
        <v>12774.77</v>
      </c>
      <c r="V68" s="9">
        <f t="shared" si="177"/>
        <v>597220.56999999995</v>
      </c>
      <c r="W68" s="9">
        <f t="shared" si="178"/>
        <v>41518</v>
      </c>
      <c r="X68" s="9">
        <f t="shared" si="156"/>
        <v>0</v>
      </c>
      <c r="Y68" s="96">
        <f t="shared" si="157"/>
        <v>0</v>
      </c>
      <c r="Z68" s="4">
        <f t="shared" si="172"/>
        <v>0</v>
      </c>
      <c r="AA68" s="9">
        <f t="shared" si="77"/>
        <v>0</v>
      </c>
      <c r="AB68" s="9">
        <f t="shared" si="78"/>
        <v>638738.56999999995</v>
      </c>
      <c r="AC68" s="9">
        <f t="shared" si="159"/>
        <v>638738.56999999995</v>
      </c>
      <c r="AD68" s="9">
        <f t="shared" si="80"/>
        <v>12774.77</v>
      </c>
      <c r="AE68" s="9">
        <f t="shared" si="81"/>
        <v>584445.79999999993</v>
      </c>
      <c r="AF68" s="9">
        <f t="shared" si="82"/>
        <v>54292.770000000004</v>
      </c>
      <c r="AG68" s="9">
        <f t="shared" si="83"/>
        <v>0</v>
      </c>
      <c r="AH68" s="96">
        <f t="shared" si="84"/>
        <v>0</v>
      </c>
      <c r="AI68" s="4">
        <f t="shared" si="172"/>
        <v>0</v>
      </c>
      <c r="AJ68" s="9">
        <f t="shared" si="86"/>
        <v>0</v>
      </c>
      <c r="AK68" s="9">
        <f t="shared" si="87"/>
        <v>638738.56999999995</v>
      </c>
      <c r="AL68" s="9">
        <f t="shared" si="160"/>
        <v>638738.56999999995</v>
      </c>
      <c r="AM68" s="9">
        <f t="shared" si="89"/>
        <v>12774.77</v>
      </c>
      <c r="AN68" s="9">
        <f t="shared" si="90"/>
        <v>571671.02999999991</v>
      </c>
      <c r="AO68" s="9">
        <f t="shared" si="91"/>
        <v>67067.540000000008</v>
      </c>
      <c r="AP68" s="9">
        <f t="shared" si="92"/>
        <v>0</v>
      </c>
      <c r="AQ68" s="96">
        <f t="shared" si="93"/>
        <v>0</v>
      </c>
      <c r="AR68" s="4">
        <f t="shared" si="172"/>
        <v>0</v>
      </c>
      <c r="AS68" s="9">
        <f t="shared" si="95"/>
        <v>0</v>
      </c>
      <c r="AT68" s="9">
        <f t="shared" si="96"/>
        <v>638738.56999999995</v>
      </c>
      <c r="AU68" s="9">
        <f t="shared" si="161"/>
        <v>638738.56999999995</v>
      </c>
      <c r="AV68" s="9">
        <f t="shared" si="98"/>
        <v>12774.77</v>
      </c>
      <c r="AW68" s="9">
        <f t="shared" si="99"/>
        <v>558896.25999999989</v>
      </c>
      <c r="AX68" s="9">
        <f t="shared" si="100"/>
        <v>79842.310000000012</v>
      </c>
      <c r="AY68" s="9">
        <f t="shared" si="101"/>
        <v>0</v>
      </c>
      <c r="AZ68" s="96">
        <f t="shared" si="102"/>
        <v>0</v>
      </c>
      <c r="BA68" s="4">
        <f t="shared" si="172"/>
        <v>0</v>
      </c>
      <c r="BB68" s="9">
        <f t="shared" si="104"/>
        <v>0</v>
      </c>
      <c r="BC68" s="9">
        <f t="shared" si="105"/>
        <v>638738.56999999995</v>
      </c>
      <c r="BD68" s="9">
        <f t="shared" si="162"/>
        <v>638738.56999999995</v>
      </c>
      <c r="BE68" s="9">
        <f t="shared" si="107"/>
        <v>12774.77</v>
      </c>
      <c r="BF68" s="9">
        <f t="shared" si="108"/>
        <v>546121.48999999987</v>
      </c>
      <c r="BG68" s="9">
        <f t="shared" si="109"/>
        <v>92617.080000000016</v>
      </c>
      <c r="BH68" s="9">
        <f t="shared" si="110"/>
        <v>0</v>
      </c>
      <c r="BI68" s="96">
        <f t="shared" si="111"/>
        <v>0</v>
      </c>
      <c r="BJ68" s="4">
        <f t="shared" si="172"/>
        <v>0</v>
      </c>
      <c r="BK68" s="9">
        <f t="shared" si="113"/>
        <v>0</v>
      </c>
      <c r="BL68" s="9">
        <f t="shared" si="114"/>
        <v>638738.56999999995</v>
      </c>
      <c r="BM68" s="9">
        <f t="shared" si="163"/>
        <v>638738.56999999995</v>
      </c>
      <c r="BN68" s="9">
        <f t="shared" si="116"/>
        <v>12774.77</v>
      </c>
      <c r="BO68" s="9">
        <f t="shared" si="117"/>
        <v>533346.71999999986</v>
      </c>
      <c r="BP68" s="9">
        <f t="shared" si="118"/>
        <v>105391.85000000002</v>
      </c>
      <c r="BQ68" s="9">
        <f t="shared" si="119"/>
        <v>0</v>
      </c>
      <c r="BR68" s="96">
        <f t="shared" si="120"/>
        <v>0</v>
      </c>
      <c r="BS68" s="4">
        <f t="shared" si="172"/>
        <v>0</v>
      </c>
      <c r="BT68" s="9">
        <f t="shared" si="122"/>
        <v>0</v>
      </c>
      <c r="BU68" s="9">
        <f t="shared" si="123"/>
        <v>638738.56999999995</v>
      </c>
      <c r="BV68" s="9">
        <f t="shared" si="164"/>
        <v>638738.56999999995</v>
      </c>
      <c r="BW68" s="9">
        <f t="shared" si="125"/>
        <v>12774.77</v>
      </c>
      <c r="BX68" s="9">
        <f t="shared" si="126"/>
        <v>520571.94999999984</v>
      </c>
      <c r="BY68" s="9">
        <f t="shared" si="127"/>
        <v>118166.62000000002</v>
      </c>
      <c r="BZ68" s="9">
        <f t="shared" si="128"/>
        <v>0</v>
      </c>
      <c r="CA68" s="96">
        <f t="shared" si="129"/>
        <v>0</v>
      </c>
      <c r="CB68" s="4">
        <f t="shared" si="172"/>
        <v>0</v>
      </c>
      <c r="CC68" s="9">
        <f t="shared" si="131"/>
        <v>0</v>
      </c>
      <c r="CD68" s="9">
        <f t="shared" si="132"/>
        <v>638738.56999999995</v>
      </c>
      <c r="CE68" s="9">
        <f t="shared" si="165"/>
        <v>638738.56999999995</v>
      </c>
      <c r="CF68" s="9">
        <f t="shared" si="134"/>
        <v>12774.77</v>
      </c>
      <c r="CG68" s="9">
        <f t="shared" si="135"/>
        <v>507797.17999999982</v>
      </c>
      <c r="CH68" s="9">
        <f t="shared" si="136"/>
        <v>130941.39000000003</v>
      </c>
      <c r="CI68" s="9">
        <f t="shared" si="137"/>
        <v>0</v>
      </c>
      <c r="CJ68" s="96">
        <f t="shared" si="138"/>
        <v>0</v>
      </c>
      <c r="CK68" s="4">
        <f t="shared" si="172"/>
        <v>0</v>
      </c>
      <c r="CL68" s="9">
        <f t="shared" si="140"/>
        <v>0</v>
      </c>
      <c r="CM68" s="9">
        <f t="shared" si="141"/>
        <v>638738.56999999995</v>
      </c>
      <c r="CN68" s="9">
        <f t="shared" si="166"/>
        <v>638738.56999999995</v>
      </c>
      <c r="CO68" s="9">
        <f t="shared" si="143"/>
        <v>12774.77</v>
      </c>
      <c r="CP68" s="9">
        <f t="shared" si="144"/>
        <v>495022.4099999998</v>
      </c>
      <c r="CQ68" s="9">
        <f t="shared" si="145"/>
        <v>143716.16000000003</v>
      </c>
      <c r="CR68" s="9">
        <f t="shared" si="146"/>
        <v>0</v>
      </c>
      <c r="CS68" s="96">
        <f t="shared" si="147"/>
        <v>0</v>
      </c>
    </row>
    <row r="69" spans="1:97" ht="12.9" customHeight="1" x14ac:dyDescent="0.25">
      <c r="A69" s="193"/>
      <c r="B69" s="186" t="str">
        <f>Anlagegueter!B292</f>
        <v>Zuleitung  nach Hochb Wondreb</v>
      </c>
      <c r="C69" s="217"/>
      <c r="D69" s="217"/>
      <c r="E69" s="183">
        <f>ROUND($E$65*Anlagegueter!E292/Anlagegueter!$E$317,2)</f>
        <v>181309.63</v>
      </c>
      <c r="F69" s="277">
        <v>40087</v>
      </c>
      <c r="G69" s="189">
        <f>Anlagegueter!G292</f>
        <v>50</v>
      </c>
      <c r="H69" s="244"/>
      <c r="I69" s="190"/>
      <c r="J69" s="240" t="s">
        <v>468</v>
      </c>
      <c r="K69" s="385">
        <f t="shared" si="148"/>
        <v>0.02</v>
      </c>
      <c r="L69" s="94">
        <f t="shared" si="149"/>
        <v>3626.19</v>
      </c>
      <c r="M69" s="1">
        <f t="shared" si="173"/>
        <v>173150.7</v>
      </c>
      <c r="N69" s="1">
        <f t="shared" si="150"/>
        <v>8158.93</v>
      </c>
      <c r="O69" s="1"/>
      <c r="P69" s="1">
        <f t="shared" si="174"/>
        <v>181309.63</v>
      </c>
      <c r="Q69" s="4">
        <f t="shared" si="151"/>
        <v>0</v>
      </c>
      <c r="R69" s="9">
        <f t="shared" si="175"/>
        <v>0</v>
      </c>
      <c r="S69" s="9">
        <f t="shared" si="176"/>
        <v>181309.63</v>
      </c>
      <c r="T69" s="9">
        <f t="shared" si="153"/>
        <v>181309.63</v>
      </c>
      <c r="U69" s="9">
        <f t="shared" si="154"/>
        <v>3626.19</v>
      </c>
      <c r="V69" s="9">
        <f t="shared" si="177"/>
        <v>169524.51</v>
      </c>
      <c r="W69" s="9">
        <f t="shared" si="178"/>
        <v>11785.12</v>
      </c>
      <c r="X69" s="9">
        <f t="shared" si="156"/>
        <v>0</v>
      </c>
      <c r="Y69" s="96">
        <f t="shared" si="157"/>
        <v>0</v>
      </c>
      <c r="Z69" s="4">
        <f t="shared" ref="Z69:CK84" si="179">IF(YEAR($F69)=Z$4,$E69,0)</f>
        <v>0</v>
      </c>
      <c r="AA69" s="9">
        <f t="shared" ref="AA69:AA106" si="180">IF(Z69&lt;&gt;0,ROUND(Z69*YEARFRAC($F69,AB$4,0),2),0)</f>
        <v>0</v>
      </c>
      <c r="AB69" s="9">
        <f t="shared" ref="AB69:AB106" si="181">IF(AND($F69&gt;0,$F69&lt;=AE$4),$E69,0)</f>
        <v>181309.63</v>
      </c>
      <c r="AC69" s="9">
        <f t="shared" si="159"/>
        <v>181309.63</v>
      </c>
      <c r="AD69" s="9">
        <f t="shared" ref="AD69:AD106" si="182">IF(AND(YEAR($F69)=YEAR(AE$4),$E69&lt;1000,$E69&gt;-1000,$F69&gt;0,$K69=1),$E69-$I69,IF(AND(YEAR($F69)=YEAR(AE$4),$F69&gt;0,$K69&gt;0),ROUND(($L69/12)*(13-MONTH($F69)),2),IF(AND(YEAR($F69)&lt;YEAR(AE$4),$E69&gt;0,$F69&gt;0,$K69&gt;0,V69&gt;$L69+$I69),$L69,IF(AND(YEAR($F69)&lt;YEAR(AE$4),$E69&gt;0,$F69&gt;0,$K69&gt;0,V69&gt;0,V69&lt;=$L69+$I69),V69-$I69,IF(AND(YEAR($F69)&lt;YEAR(AE$4),$E69&lt;0,$F69&gt;0,$K69&gt;0,V69&lt;0,V69&lt;=$L69),$L69,IF(AND(YEAR($F69)&lt;YEAR(AE$4),$E69&lt;0,$F69&gt;0,$K69&gt;0,V69&lt;0,V69&gt;$L69),V69,0))))))</f>
        <v>3626.19</v>
      </c>
      <c r="AE69" s="9">
        <f t="shared" ref="AE69:AE106" si="183">IF(AND(YEAR(AE$4)=YEAR($F69),$E69&gt;0,$F69&gt;0,$E69-AD69&gt;=0),$E69-AD69,IF(AND(YEAR(AE$4)&gt;YEAR($F69),$E69&gt;0,$F69&gt;0,V69-AD69&gt;=0),V69-AD69,IF(AND(YEAR(AE$4)=YEAR($F69),$E69&lt;0,$F69&gt;0,$E69-AD69&lt;0),$E69-AD69,IF(AND(YEAR(AE$4)&gt;YEAR($F69),$E69&lt;0,$F69&gt;0,V69-AD69&lt;=0),V69-AD69,0))))</f>
        <v>165898.32</v>
      </c>
      <c r="AF69" s="9">
        <f t="shared" ref="AF69:AF106" si="184">W69+AD69</f>
        <v>15411.310000000001</v>
      </c>
      <c r="AG69" s="9">
        <f t="shared" ref="AG69:AG106" si="185">IF(AND(AA69&lt;&gt;0,$J69="H",$L69=0),AA69,IF(AND(YEAR(AE$4)&gt;=YEAR($F69),$J69="H",$F69&gt;0,$L69=0),$E69,0))</f>
        <v>0</v>
      </c>
      <c r="AH69" s="96">
        <f t="shared" ref="AH69:AH106" si="186">IF(AND(YEAR(AE$4)&gt;=YEAR($F69),$E69&gt;0,$F69&gt;0,AD69&gt;0,$J69="H"),ROUND(AD69/$L69*$E69,2),IF(AND(YEAR(AE$4)&gt;=YEAR($F69),$E69&lt;0,$F69&gt;0,AD69&lt;0,$J69="H"),ROUND(AD69/$L69*$E69,2),0))</f>
        <v>0</v>
      </c>
      <c r="AI69" s="4">
        <f t="shared" si="179"/>
        <v>0</v>
      </c>
      <c r="AJ69" s="9">
        <f t="shared" ref="AJ69:AJ106" si="187">IF(AI69&lt;&gt;0,ROUND(AI69*YEARFRAC($F69,AK$4,0),2),0)</f>
        <v>0</v>
      </c>
      <c r="AK69" s="9">
        <f t="shared" ref="AK69:AK106" si="188">IF(AND($F69&gt;0,$F69&lt;=AN$4),$E69,0)</f>
        <v>181309.63</v>
      </c>
      <c r="AL69" s="9">
        <f t="shared" si="160"/>
        <v>181309.63</v>
      </c>
      <c r="AM69" s="9">
        <f t="shared" ref="AM69:AM106" si="189">IF(AND(YEAR($F69)=YEAR(AN$4),$E69&lt;1000,$E69&gt;-1000,$F69&gt;0,$K69=1),$E69-$I69,IF(AND(YEAR($F69)=YEAR(AN$4),$F69&gt;0,$K69&gt;0),ROUND(($L69/12)*(13-MONTH($F69)),2),IF(AND(YEAR($F69)&lt;YEAR(AN$4),$E69&gt;0,$F69&gt;0,$K69&gt;0,AE69&gt;$L69+$I69),$L69,IF(AND(YEAR($F69)&lt;YEAR(AN$4),$E69&gt;0,$F69&gt;0,$K69&gt;0,AE69&gt;0,AE69&lt;=$L69+$I69),AE69-$I69,IF(AND(YEAR($F69)&lt;YEAR(AN$4),$E69&lt;0,$F69&gt;0,$K69&gt;0,AE69&lt;0,AE69&lt;=$L69),$L69,IF(AND(YEAR($F69)&lt;YEAR(AN$4),$E69&lt;0,$F69&gt;0,$K69&gt;0,AE69&lt;0,AE69&gt;$L69),AE69,0))))))</f>
        <v>3626.19</v>
      </c>
      <c r="AN69" s="9">
        <f t="shared" ref="AN69:AN106" si="190">IF(AND(YEAR(AN$4)=YEAR($F69),$E69&gt;0,$F69&gt;0,$E69-AM69&gt;=0),$E69-AM69,IF(AND(YEAR(AN$4)&gt;YEAR($F69),$E69&gt;0,$F69&gt;0,AE69-AM69&gt;=0),AE69-AM69,IF(AND(YEAR(AN$4)=YEAR($F69),$E69&lt;0,$F69&gt;0,$E69-AM69&lt;0),$E69-AM69,IF(AND(YEAR(AN$4)&gt;YEAR($F69),$E69&lt;0,$F69&gt;0,AE69-AM69&lt;=0),AE69-AM69,0))))</f>
        <v>162272.13</v>
      </c>
      <c r="AO69" s="9">
        <f t="shared" ref="AO69:AO106" si="191">AF69+AM69</f>
        <v>19037.5</v>
      </c>
      <c r="AP69" s="9">
        <f t="shared" ref="AP69:AP106" si="192">IF(AND(AJ69&lt;&gt;0,$J69="H",$L69=0),AJ69,IF(AND(YEAR(AN$4)&gt;=YEAR($F69),$J69="H",$F69&gt;0,$L69=0),$E69,0))</f>
        <v>0</v>
      </c>
      <c r="AQ69" s="96">
        <f t="shared" ref="AQ69:AQ106" si="193">IF(AND(YEAR(AN$4)&gt;=YEAR($F69),$E69&gt;0,$F69&gt;0,AM69&gt;0,$J69="H"),ROUND(AM69/$L69*$E69,2),IF(AND(YEAR(AN$4)&gt;=YEAR($F69),$E69&lt;0,$F69&gt;0,AM69&lt;0,$J69="H"),ROUND(AM69/$L69*$E69,2),0))</f>
        <v>0</v>
      </c>
      <c r="AR69" s="4">
        <f t="shared" si="179"/>
        <v>0</v>
      </c>
      <c r="AS69" s="9">
        <f t="shared" ref="AS69:AS106" si="194">IF(AR69&lt;&gt;0,ROUND(AR69*YEARFRAC($F69,AT$4,0),2),0)</f>
        <v>0</v>
      </c>
      <c r="AT69" s="9">
        <f t="shared" ref="AT69:AT106" si="195">IF(AND($F69&gt;0,$F69&lt;=AW$4),$E69,0)</f>
        <v>181309.63</v>
      </c>
      <c r="AU69" s="9">
        <f t="shared" si="161"/>
        <v>181309.63</v>
      </c>
      <c r="AV69" s="9">
        <f t="shared" ref="AV69:AV106" si="196">IF(AND(YEAR($F69)=YEAR(AW$4),$E69&lt;1000,$E69&gt;-1000,$F69&gt;0,$K69=1),$E69-$I69,IF(AND(YEAR($F69)=YEAR(AW$4),$F69&gt;0,$K69&gt;0),ROUND(($L69/12)*(13-MONTH($F69)),2),IF(AND(YEAR($F69)&lt;YEAR(AW$4),$E69&gt;0,$F69&gt;0,$K69&gt;0,AN69&gt;$L69+$I69),$L69,IF(AND(YEAR($F69)&lt;YEAR(AW$4),$E69&gt;0,$F69&gt;0,$K69&gt;0,AN69&gt;0,AN69&lt;=$L69+$I69),AN69-$I69,IF(AND(YEAR($F69)&lt;YEAR(AW$4),$E69&lt;0,$F69&gt;0,$K69&gt;0,AN69&lt;0,AN69&lt;=$L69),$L69,IF(AND(YEAR($F69)&lt;YEAR(AW$4),$E69&lt;0,$F69&gt;0,$K69&gt;0,AN69&lt;0,AN69&gt;$L69),AN69,0))))))</f>
        <v>3626.19</v>
      </c>
      <c r="AW69" s="9">
        <f t="shared" ref="AW69:AW106" si="197">IF(AND(YEAR(AW$4)=YEAR($F69),$E69&gt;0,$F69&gt;0,$E69-AV69&gt;=0),$E69-AV69,IF(AND(YEAR(AW$4)&gt;YEAR($F69),$E69&gt;0,$F69&gt;0,AN69-AV69&gt;=0),AN69-AV69,IF(AND(YEAR(AW$4)=YEAR($F69),$E69&lt;0,$F69&gt;0,$E69-AV69&lt;0),$E69-AV69,IF(AND(YEAR(AW$4)&gt;YEAR($F69),$E69&lt;0,$F69&gt;0,AN69-AV69&lt;=0),AN69-AV69,0))))</f>
        <v>158645.94</v>
      </c>
      <c r="AX69" s="9">
        <f t="shared" ref="AX69:AX106" si="198">AO69+AV69</f>
        <v>22663.69</v>
      </c>
      <c r="AY69" s="9">
        <f t="shared" ref="AY69:AY106" si="199">IF(AND(AS69&lt;&gt;0,$J69="H",$L69=0),AS69,IF(AND(YEAR(AW$4)&gt;=YEAR($F69),$J69="H",$F69&gt;0,$L69=0),$E69,0))</f>
        <v>0</v>
      </c>
      <c r="AZ69" s="96">
        <f t="shared" ref="AZ69:AZ106" si="200">IF(AND(YEAR(AW$4)&gt;=YEAR($F69),$E69&gt;0,$F69&gt;0,AV69&gt;0,$J69="H"),ROUND(AV69/$L69*$E69,2),IF(AND(YEAR(AW$4)&gt;=YEAR($F69),$E69&lt;0,$F69&gt;0,AV69&lt;0,$J69="H"),ROUND(AV69/$L69*$E69,2),0))</f>
        <v>0</v>
      </c>
      <c r="BA69" s="4">
        <f t="shared" si="179"/>
        <v>0</v>
      </c>
      <c r="BB69" s="9">
        <f t="shared" ref="BB69:BB106" si="201">IF(BA69&lt;&gt;0,ROUND(BA69*YEARFRAC($F69,BC$4,0),2),0)</f>
        <v>0</v>
      </c>
      <c r="BC69" s="9">
        <f t="shared" ref="BC69:BC106" si="202">IF(AND($F69&gt;0,$F69&lt;=BF$4),$E69,0)</f>
        <v>181309.63</v>
      </c>
      <c r="BD69" s="9">
        <f t="shared" si="162"/>
        <v>181309.63</v>
      </c>
      <c r="BE69" s="9">
        <f t="shared" ref="BE69:BE106" si="203">IF(AND(YEAR($F69)=YEAR(BF$4),$E69&lt;1000,$E69&gt;-1000,$F69&gt;0,$K69=1),$E69-$I69,IF(AND(YEAR($F69)=YEAR(BF$4),$F69&gt;0,$K69&gt;0),ROUND(($L69/12)*(13-MONTH($F69)),2),IF(AND(YEAR($F69)&lt;YEAR(BF$4),$E69&gt;0,$F69&gt;0,$K69&gt;0,AW69&gt;$L69+$I69),$L69,IF(AND(YEAR($F69)&lt;YEAR(BF$4),$E69&gt;0,$F69&gt;0,$K69&gt;0,AW69&gt;0,AW69&lt;=$L69+$I69),AW69-$I69,IF(AND(YEAR($F69)&lt;YEAR(BF$4),$E69&lt;0,$F69&gt;0,$K69&gt;0,AW69&lt;0,AW69&lt;=$L69),$L69,IF(AND(YEAR($F69)&lt;YEAR(BF$4),$E69&lt;0,$F69&gt;0,$K69&gt;0,AW69&lt;0,AW69&gt;$L69),AW69,0))))))</f>
        <v>3626.19</v>
      </c>
      <c r="BF69" s="9">
        <f t="shared" ref="BF69:BF106" si="204">IF(AND(YEAR(BF$4)=YEAR($F69),$E69&gt;0,$F69&gt;0,$E69-BE69&gt;=0),$E69-BE69,IF(AND(YEAR(BF$4)&gt;YEAR($F69),$E69&gt;0,$F69&gt;0,AW69-BE69&gt;=0),AW69-BE69,IF(AND(YEAR(BF$4)=YEAR($F69),$E69&lt;0,$F69&gt;0,$E69-BE69&lt;0),$E69-BE69,IF(AND(YEAR(BF$4)&gt;YEAR($F69),$E69&lt;0,$F69&gt;0,AW69-BE69&lt;=0),AW69-BE69,0))))</f>
        <v>155019.75</v>
      </c>
      <c r="BG69" s="9">
        <f t="shared" ref="BG69:BG106" si="205">AX69+BE69</f>
        <v>26289.879999999997</v>
      </c>
      <c r="BH69" s="9">
        <f t="shared" ref="BH69:BH106" si="206">IF(AND(BB69&lt;&gt;0,$J69="H",$L69=0),BB69,IF(AND(YEAR(BF$4)&gt;=YEAR($F69),$J69="H",$F69&gt;0,$L69=0),$E69,0))</f>
        <v>0</v>
      </c>
      <c r="BI69" s="96">
        <f t="shared" ref="BI69:BI106" si="207">IF(AND(YEAR(BF$4)&gt;=YEAR($F69),$E69&gt;0,$F69&gt;0,BE69&gt;0,$J69="H"),ROUND(BE69/$L69*$E69,2),IF(AND(YEAR(BF$4)&gt;=YEAR($F69),$E69&lt;0,$F69&gt;0,BE69&lt;0,$J69="H"),ROUND(BE69/$L69*$E69,2),0))</f>
        <v>0</v>
      </c>
      <c r="BJ69" s="4">
        <f t="shared" si="179"/>
        <v>0</v>
      </c>
      <c r="BK69" s="9">
        <f t="shared" ref="BK69:BK106" si="208">IF(BJ69&lt;&gt;0,ROUND(BJ69*YEARFRAC($F69,BL$4,0),2),0)</f>
        <v>0</v>
      </c>
      <c r="BL69" s="9">
        <f t="shared" ref="BL69:BL106" si="209">IF(AND($F69&gt;0,$F69&lt;=BO$4),$E69,0)</f>
        <v>181309.63</v>
      </c>
      <c r="BM69" s="9">
        <f t="shared" si="163"/>
        <v>181309.63</v>
      </c>
      <c r="BN69" s="9">
        <f t="shared" ref="BN69:BN106" si="210">IF(AND(YEAR($F69)=YEAR(BO$4),$E69&lt;1000,$E69&gt;-1000,$F69&gt;0,$K69=1),$E69-$I69,IF(AND(YEAR($F69)=YEAR(BO$4),$F69&gt;0,$K69&gt;0),ROUND(($L69/12)*(13-MONTH($F69)),2),IF(AND(YEAR($F69)&lt;YEAR(BO$4),$E69&gt;0,$F69&gt;0,$K69&gt;0,BF69&gt;$L69+$I69),$L69,IF(AND(YEAR($F69)&lt;YEAR(BO$4),$E69&gt;0,$F69&gt;0,$K69&gt;0,BF69&gt;0,BF69&lt;=$L69+$I69),BF69-$I69,IF(AND(YEAR($F69)&lt;YEAR(BO$4),$E69&lt;0,$F69&gt;0,$K69&gt;0,BF69&lt;0,BF69&lt;=$L69),$L69,IF(AND(YEAR($F69)&lt;YEAR(BO$4),$E69&lt;0,$F69&gt;0,$K69&gt;0,BF69&lt;0,BF69&gt;$L69),BF69,0))))))</f>
        <v>3626.19</v>
      </c>
      <c r="BO69" s="9">
        <f t="shared" ref="BO69:BO106" si="211">IF(AND(YEAR(BO$4)=YEAR($F69),$E69&gt;0,$F69&gt;0,$E69-BN69&gt;=0),$E69-BN69,IF(AND(YEAR(BO$4)&gt;YEAR($F69),$E69&gt;0,$F69&gt;0,BF69-BN69&gt;=0),BF69-BN69,IF(AND(YEAR(BO$4)=YEAR($F69),$E69&lt;0,$F69&gt;0,$E69-BN69&lt;0),$E69-BN69,IF(AND(YEAR(BO$4)&gt;YEAR($F69),$E69&lt;0,$F69&gt;0,BF69-BN69&lt;=0),BF69-BN69,0))))</f>
        <v>151393.56</v>
      </c>
      <c r="BP69" s="9">
        <f t="shared" ref="BP69:BP106" si="212">BG69+BN69</f>
        <v>29916.069999999996</v>
      </c>
      <c r="BQ69" s="9">
        <f t="shared" ref="BQ69:BQ106" si="213">IF(AND(BK69&lt;&gt;0,$J69="H",$L69=0),BK69,IF(AND(YEAR(BO$4)&gt;=YEAR($F69),$J69="H",$F69&gt;0,$L69=0),$E69,0))</f>
        <v>0</v>
      </c>
      <c r="BR69" s="96">
        <f t="shared" ref="BR69:BR106" si="214">IF(AND(YEAR(BO$4)&gt;=YEAR($F69),$E69&gt;0,$F69&gt;0,BN69&gt;0,$J69="H"),ROUND(BN69/$L69*$E69,2),IF(AND(YEAR(BO$4)&gt;=YEAR($F69),$E69&lt;0,$F69&gt;0,BN69&lt;0,$J69="H"),ROUND(BN69/$L69*$E69,2),0))</f>
        <v>0</v>
      </c>
      <c r="BS69" s="4">
        <f t="shared" si="179"/>
        <v>0</v>
      </c>
      <c r="BT69" s="9">
        <f t="shared" ref="BT69:BT106" si="215">IF(BS69&lt;&gt;0,ROUND(BS69*YEARFRAC($F69,BU$4,0),2),0)</f>
        <v>0</v>
      </c>
      <c r="BU69" s="9">
        <f t="shared" ref="BU69:BU106" si="216">IF(AND($F69&gt;0,$F69&lt;=BX$4),$E69,0)</f>
        <v>181309.63</v>
      </c>
      <c r="BV69" s="9">
        <f t="shared" si="164"/>
        <v>181309.63</v>
      </c>
      <c r="BW69" s="9">
        <f t="shared" ref="BW69:BW106" si="217">IF(AND(YEAR($F69)=YEAR(BX$4),$E69&lt;1000,$E69&gt;-1000,$F69&gt;0,$K69=1),$E69-$I69,IF(AND(YEAR($F69)=YEAR(BX$4),$F69&gt;0,$K69&gt;0),ROUND(($L69/12)*(13-MONTH($F69)),2),IF(AND(YEAR($F69)&lt;YEAR(BX$4),$E69&gt;0,$F69&gt;0,$K69&gt;0,BO69&gt;$L69+$I69),$L69,IF(AND(YEAR($F69)&lt;YEAR(BX$4),$E69&gt;0,$F69&gt;0,$K69&gt;0,BO69&gt;0,BO69&lt;=$L69+$I69),BO69-$I69,IF(AND(YEAR($F69)&lt;YEAR(BX$4),$E69&lt;0,$F69&gt;0,$K69&gt;0,BO69&lt;0,BO69&lt;=$L69),$L69,IF(AND(YEAR($F69)&lt;YEAR(BX$4),$E69&lt;0,$F69&gt;0,$K69&gt;0,BO69&lt;0,BO69&gt;$L69),BO69,0))))))</f>
        <v>3626.19</v>
      </c>
      <c r="BX69" s="9">
        <f t="shared" ref="BX69:BX106" si="218">IF(AND(YEAR(BX$4)=YEAR($F69),$E69&gt;0,$F69&gt;0,$E69-BW69&gt;=0),$E69-BW69,IF(AND(YEAR(BX$4)&gt;YEAR($F69),$E69&gt;0,$F69&gt;0,BO69-BW69&gt;=0),BO69-BW69,IF(AND(YEAR(BX$4)=YEAR($F69),$E69&lt;0,$F69&gt;0,$E69-BW69&lt;0),$E69-BW69,IF(AND(YEAR(BX$4)&gt;YEAR($F69),$E69&lt;0,$F69&gt;0,BO69-BW69&lt;=0),BO69-BW69,0))))</f>
        <v>147767.37</v>
      </c>
      <c r="BY69" s="9">
        <f t="shared" ref="BY69:BY106" si="219">BP69+BW69</f>
        <v>33542.259999999995</v>
      </c>
      <c r="BZ69" s="9">
        <f t="shared" ref="BZ69:BZ106" si="220">IF(AND(BT69&lt;&gt;0,$J69="H",$L69=0),BT69,IF(AND(YEAR(BX$4)&gt;=YEAR($F69),$J69="H",$F69&gt;0,$L69=0),$E69,0))</f>
        <v>0</v>
      </c>
      <c r="CA69" s="96">
        <f t="shared" ref="CA69:CA106" si="221">IF(AND(YEAR(BX$4)&gt;=YEAR($F69),$E69&gt;0,$F69&gt;0,BW69&gt;0,$J69="H"),ROUND(BW69/$L69*$E69,2),IF(AND(YEAR(BX$4)&gt;=YEAR($F69),$E69&lt;0,$F69&gt;0,BW69&lt;0,$J69="H"),ROUND(BW69/$L69*$E69,2),0))</f>
        <v>0</v>
      </c>
      <c r="CB69" s="4">
        <f t="shared" si="179"/>
        <v>0</v>
      </c>
      <c r="CC69" s="9">
        <f t="shared" ref="CC69:CC106" si="222">IF(CB69&lt;&gt;0,ROUND(CB69*YEARFRAC($F69,CD$4,0),2),0)</f>
        <v>0</v>
      </c>
      <c r="CD69" s="9">
        <f t="shared" ref="CD69:CD106" si="223">IF(AND($F69&gt;0,$F69&lt;=CG$4),$E69,0)</f>
        <v>181309.63</v>
      </c>
      <c r="CE69" s="9">
        <f t="shared" si="165"/>
        <v>181309.63</v>
      </c>
      <c r="CF69" s="9">
        <f t="shared" ref="CF69:CF106" si="224">IF(AND(YEAR($F69)=YEAR(CG$4),$E69&lt;1000,$E69&gt;-1000,$F69&gt;0,$K69=1),$E69-$I69,IF(AND(YEAR($F69)=YEAR(CG$4),$F69&gt;0,$K69&gt;0),ROUND(($L69/12)*(13-MONTH($F69)),2),IF(AND(YEAR($F69)&lt;YEAR(CG$4),$E69&gt;0,$F69&gt;0,$K69&gt;0,BX69&gt;$L69+$I69),$L69,IF(AND(YEAR($F69)&lt;YEAR(CG$4),$E69&gt;0,$F69&gt;0,$K69&gt;0,BX69&gt;0,BX69&lt;=$L69+$I69),BX69-$I69,IF(AND(YEAR($F69)&lt;YEAR(CG$4),$E69&lt;0,$F69&gt;0,$K69&gt;0,BX69&lt;0,BX69&lt;=$L69),$L69,IF(AND(YEAR($F69)&lt;YEAR(CG$4),$E69&lt;0,$F69&gt;0,$K69&gt;0,BX69&lt;0,BX69&gt;$L69),BX69,0))))))</f>
        <v>3626.19</v>
      </c>
      <c r="CG69" s="9">
        <f t="shared" ref="CG69:CG106" si="225">IF(AND(YEAR(CG$4)=YEAR($F69),$E69&gt;0,$F69&gt;0,$E69-CF69&gt;=0),$E69-CF69,IF(AND(YEAR(CG$4)&gt;YEAR($F69),$E69&gt;0,$F69&gt;0,BX69-CF69&gt;=0),BX69-CF69,IF(AND(YEAR(CG$4)=YEAR($F69),$E69&lt;0,$F69&gt;0,$E69-CF69&lt;0),$E69-CF69,IF(AND(YEAR(CG$4)&gt;YEAR($F69),$E69&lt;0,$F69&gt;0,BX69-CF69&lt;=0),BX69-CF69,0))))</f>
        <v>144141.18</v>
      </c>
      <c r="CH69" s="9">
        <f t="shared" ref="CH69:CH106" si="226">BY69+CF69</f>
        <v>37168.449999999997</v>
      </c>
      <c r="CI69" s="9">
        <f t="shared" ref="CI69:CI106" si="227">IF(AND(CC69&lt;&gt;0,$J69="H",$L69=0),CC69,IF(AND(YEAR(CG$4)&gt;=YEAR($F69),$J69="H",$F69&gt;0,$L69=0),$E69,0))</f>
        <v>0</v>
      </c>
      <c r="CJ69" s="96">
        <f t="shared" ref="CJ69:CJ106" si="228">IF(AND(YEAR(CG$4)&gt;=YEAR($F69),$E69&gt;0,$F69&gt;0,CF69&gt;0,$J69="H"),ROUND(CF69/$L69*$E69,2),IF(AND(YEAR(CG$4)&gt;=YEAR($F69),$E69&lt;0,$F69&gt;0,CF69&lt;0,$J69="H"),ROUND(CF69/$L69*$E69,2),0))</f>
        <v>0</v>
      </c>
      <c r="CK69" s="4">
        <f t="shared" si="179"/>
        <v>0</v>
      </c>
      <c r="CL69" s="9">
        <f t="shared" ref="CL69:CL106" si="229">IF(CK69&lt;&gt;0,ROUND(CK69*YEARFRAC($F69,CM$4,0),2),0)</f>
        <v>0</v>
      </c>
      <c r="CM69" s="9">
        <f t="shared" ref="CM69:CM106" si="230">IF(AND($F69&gt;0,$F69&lt;=CP$4),$E69,0)</f>
        <v>181309.63</v>
      </c>
      <c r="CN69" s="9">
        <f t="shared" si="166"/>
        <v>181309.63</v>
      </c>
      <c r="CO69" s="9">
        <f t="shared" ref="CO69:CO106" si="231">IF(AND(YEAR($F69)=YEAR(CP$4),$E69&lt;1000,$E69&gt;-1000,$F69&gt;0,$K69=1),$E69-$I69,IF(AND(YEAR($F69)=YEAR(CP$4),$F69&gt;0,$K69&gt;0),ROUND(($L69/12)*(13-MONTH($F69)),2),IF(AND(YEAR($F69)&lt;YEAR(CP$4),$E69&gt;0,$F69&gt;0,$K69&gt;0,CG69&gt;$L69+$I69),$L69,IF(AND(YEAR($F69)&lt;YEAR(CP$4),$E69&gt;0,$F69&gt;0,$K69&gt;0,CG69&gt;0,CG69&lt;=$L69+$I69),CG69-$I69,IF(AND(YEAR($F69)&lt;YEAR(CP$4),$E69&lt;0,$F69&gt;0,$K69&gt;0,CG69&lt;0,CG69&lt;=$L69),$L69,IF(AND(YEAR($F69)&lt;YEAR(CP$4),$E69&lt;0,$F69&gt;0,$K69&gt;0,CG69&lt;0,CG69&gt;$L69),CG69,0))))))</f>
        <v>3626.19</v>
      </c>
      <c r="CP69" s="9">
        <f t="shared" ref="CP69:CP106" si="232">IF(AND(YEAR(CP$4)=YEAR($F69),$E69&gt;0,$F69&gt;0,$E69-CO69&gt;=0),$E69-CO69,IF(AND(YEAR(CP$4)&gt;YEAR($F69),$E69&gt;0,$F69&gt;0,CG69-CO69&gt;=0),CG69-CO69,IF(AND(YEAR(CP$4)=YEAR($F69),$E69&lt;0,$F69&gt;0,$E69-CO69&lt;0),$E69-CO69,IF(AND(YEAR(CP$4)&gt;YEAR($F69),$E69&lt;0,$F69&gt;0,CG69-CO69&lt;=0),CG69-CO69,0))))</f>
        <v>140514.99</v>
      </c>
      <c r="CQ69" s="9">
        <f t="shared" ref="CQ69:CQ106" si="233">CH69+CO69</f>
        <v>40794.639999999999</v>
      </c>
      <c r="CR69" s="9">
        <f t="shared" ref="CR69:CR106" si="234">IF(AND(CL69&lt;&gt;0,$J69="H",$L69=0),CL69,IF(AND(YEAR(CP$4)&gt;=YEAR($F69),$J69="H",$F69&gt;0,$L69=0),$E69,0))</f>
        <v>0</v>
      </c>
      <c r="CS69" s="96">
        <f t="shared" ref="CS69:CS106" si="235">IF(AND(YEAR(CP$4)&gt;=YEAR($F69),$E69&gt;0,$F69&gt;0,CO69&gt;0,$J69="H"),ROUND(CO69/$L69*$E69,2),IF(AND(YEAR(CP$4)&gt;=YEAR($F69),$E69&lt;0,$F69&gt;0,CO69&lt;0,$J69="H"),ROUND(CO69/$L69*$E69,2),0))</f>
        <v>0</v>
      </c>
    </row>
    <row r="70" spans="1:97" ht="12.9" customHeight="1" x14ac:dyDescent="0.25">
      <c r="A70" s="193"/>
      <c r="B70" s="186" t="str">
        <f>Anlagegueter!B293</f>
        <v>Fernwirktechnik</v>
      </c>
      <c r="C70" s="217"/>
      <c r="D70" s="217"/>
      <c r="E70" s="183">
        <f>ROUND($E$65*Anlagegueter!E293/Anlagegueter!$E$317,2)</f>
        <v>60059.38</v>
      </c>
      <c r="F70" s="277">
        <v>40087</v>
      </c>
      <c r="G70" s="189">
        <f>Anlagegueter!G293</f>
        <v>12</v>
      </c>
      <c r="H70" s="177"/>
      <c r="I70" s="190"/>
      <c r="J70" s="240" t="s">
        <v>468</v>
      </c>
      <c r="K70" s="385">
        <f t="shared" ref="K70:K106" si="236">IF(AND(G70&gt;0,G70&lt;=1,H70=0),1,IF(H70&gt;=1,1,IF(H70&gt;0,H70,IF(AND(G70&gt;0,OR(H70=0,H70="")),ROUND(1/G70,4),0))))</f>
        <v>8.3299999999999999E-2</v>
      </c>
      <c r="L70" s="94">
        <f t="shared" ref="L70:L106" si="237">IF(AND(E70&gt;0,F70&gt;0,K70&gt;0),ROUND((E70-I70)*K70,2),IF(AND(E70&lt;0,F70&gt;0,K70&gt;0),ROUND(E70*K70,2),0))</f>
        <v>5002.95</v>
      </c>
      <c r="M70" s="1">
        <f t="shared" si="173"/>
        <v>48802.74</v>
      </c>
      <c r="N70" s="1">
        <f t="shared" ref="N70:N106" si="238">IF(AND(YEAR(F70)&lt;=YEAR(M$4),E70&lt;1000,E70&gt;-1000,F70&gt;0,K70=1),E70-I70,IF(AND(YEAR(F70)&lt;=YEAR(M$4),E70&gt;0,F70&gt;0,K70&gt;0,E70&gt;L70*(YEAR(M$4)-YEAR(F70))+ROUND((L70/12)*(13-MONTH(F70)),2)+I70),L70*(YEAR(M$4)-YEAR(F70))+ROUND((L70/12)*(13-MONTH(F70)),2),IF(AND(YEAR(F70)&lt;=YEAR(M$4),E70&gt;0,F70&gt;0,K70&gt;0,E70&lt;=(L70*(YEAR(M$4)-YEAR(F70)+ROUND((L70/12)*(13-MONTH(F70)),2)))+I70),E70-I70,IF(AND(YEAR(F70)&lt;=YEAR(M$4),E70&lt;0,F70&gt;0,K70&gt;0,E70&lt;L70*(YEAR(M$4)-YEAR(F70))+ROUND((L70/12)*(13-MONTH(F70)),2)+I70),L70*(YEAR(M$4)-YEAR(F70))+ROUND((L70/12)*(13-MONTH(F70)),2),IF(AND(YEAR(F70)&lt;=YEAR(M$4),E70&lt;0,F70&gt;0,K70&gt;0,E70&lt;=(L70*(YEAR(M$4)-YEAR(F70)+ROUND((L70/12)*(13-MONTH(F70)),2)))+I70),E70-I70,0)))))</f>
        <v>11256.64</v>
      </c>
      <c r="O70" s="1"/>
      <c r="P70" s="1">
        <f t="shared" si="174"/>
        <v>60059.38</v>
      </c>
      <c r="Q70" s="4">
        <f t="shared" si="151"/>
        <v>0</v>
      </c>
      <c r="R70" s="9">
        <f t="shared" si="175"/>
        <v>0</v>
      </c>
      <c r="S70" s="9">
        <f t="shared" si="176"/>
        <v>60059.38</v>
      </c>
      <c r="T70" s="9">
        <f t="shared" ref="T70:T106" si="239">IF(U70&lt;&gt;0,ROUND(U70/$L70*S70,2),0)</f>
        <v>60059.38</v>
      </c>
      <c r="U70" s="9">
        <f t="shared" ref="U70:U106" si="240">IF(AND(YEAR($F70)=YEAR(V$4),$E70&lt;1000,$E70&gt;-1000,$F70&gt;0,$K70=1),$E70-$I70,IF(AND(YEAR($F70)=YEAR(V$4),$F70&gt;0,$K70&gt;0),ROUND(($L70/12)*(13-MONTH($F70)),2),IF(AND(YEAR($F70)&lt;YEAR(V$4),$E70&gt;0,$F70&gt;0,$K70&gt;0,M70&gt;$L70+$I70),$L70,IF(AND(YEAR($F70)&lt;YEAR(V$4),$E70&gt;0,$F70&gt;0,$K70&gt;0,M70&gt;0,M70&lt;=$L70+$I70),M70-$I70,IF(AND(YEAR($F70)&lt;YEAR(V$4),$E70&lt;0,$F70&gt;0,$K70&gt;0,M70&lt;0,M70&lt;=$L70),$L70,IF(AND(YEAR($F70)&lt;YEAR(V$4),$E70&lt;0,$F70&gt;0,$K70&gt;0,M70&lt;0,M70&gt;$L70),M70,0))))))</f>
        <v>5002.95</v>
      </c>
      <c r="V70" s="9">
        <f t="shared" si="177"/>
        <v>43799.79</v>
      </c>
      <c r="W70" s="9">
        <f t="shared" si="178"/>
        <v>16259.59</v>
      </c>
      <c r="X70" s="9">
        <f t="shared" ref="X70:X106" si="241">IF(AND(R70&lt;&gt;0,$J70="H",$L70=0),R70,IF(AND(YEAR(V$4)&gt;=YEAR($F70),$J70="H",$F70&gt;0,$L70=0),$E70,0))</f>
        <v>0</v>
      </c>
      <c r="Y70" s="96">
        <f t="shared" ref="Y70:Y106" si="242">IF(AND(YEAR(V$4)&gt;=YEAR($F70),$E70&gt;0,$F70&gt;0,U70&gt;0,$J70="H"),ROUND(U70/$L70*$E70,2),IF(AND(YEAR(V$4)&gt;=YEAR($F70),$E70&lt;0,$F70&gt;0,U70&lt;0,$J70="H"),ROUND(U70/$L70*$E70,2),0))</f>
        <v>0</v>
      </c>
      <c r="Z70" s="4">
        <f t="shared" si="179"/>
        <v>0</v>
      </c>
      <c r="AA70" s="9">
        <f t="shared" si="180"/>
        <v>0</v>
      </c>
      <c r="AB70" s="9">
        <f t="shared" si="181"/>
        <v>60059.38</v>
      </c>
      <c r="AC70" s="9">
        <f t="shared" si="159"/>
        <v>60059.38</v>
      </c>
      <c r="AD70" s="9">
        <f t="shared" si="182"/>
        <v>5002.95</v>
      </c>
      <c r="AE70" s="9">
        <f t="shared" si="183"/>
        <v>38796.840000000004</v>
      </c>
      <c r="AF70" s="9">
        <f t="shared" si="184"/>
        <v>21262.54</v>
      </c>
      <c r="AG70" s="9">
        <f t="shared" si="185"/>
        <v>0</v>
      </c>
      <c r="AH70" s="96">
        <f t="shared" si="186"/>
        <v>0</v>
      </c>
      <c r="AI70" s="4">
        <f t="shared" si="179"/>
        <v>0</v>
      </c>
      <c r="AJ70" s="9">
        <f t="shared" si="187"/>
        <v>0</v>
      </c>
      <c r="AK70" s="9">
        <f t="shared" si="188"/>
        <v>60059.38</v>
      </c>
      <c r="AL70" s="9">
        <f t="shared" si="160"/>
        <v>60059.38</v>
      </c>
      <c r="AM70" s="9">
        <f t="shared" si="189"/>
        <v>5002.95</v>
      </c>
      <c r="AN70" s="9">
        <f t="shared" si="190"/>
        <v>33793.890000000007</v>
      </c>
      <c r="AO70" s="9">
        <f t="shared" si="191"/>
        <v>26265.49</v>
      </c>
      <c r="AP70" s="9">
        <f t="shared" si="192"/>
        <v>0</v>
      </c>
      <c r="AQ70" s="96">
        <f t="shared" si="193"/>
        <v>0</v>
      </c>
      <c r="AR70" s="4">
        <f t="shared" si="179"/>
        <v>0</v>
      </c>
      <c r="AS70" s="9">
        <f t="shared" si="194"/>
        <v>0</v>
      </c>
      <c r="AT70" s="9">
        <f t="shared" si="195"/>
        <v>60059.38</v>
      </c>
      <c r="AU70" s="9">
        <f t="shared" si="161"/>
        <v>60059.38</v>
      </c>
      <c r="AV70" s="9">
        <f t="shared" si="196"/>
        <v>5002.95</v>
      </c>
      <c r="AW70" s="9">
        <f t="shared" si="197"/>
        <v>28790.940000000006</v>
      </c>
      <c r="AX70" s="9">
        <f t="shared" si="198"/>
        <v>31268.440000000002</v>
      </c>
      <c r="AY70" s="9">
        <f t="shared" si="199"/>
        <v>0</v>
      </c>
      <c r="AZ70" s="96">
        <f t="shared" si="200"/>
        <v>0</v>
      </c>
      <c r="BA70" s="4">
        <f t="shared" si="179"/>
        <v>0</v>
      </c>
      <c r="BB70" s="9">
        <f t="shared" si="201"/>
        <v>0</v>
      </c>
      <c r="BC70" s="9">
        <f t="shared" si="202"/>
        <v>60059.38</v>
      </c>
      <c r="BD70" s="9">
        <f t="shared" si="162"/>
        <v>60059.38</v>
      </c>
      <c r="BE70" s="9">
        <f t="shared" si="203"/>
        <v>5002.95</v>
      </c>
      <c r="BF70" s="9">
        <f t="shared" si="204"/>
        <v>23787.990000000005</v>
      </c>
      <c r="BG70" s="9">
        <f t="shared" si="205"/>
        <v>36271.39</v>
      </c>
      <c r="BH70" s="9">
        <f t="shared" si="206"/>
        <v>0</v>
      </c>
      <c r="BI70" s="96">
        <f t="shared" si="207"/>
        <v>0</v>
      </c>
      <c r="BJ70" s="4">
        <f t="shared" si="179"/>
        <v>0</v>
      </c>
      <c r="BK70" s="9">
        <f t="shared" si="208"/>
        <v>0</v>
      </c>
      <c r="BL70" s="9">
        <f t="shared" si="209"/>
        <v>60059.38</v>
      </c>
      <c r="BM70" s="9">
        <f t="shared" si="163"/>
        <v>60059.38</v>
      </c>
      <c r="BN70" s="9">
        <f t="shared" si="210"/>
        <v>5002.95</v>
      </c>
      <c r="BO70" s="9">
        <f t="shared" si="211"/>
        <v>18785.040000000005</v>
      </c>
      <c r="BP70" s="9">
        <f t="shared" si="212"/>
        <v>41274.339999999997</v>
      </c>
      <c r="BQ70" s="9">
        <f t="shared" si="213"/>
        <v>0</v>
      </c>
      <c r="BR70" s="96">
        <f t="shared" si="214"/>
        <v>0</v>
      </c>
      <c r="BS70" s="4">
        <f t="shared" si="179"/>
        <v>0</v>
      </c>
      <c r="BT70" s="9">
        <f t="shared" si="215"/>
        <v>0</v>
      </c>
      <c r="BU70" s="9">
        <f t="shared" si="216"/>
        <v>60059.38</v>
      </c>
      <c r="BV70" s="9">
        <f t="shared" si="164"/>
        <v>60059.38</v>
      </c>
      <c r="BW70" s="9">
        <f t="shared" si="217"/>
        <v>5002.95</v>
      </c>
      <c r="BX70" s="9">
        <f t="shared" si="218"/>
        <v>13782.090000000004</v>
      </c>
      <c r="BY70" s="9">
        <f t="shared" si="219"/>
        <v>46277.289999999994</v>
      </c>
      <c r="BZ70" s="9">
        <f t="shared" si="220"/>
        <v>0</v>
      </c>
      <c r="CA70" s="96">
        <f t="shared" si="221"/>
        <v>0</v>
      </c>
      <c r="CB70" s="4">
        <f t="shared" si="179"/>
        <v>0</v>
      </c>
      <c r="CC70" s="9">
        <f t="shared" si="222"/>
        <v>0</v>
      </c>
      <c r="CD70" s="9">
        <f t="shared" si="223"/>
        <v>60059.38</v>
      </c>
      <c r="CE70" s="9">
        <f t="shared" si="165"/>
        <v>60059.38</v>
      </c>
      <c r="CF70" s="9">
        <f t="shared" si="224"/>
        <v>5002.95</v>
      </c>
      <c r="CG70" s="9">
        <f t="shared" si="225"/>
        <v>8779.1400000000031</v>
      </c>
      <c r="CH70" s="9">
        <f t="shared" si="226"/>
        <v>51280.239999999991</v>
      </c>
      <c r="CI70" s="9">
        <f t="shared" si="227"/>
        <v>0</v>
      </c>
      <c r="CJ70" s="96">
        <f t="shared" si="228"/>
        <v>0</v>
      </c>
      <c r="CK70" s="4">
        <f t="shared" si="179"/>
        <v>0</v>
      </c>
      <c r="CL70" s="9">
        <f t="shared" si="229"/>
        <v>0</v>
      </c>
      <c r="CM70" s="9">
        <f t="shared" si="230"/>
        <v>60059.38</v>
      </c>
      <c r="CN70" s="9">
        <f t="shared" si="166"/>
        <v>60059.38</v>
      </c>
      <c r="CO70" s="9">
        <f t="shared" si="231"/>
        <v>5002.95</v>
      </c>
      <c r="CP70" s="9">
        <f t="shared" si="232"/>
        <v>3776.1900000000032</v>
      </c>
      <c r="CQ70" s="9">
        <f t="shared" si="233"/>
        <v>56283.189999999988</v>
      </c>
      <c r="CR70" s="9">
        <f t="shared" si="234"/>
        <v>0</v>
      </c>
      <c r="CS70" s="96">
        <f t="shared" si="235"/>
        <v>0</v>
      </c>
    </row>
    <row r="71" spans="1:97" ht="12.9" customHeight="1" x14ac:dyDescent="0.25">
      <c r="A71" s="193"/>
      <c r="B71" s="186" t="str">
        <f>Anlagegueter!B294</f>
        <v>Schreibtisch 2000x1430x750 mm</v>
      </c>
      <c r="C71" s="217"/>
      <c r="D71" s="217"/>
      <c r="E71" s="183">
        <f>ROUND($E$65*Anlagegueter!E294/Anlagegueter!$E$317,2)</f>
        <v>199.96</v>
      </c>
      <c r="F71" s="277">
        <v>40087</v>
      </c>
      <c r="G71" s="189">
        <f>Anlagegueter!G294</f>
        <v>1</v>
      </c>
      <c r="H71" s="177"/>
      <c r="I71" s="190"/>
      <c r="J71" s="240" t="s">
        <v>468</v>
      </c>
      <c r="K71" s="385">
        <f t="shared" si="236"/>
        <v>1</v>
      </c>
      <c r="L71" s="94">
        <f t="shared" si="237"/>
        <v>199.96</v>
      </c>
      <c r="M71" s="1">
        <f t="shared" si="173"/>
        <v>0</v>
      </c>
      <c r="N71" s="1">
        <f t="shared" si="238"/>
        <v>199.96</v>
      </c>
      <c r="O71" s="1"/>
      <c r="P71" s="1">
        <f t="shared" si="174"/>
        <v>199.96</v>
      </c>
      <c r="Q71" s="4">
        <f t="shared" si="151"/>
        <v>0</v>
      </c>
      <c r="R71" s="9">
        <f t="shared" si="175"/>
        <v>0</v>
      </c>
      <c r="S71" s="9">
        <f t="shared" si="176"/>
        <v>199.96</v>
      </c>
      <c r="T71" s="9">
        <f t="shared" si="239"/>
        <v>0</v>
      </c>
      <c r="U71" s="9">
        <f t="shared" si="240"/>
        <v>0</v>
      </c>
      <c r="V71" s="9">
        <f t="shared" si="177"/>
        <v>0</v>
      </c>
      <c r="W71" s="9">
        <f t="shared" si="178"/>
        <v>199.96</v>
      </c>
      <c r="X71" s="9">
        <f t="shared" si="241"/>
        <v>0</v>
      </c>
      <c r="Y71" s="96">
        <f t="shared" si="242"/>
        <v>0</v>
      </c>
      <c r="Z71" s="4">
        <f t="shared" si="179"/>
        <v>0</v>
      </c>
      <c r="AA71" s="9">
        <f t="shared" si="180"/>
        <v>0</v>
      </c>
      <c r="AB71" s="9">
        <f t="shared" si="181"/>
        <v>199.96</v>
      </c>
      <c r="AC71" s="9">
        <f t="shared" si="159"/>
        <v>0</v>
      </c>
      <c r="AD71" s="9">
        <f t="shared" si="182"/>
        <v>0</v>
      </c>
      <c r="AE71" s="9">
        <f t="shared" si="183"/>
        <v>0</v>
      </c>
      <c r="AF71" s="9">
        <f t="shared" si="184"/>
        <v>199.96</v>
      </c>
      <c r="AG71" s="9">
        <f t="shared" si="185"/>
        <v>0</v>
      </c>
      <c r="AH71" s="96">
        <f t="shared" si="186"/>
        <v>0</v>
      </c>
      <c r="AI71" s="4">
        <f t="shared" si="179"/>
        <v>0</v>
      </c>
      <c r="AJ71" s="9">
        <f t="shared" si="187"/>
        <v>0</v>
      </c>
      <c r="AK71" s="9">
        <f t="shared" si="188"/>
        <v>199.96</v>
      </c>
      <c r="AL71" s="9">
        <f t="shared" si="160"/>
        <v>0</v>
      </c>
      <c r="AM71" s="9">
        <f t="shared" si="189"/>
        <v>0</v>
      </c>
      <c r="AN71" s="9">
        <f t="shared" si="190"/>
        <v>0</v>
      </c>
      <c r="AO71" s="9">
        <f t="shared" si="191"/>
        <v>199.96</v>
      </c>
      <c r="AP71" s="9">
        <f t="shared" si="192"/>
        <v>0</v>
      </c>
      <c r="AQ71" s="96">
        <f t="shared" si="193"/>
        <v>0</v>
      </c>
      <c r="AR71" s="4">
        <f t="shared" si="179"/>
        <v>0</v>
      </c>
      <c r="AS71" s="9">
        <f t="shared" si="194"/>
        <v>0</v>
      </c>
      <c r="AT71" s="9">
        <f t="shared" si="195"/>
        <v>199.96</v>
      </c>
      <c r="AU71" s="9">
        <f t="shared" si="161"/>
        <v>0</v>
      </c>
      <c r="AV71" s="9">
        <f t="shared" si="196"/>
        <v>0</v>
      </c>
      <c r="AW71" s="9">
        <f t="shared" si="197"/>
        <v>0</v>
      </c>
      <c r="AX71" s="9">
        <f t="shared" si="198"/>
        <v>199.96</v>
      </c>
      <c r="AY71" s="9">
        <f t="shared" si="199"/>
        <v>0</v>
      </c>
      <c r="AZ71" s="96">
        <f t="shared" si="200"/>
        <v>0</v>
      </c>
      <c r="BA71" s="4">
        <f t="shared" si="179"/>
        <v>0</v>
      </c>
      <c r="BB71" s="9">
        <f t="shared" si="201"/>
        <v>0</v>
      </c>
      <c r="BC71" s="9">
        <f t="shared" si="202"/>
        <v>199.96</v>
      </c>
      <c r="BD71" s="9">
        <f t="shared" si="162"/>
        <v>0</v>
      </c>
      <c r="BE71" s="9">
        <f t="shared" si="203"/>
        <v>0</v>
      </c>
      <c r="BF71" s="9">
        <f t="shared" si="204"/>
        <v>0</v>
      </c>
      <c r="BG71" s="9">
        <f t="shared" si="205"/>
        <v>199.96</v>
      </c>
      <c r="BH71" s="9">
        <f t="shared" si="206"/>
        <v>0</v>
      </c>
      <c r="BI71" s="96">
        <f t="shared" si="207"/>
        <v>0</v>
      </c>
      <c r="BJ71" s="4">
        <f t="shared" si="179"/>
        <v>0</v>
      </c>
      <c r="BK71" s="9">
        <f t="shared" si="208"/>
        <v>0</v>
      </c>
      <c r="BL71" s="9">
        <f t="shared" si="209"/>
        <v>199.96</v>
      </c>
      <c r="BM71" s="9">
        <f t="shared" si="163"/>
        <v>0</v>
      </c>
      <c r="BN71" s="9">
        <f t="shared" si="210"/>
        <v>0</v>
      </c>
      <c r="BO71" s="9">
        <f t="shared" si="211"/>
        <v>0</v>
      </c>
      <c r="BP71" s="9">
        <f t="shared" si="212"/>
        <v>199.96</v>
      </c>
      <c r="BQ71" s="9">
        <f t="shared" si="213"/>
        <v>0</v>
      </c>
      <c r="BR71" s="96">
        <f t="shared" si="214"/>
        <v>0</v>
      </c>
      <c r="BS71" s="4">
        <f t="shared" si="179"/>
        <v>0</v>
      </c>
      <c r="BT71" s="9">
        <f t="shared" si="215"/>
        <v>0</v>
      </c>
      <c r="BU71" s="9">
        <f t="shared" si="216"/>
        <v>199.96</v>
      </c>
      <c r="BV71" s="9">
        <f t="shared" si="164"/>
        <v>0</v>
      </c>
      <c r="BW71" s="9">
        <f t="shared" si="217"/>
        <v>0</v>
      </c>
      <c r="BX71" s="9">
        <f t="shared" si="218"/>
        <v>0</v>
      </c>
      <c r="BY71" s="9">
        <f t="shared" si="219"/>
        <v>199.96</v>
      </c>
      <c r="BZ71" s="9">
        <f t="shared" si="220"/>
        <v>0</v>
      </c>
      <c r="CA71" s="96">
        <f t="shared" si="221"/>
        <v>0</v>
      </c>
      <c r="CB71" s="4">
        <f t="shared" si="179"/>
        <v>0</v>
      </c>
      <c r="CC71" s="9">
        <f t="shared" si="222"/>
        <v>0</v>
      </c>
      <c r="CD71" s="9">
        <f t="shared" si="223"/>
        <v>199.96</v>
      </c>
      <c r="CE71" s="9">
        <f t="shared" si="165"/>
        <v>0</v>
      </c>
      <c r="CF71" s="9">
        <f t="shared" si="224"/>
        <v>0</v>
      </c>
      <c r="CG71" s="9">
        <f t="shared" si="225"/>
        <v>0</v>
      </c>
      <c r="CH71" s="9">
        <f t="shared" si="226"/>
        <v>199.96</v>
      </c>
      <c r="CI71" s="9">
        <f t="shared" si="227"/>
        <v>0</v>
      </c>
      <c r="CJ71" s="96">
        <f t="shared" si="228"/>
        <v>0</v>
      </c>
      <c r="CK71" s="4">
        <f t="shared" si="179"/>
        <v>0</v>
      </c>
      <c r="CL71" s="9">
        <f t="shared" si="229"/>
        <v>0</v>
      </c>
      <c r="CM71" s="9">
        <f t="shared" si="230"/>
        <v>199.96</v>
      </c>
      <c r="CN71" s="9">
        <f t="shared" si="166"/>
        <v>0</v>
      </c>
      <c r="CO71" s="9">
        <f t="shared" si="231"/>
        <v>0</v>
      </c>
      <c r="CP71" s="9">
        <f t="shared" si="232"/>
        <v>0</v>
      </c>
      <c r="CQ71" s="9">
        <f t="shared" si="233"/>
        <v>199.96</v>
      </c>
      <c r="CR71" s="9">
        <f t="shared" si="234"/>
        <v>0</v>
      </c>
      <c r="CS71" s="96">
        <f t="shared" si="235"/>
        <v>0</v>
      </c>
    </row>
    <row r="72" spans="1:97" ht="12.9" customHeight="1" x14ac:dyDescent="0.25">
      <c r="A72" s="193"/>
      <c r="B72" s="186" t="str">
        <f>Anlagegueter!B295</f>
        <v>Klapptisch lichtgrau</v>
      </c>
      <c r="C72" s="217"/>
      <c r="D72" s="217"/>
      <c r="E72" s="183">
        <f>ROUND($E$65*Anlagegueter!E295/Anlagegueter!$E$317,2)</f>
        <v>83.24</v>
      </c>
      <c r="F72" s="277">
        <v>40087</v>
      </c>
      <c r="G72" s="189">
        <f>Anlagegueter!G295</f>
        <v>1</v>
      </c>
      <c r="H72" s="177"/>
      <c r="I72" s="190"/>
      <c r="J72" s="240" t="s">
        <v>468</v>
      </c>
      <c r="K72" s="385">
        <f t="shared" si="236"/>
        <v>1</v>
      </c>
      <c r="L72" s="94">
        <f t="shared" si="237"/>
        <v>83.24</v>
      </c>
      <c r="M72" s="1">
        <f t="shared" si="173"/>
        <v>0</v>
      </c>
      <c r="N72" s="1">
        <f t="shared" si="238"/>
        <v>83.24</v>
      </c>
      <c r="O72" s="1"/>
      <c r="P72" s="1">
        <f t="shared" si="174"/>
        <v>83.24</v>
      </c>
      <c r="Q72" s="4">
        <f t="shared" si="151"/>
        <v>0</v>
      </c>
      <c r="R72" s="9">
        <f t="shared" si="175"/>
        <v>0</v>
      </c>
      <c r="S72" s="9">
        <f t="shared" si="176"/>
        <v>83.24</v>
      </c>
      <c r="T72" s="9">
        <f t="shared" si="239"/>
        <v>0</v>
      </c>
      <c r="U72" s="9">
        <f t="shared" si="240"/>
        <v>0</v>
      </c>
      <c r="V72" s="9">
        <f t="shared" si="177"/>
        <v>0</v>
      </c>
      <c r="W72" s="9">
        <f t="shared" si="178"/>
        <v>83.24</v>
      </c>
      <c r="X72" s="9">
        <f t="shared" si="241"/>
        <v>0</v>
      </c>
      <c r="Y72" s="96">
        <f t="shared" si="242"/>
        <v>0</v>
      </c>
      <c r="Z72" s="4">
        <f t="shared" si="179"/>
        <v>0</v>
      </c>
      <c r="AA72" s="9">
        <f t="shared" si="180"/>
        <v>0</v>
      </c>
      <c r="AB72" s="9">
        <f t="shared" si="181"/>
        <v>83.24</v>
      </c>
      <c r="AC72" s="9">
        <f t="shared" si="159"/>
        <v>0</v>
      </c>
      <c r="AD72" s="9">
        <f t="shared" si="182"/>
        <v>0</v>
      </c>
      <c r="AE72" s="9">
        <f t="shared" si="183"/>
        <v>0</v>
      </c>
      <c r="AF72" s="9">
        <f t="shared" si="184"/>
        <v>83.24</v>
      </c>
      <c r="AG72" s="9">
        <f t="shared" si="185"/>
        <v>0</v>
      </c>
      <c r="AH72" s="96">
        <f t="shared" si="186"/>
        <v>0</v>
      </c>
      <c r="AI72" s="4">
        <f t="shared" si="179"/>
        <v>0</v>
      </c>
      <c r="AJ72" s="9">
        <f t="shared" si="187"/>
        <v>0</v>
      </c>
      <c r="AK72" s="9">
        <f t="shared" si="188"/>
        <v>83.24</v>
      </c>
      <c r="AL72" s="9">
        <f t="shared" si="160"/>
        <v>0</v>
      </c>
      <c r="AM72" s="9">
        <f t="shared" si="189"/>
        <v>0</v>
      </c>
      <c r="AN72" s="9">
        <f t="shared" si="190"/>
        <v>0</v>
      </c>
      <c r="AO72" s="9">
        <f t="shared" si="191"/>
        <v>83.24</v>
      </c>
      <c r="AP72" s="9">
        <f t="shared" si="192"/>
        <v>0</v>
      </c>
      <c r="AQ72" s="96">
        <f t="shared" si="193"/>
        <v>0</v>
      </c>
      <c r="AR72" s="4">
        <f t="shared" si="179"/>
        <v>0</v>
      </c>
      <c r="AS72" s="9">
        <f t="shared" si="194"/>
        <v>0</v>
      </c>
      <c r="AT72" s="9">
        <f t="shared" si="195"/>
        <v>83.24</v>
      </c>
      <c r="AU72" s="9">
        <f t="shared" si="161"/>
        <v>0</v>
      </c>
      <c r="AV72" s="9">
        <f t="shared" si="196"/>
        <v>0</v>
      </c>
      <c r="AW72" s="9">
        <f t="shared" si="197"/>
        <v>0</v>
      </c>
      <c r="AX72" s="9">
        <f t="shared" si="198"/>
        <v>83.24</v>
      </c>
      <c r="AY72" s="9">
        <f t="shared" si="199"/>
        <v>0</v>
      </c>
      <c r="AZ72" s="96">
        <f t="shared" si="200"/>
        <v>0</v>
      </c>
      <c r="BA72" s="4">
        <f t="shared" si="179"/>
        <v>0</v>
      </c>
      <c r="BB72" s="9">
        <f t="shared" si="201"/>
        <v>0</v>
      </c>
      <c r="BC72" s="9">
        <f t="shared" si="202"/>
        <v>83.24</v>
      </c>
      <c r="BD72" s="9">
        <f t="shared" si="162"/>
        <v>0</v>
      </c>
      <c r="BE72" s="9">
        <f t="shared" si="203"/>
        <v>0</v>
      </c>
      <c r="BF72" s="9">
        <f t="shared" si="204"/>
        <v>0</v>
      </c>
      <c r="BG72" s="9">
        <f t="shared" si="205"/>
        <v>83.24</v>
      </c>
      <c r="BH72" s="9">
        <f t="shared" si="206"/>
        <v>0</v>
      </c>
      <c r="BI72" s="96">
        <f t="shared" si="207"/>
        <v>0</v>
      </c>
      <c r="BJ72" s="4">
        <f t="shared" si="179"/>
        <v>0</v>
      </c>
      <c r="BK72" s="9">
        <f t="shared" si="208"/>
        <v>0</v>
      </c>
      <c r="BL72" s="9">
        <f t="shared" si="209"/>
        <v>83.24</v>
      </c>
      <c r="BM72" s="9">
        <f t="shared" si="163"/>
        <v>0</v>
      </c>
      <c r="BN72" s="9">
        <f t="shared" si="210"/>
        <v>0</v>
      </c>
      <c r="BO72" s="9">
        <f t="shared" si="211"/>
        <v>0</v>
      </c>
      <c r="BP72" s="9">
        <f t="shared" si="212"/>
        <v>83.24</v>
      </c>
      <c r="BQ72" s="9">
        <f t="shared" si="213"/>
        <v>0</v>
      </c>
      <c r="BR72" s="96">
        <f t="shared" si="214"/>
        <v>0</v>
      </c>
      <c r="BS72" s="4">
        <f t="shared" si="179"/>
        <v>0</v>
      </c>
      <c r="BT72" s="9">
        <f t="shared" si="215"/>
        <v>0</v>
      </c>
      <c r="BU72" s="9">
        <f t="shared" si="216"/>
        <v>83.24</v>
      </c>
      <c r="BV72" s="9">
        <f t="shared" si="164"/>
        <v>0</v>
      </c>
      <c r="BW72" s="9">
        <f t="shared" si="217"/>
        <v>0</v>
      </c>
      <c r="BX72" s="9">
        <f t="shared" si="218"/>
        <v>0</v>
      </c>
      <c r="BY72" s="9">
        <f t="shared" si="219"/>
        <v>83.24</v>
      </c>
      <c r="BZ72" s="9">
        <f t="shared" si="220"/>
        <v>0</v>
      </c>
      <c r="CA72" s="96">
        <f t="shared" si="221"/>
        <v>0</v>
      </c>
      <c r="CB72" s="4">
        <f t="shared" si="179"/>
        <v>0</v>
      </c>
      <c r="CC72" s="9">
        <f t="shared" si="222"/>
        <v>0</v>
      </c>
      <c r="CD72" s="9">
        <f t="shared" si="223"/>
        <v>83.24</v>
      </c>
      <c r="CE72" s="9">
        <f t="shared" si="165"/>
        <v>0</v>
      </c>
      <c r="CF72" s="9">
        <f t="shared" si="224"/>
        <v>0</v>
      </c>
      <c r="CG72" s="9">
        <f t="shared" si="225"/>
        <v>0</v>
      </c>
      <c r="CH72" s="9">
        <f t="shared" si="226"/>
        <v>83.24</v>
      </c>
      <c r="CI72" s="9">
        <f t="shared" si="227"/>
        <v>0</v>
      </c>
      <c r="CJ72" s="96">
        <f t="shared" si="228"/>
        <v>0</v>
      </c>
      <c r="CK72" s="4">
        <f t="shared" si="179"/>
        <v>0</v>
      </c>
      <c r="CL72" s="9">
        <f t="shared" si="229"/>
        <v>0</v>
      </c>
      <c r="CM72" s="9">
        <f t="shared" si="230"/>
        <v>83.24</v>
      </c>
      <c r="CN72" s="9">
        <f t="shared" si="166"/>
        <v>0</v>
      </c>
      <c r="CO72" s="9">
        <f t="shared" si="231"/>
        <v>0</v>
      </c>
      <c r="CP72" s="9">
        <f t="shared" si="232"/>
        <v>0</v>
      </c>
      <c r="CQ72" s="9">
        <f t="shared" si="233"/>
        <v>83.24</v>
      </c>
      <c r="CR72" s="9">
        <f t="shared" si="234"/>
        <v>0</v>
      </c>
      <c r="CS72" s="96">
        <f t="shared" si="235"/>
        <v>0</v>
      </c>
    </row>
    <row r="73" spans="1:97" ht="12.9" customHeight="1" x14ac:dyDescent="0.25">
      <c r="A73" s="193"/>
      <c r="B73" s="186" t="str">
        <f>Anlagegueter!B296</f>
        <v>Drehstuhl blau 450 mm</v>
      </c>
      <c r="C73" s="217"/>
      <c r="D73" s="217"/>
      <c r="E73" s="183">
        <f>ROUND($E$65*Anlagegueter!E296/Anlagegueter!$E$317,2)</f>
        <v>43.11</v>
      </c>
      <c r="F73" s="277">
        <v>40087</v>
      </c>
      <c r="G73" s="189">
        <f>Anlagegueter!G296</f>
        <v>1</v>
      </c>
      <c r="H73" s="177"/>
      <c r="I73" s="190"/>
      <c r="J73" s="240" t="s">
        <v>468</v>
      </c>
      <c r="K73" s="385">
        <f t="shared" si="236"/>
        <v>1</v>
      </c>
      <c r="L73" s="94">
        <f t="shared" si="237"/>
        <v>43.11</v>
      </c>
      <c r="M73" s="1">
        <f t="shared" si="173"/>
        <v>0</v>
      </c>
      <c r="N73" s="1">
        <f t="shared" si="238"/>
        <v>43.11</v>
      </c>
      <c r="O73" s="1"/>
      <c r="P73" s="1">
        <f t="shared" si="174"/>
        <v>43.11</v>
      </c>
      <c r="Q73" s="4">
        <f t="shared" si="151"/>
        <v>0</v>
      </c>
      <c r="R73" s="9">
        <f t="shared" si="175"/>
        <v>0</v>
      </c>
      <c r="S73" s="9">
        <f t="shared" si="176"/>
        <v>43.11</v>
      </c>
      <c r="T73" s="9">
        <f t="shared" si="239"/>
        <v>0</v>
      </c>
      <c r="U73" s="9">
        <f t="shared" si="240"/>
        <v>0</v>
      </c>
      <c r="V73" s="9">
        <f t="shared" si="177"/>
        <v>0</v>
      </c>
      <c r="W73" s="9">
        <f t="shared" si="178"/>
        <v>43.11</v>
      </c>
      <c r="X73" s="9">
        <f t="shared" si="241"/>
        <v>0</v>
      </c>
      <c r="Y73" s="96">
        <f t="shared" si="242"/>
        <v>0</v>
      </c>
      <c r="Z73" s="4">
        <f t="shared" si="179"/>
        <v>0</v>
      </c>
      <c r="AA73" s="9">
        <f t="shared" si="180"/>
        <v>0</v>
      </c>
      <c r="AB73" s="9">
        <f t="shared" si="181"/>
        <v>43.11</v>
      </c>
      <c r="AC73" s="9">
        <f t="shared" si="159"/>
        <v>0</v>
      </c>
      <c r="AD73" s="9">
        <f t="shared" si="182"/>
        <v>0</v>
      </c>
      <c r="AE73" s="9">
        <f t="shared" si="183"/>
        <v>0</v>
      </c>
      <c r="AF73" s="9">
        <f t="shared" si="184"/>
        <v>43.11</v>
      </c>
      <c r="AG73" s="9">
        <f t="shared" si="185"/>
        <v>0</v>
      </c>
      <c r="AH73" s="96">
        <f t="shared" si="186"/>
        <v>0</v>
      </c>
      <c r="AI73" s="4">
        <f t="shared" si="179"/>
        <v>0</v>
      </c>
      <c r="AJ73" s="9">
        <f t="shared" si="187"/>
        <v>0</v>
      </c>
      <c r="AK73" s="9">
        <f t="shared" si="188"/>
        <v>43.11</v>
      </c>
      <c r="AL73" s="9">
        <f t="shared" si="160"/>
        <v>0</v>
      </c>
      <c r="AM73" s="9">
        <f t="shared" si="189"/>
        <v>0</v>
      </c>
      <c r="AN73" s="9">
        <f t="shared" si="190"/>
        <v>0</v>
      </c>
      <c r="AO73" s="9">
        <f t="shared" si="191"/>
        <v>43.11</v>
      </c>
      <c r="AP73" s="9">
        <f t="shared" si="192"/>
        <v>0</v>
      </c>
      <c r="AQ73" s="96">
        <f t="shared" si="193"/>
        <v>0</v>
      </c>
      <c r="AR73" s="4">
        <f t="shared" si="179"/>
        <v>0</v>
      </c>
      <c r="AS73" s="9">
        <f t="shared" si="194"/>
        <v>0</v>
      </c>
      <c r="AT73" s="9">
        <f t="shared" si="195"/>
        <v>43.11</v>
      </c>
      <c r="AU73" s="9">
        <f t="shared" si="161"/>
        <v>0</v>
      </c>
      <c r="AV73" s="9">
        <f t="shared" si="196"/>
        <v>0</v>
      </c>
      <c r="AW73" s="9">
        <f t="shared" si="197"/>
        <v>0</v>
      </c>
      <c r="AX73" s="9">
        <f t="shared" si="198"/>
        <v>43.11</v>
      </c>
      <c r="AY73" s="9">
        <f t="shared" si="199"/>
        <v>0</v>
      </c>
      <c r="AZ73" s="96">
        <f t="shared" si="200"/>
        <v>0</v>
      </c>
      <c r="BA73" s="4">
        <f t="shared" si="179"/>
        <v>0</v>
      </c>
      <c r="BB73" s="9">
        <f t="shared" si="201"/>
        <v>0</v>
      </c>
      <c r="BC73" s="9">
        <f t="shared" si="202"/>
        <v>43.11</v>
      </c>
      <c r="BD73" s="9">
        <f t="shared" si="162"/>
        <v>0</v>
      </c>
      <c r="BE73" s="9">
        <f t="shared" si="203"/>
        <v>0</v>
      </c>
      <c r="BF73" s="9">
        <f t="shared" si="204"/>
        <v>0</v>
      </c>
      <c r="BG73" s="9">
        <f t="shared" si="205"/>
        <v>43.11</v>
      </c>
      <c r="BH73" s="9">
        <f t="shared" si="206"/>
        <v>0</v>
      </c>
      <c r="BI73" s="96">
        <f t="shared" si="207"/>
        <v>0</v>
      </c>
      <c r="BJ73" s="4">
        <f t="shared" si="179"/>
        <v>0</v>
      </c>
      <c r="BK73" s="9">
        <f t="shared" si="208"/>
        <v>0</v>
      </c>
      <c r="BL73" s="9">
        <f t="shared" si="209"/>
        <v>43.11</v>
      </c>
      <c r="BM73" s="9">
        <f t="shared" si="163"/>
        <v>0</v>
      </c>
      <c r="BN73" s="9">
        <f t="shared" si="210"/>
        <v>0</v>
      </c>
      <c r="BO73" s="9">
        <f t="shared" si="211"/>
        <v>0</v>
      </c>
      <c r="BP73" s="9">
        <f t="shared" si="212"/>
        <v>43.11</v>
      </c>
      <c r="BQ73" s="9">
        <f t="shared" si="213"/>
        <v>0</v>
      </c>
      <c r="BR73" s="96">
        <f t="shared" si="214"/>
        <v>0</v>
      </c>
      <c r="BS73" s="4">
        <f t="shared" si="179"/>
        <v>0</v>
      </c>
      <c r="BT73" s="9">
        <f t="shared" si="215"/>
        <v>0</v>
      </c>
      <c r="BU73" s="9">
        <f t="shared" si="216"/>
        <v>43.11</v>
      </c>
      <c r="BV73" s="9">
        <f t="shared" si="164"/>
        <v>0</v>
      </c>
      <c r="BW73" s="9">
        <f t="shared" si="217"/>
        <v>0</v>
      </c>
      <c r="BX73" s="9">
        <f t="shared" si="218"/>
        <v>0</v>
      </c>
      <c r="BY73" s="9">
        <f t="shared" si="219"/>
        <v>43.11</v>
      </c>
      <c r="BZ73" s="9">
        <f t="shared" si="220"/>
        <v>0</v>
      </c>
      <c r="CA73" s="96">
        <f t="shared" si="221"/>
        <v>0</v>
      </c>
      <c r="CB73" s="4">
        <f t="shared" si="179"/>
        <v>0</v>
      </c>
      <c r="CC73" s="9">
        <f t="shared" si="222"/>
        <v>0</v>
      </c>
      <c r="CD73" s="9">
        <f t="shared" si="223"/>
        <v>43.11</v>
      </c>
      <c r="CE73" s="9">
        <f t="shared" si="165"/>
        <v>0</v>
      </c>
      <c r="CF73" s="9">
        <f t="shared" si="224"/>
        <v>0</v>
      </c>
      <c r="CG73" s="9">
        <f t="shared" si="225"/>
        <v>0</v>
      </c>
      <c r="CH73" s="9">
        <f t="shared" si="226"/>
        <v>43.11</v>
      </c>
      <c r="CI73" s="9">
        <f t="shared" si="227"/>
        <v>0</v>
      </c>
      <c r="CJ73" s="96">
        <f t="shared" si="228"/>
        <v>0</v>
      </c>
      <c r="CK73" s="4">
        <f t="shared" si="179"/>
        <v>0</v>
      </c>
      <c r="CL73" s="9">
        <f t="shared" si="229"/>
        <v>0</v>
      </c>
      <c r="CM73" s="9">
        <f t="shared" si="230"/>
        <v>43.11</v>
      </c>
      <c r="CN73" s="9">
        <f t="shared" si="166"/>
        <v>0</v>
      </c>
      <c r="CO73" s="9">
        <f t="shared" si="231"/>
        <v>0</v>
      </c>
      <c r="CP73" s="9">
        <f t="shared" si="232"/>
        <v>0</v>
      </c>
      <c r="CQ73" s="9">
        <f t="shared" si="233"/>
        <v>43.11</v>
      </c>
      <c r="CR73" s="9">
        <f t="shared" si="234"/>
        <v>0</v>
      </c>
      <c r="CS73" s="96">
        <f t="shared" si="235"/>
        <v>0</v>
      </c>
    </row>
    <row r="74" spans="1:97" ht="12.9" customHeight="1" x14ac:dyDescent="0.25">
      <c r="A74" s="193"/>
      <c r="B74" s="186" t="str">
        <f>Anlagegueter!B297</f>
        <v>Schiebetürenschrank lichtgrau-</v>
      </c>
      <c r="C74" s="217"/>
      <c r="D74" s="217"/>
      <c r="E74" s="183">
        <f>ROUND($E$65*Anlagegueter!E297/Anlagegueter!$E$317,2)</f>
        <v>338.53</v>
      </c>
      <c r="F74" s="277">
        <v>40087</v>
      </c>
      <c r="G74" s="189">
        <f>Anlagegueter!G297</f>
        <v>14</v>
      </c>
      <c r="H74" s="177"/>
      <c r="I74" s="190"/>
      <c r="J74" s="240" t="s">
        <v>468</v>
      </c>
      <c r="K74" s="385">
        <f t="shared" si="236"/>
        <v>7.1400000000000005E-2</v>
      </c>
      <c r="L74" s="94">
        <f t="shared" si="237"/>
        <v>24.17</v>
      </c>
      <c r="M74" s="1">
        <f t="shared" si="173"/>
        <v>284.14999999999998</v>
      </c>
      <c r="N74" s="1">
        <f t="shared" si="238"/>
        <v>54.38</v>
      </c>
      <c r="O74" s="1"/>
      <c r="P74" s="1">
        <f t="shared" si="174"/>
        <v>338.53</v>
      </c>
      <c r="Q74" s="4">
        <f t="shared" si="151"/>
        <v>0</v>
      </c>
      <c r="R74" s="9">
        <f t="shared" si="175"/>
        <v>0</v>
      </c>
      <c r="S74" s="9">
        <f t="shared" si="176"/>
        <v>338.53</v>
      </c>
      <c r="T74" s="9">
        <f t="shared" si="239"/>
        <v>338.53</v>
      </c>
      <c r="U74" s="9">
        <f t="shared" si="240"/>
        <v>24.17</v>
      </c>
      <c r="V74" s="9">
        <f t="shared" si="177"/>
        <v>259.97999999999996</v>
      </c>
      <c r="W74" s="9">
        <f t="shared" si="178"/>
        <v>78.550000000000011</v>
      </c>
      <c r="X74" s="9">
        <f t="shared" si="241"/>
        <v>0</v>
      </c>
      <c r="Y74" s="96">
        <f t="shared" si="242"/>
        <v>0</v>
      </c>
      <c r="Z74" s="4">
        <f t="shared" si="179"/>
        <v>0</v>
      </c>
      <c r="AA74" s="9">
        <f t="shared" si="180"/>
        <v>0</v>
      </c>
      <c r="AB74" s="9">
        <f t="shared" si="181"/>
        <v>338.53</v>
      </c>
      <c r="AC74" s="9">
        <f t="shared" si="159"/>
        <v>338.53</v>
      </c>
      <c r="AD74" s="9">
        <f t="shared" si="182"/>
        <v>24.17</v>
      </c>
      <c r="AE74" s="9">
        <f t="shared" si="183"/>
        <v>235.80999999999995</v>
      </c>
      <c r="AF74" s="9">
        <f t="shared" si="184"/>
        <v>102.72000000000001</v>
      </c>
      <c r="AG74" s="9">
        <f t="shared" si="185"/>
        <v>0</v>
      </c>
      <c r="AH74" s="96">
        <f t="shared" si="186"/>
        <v>0</v>
      </c>
      <c r="AI74" s="4">
        <f t="shared" si="179"/>
        <v>0</v>
      </c>
      <c r="AJ74" s="9">
        <f t="shared" si="187"/>
        <v>0</v>
      </c>
      <c r="AK74" s="9">
        <f t="shared" si="188"/>
        <v>338.53</v>
      </c>
      <c r="AL74" s="9">
        <f t="shared" si="160"/>
        <v>338.53</v>
      </c>
      <c r="AM74" s="9">
        <f t="shared" si="189"/>
        <v>24.17</v>
      </c>
      <c r="AN74" s="9">
        <f t="shared" si="190"/>
        <v>211.63999999999993</v>
      </c>
      <c r="AO74" s="9">
        <f t="shared" si="191"/>
        <v>126.89000000000001</v>
      </c>
      <c r="AP74" s="9">
        <f t="shared" si="192"/>
        <v>0</v>
      </c>
      <c r="AQ74" s="96">
        <f t="shared" si="193"/>
        <v>0</v>
      </c>
      <c r="AR74" s="4">
        <f t="shared" si="179"/>
        <v>0</v>
      </c>
      <c r="AS74" s="9">
        <f t="shared" si="194"/>
        <v>0</v>
      </c>
      <c r="AT74" s="9">
        <f t="shared" si="195"/>
        <v>338.53</v>
      </c>
      <c r="AU74" s="9">
        <f t="shared" si="161"/>
        <v>338.53</v>
      </c>
      <c r="AV74" s="9">
        <f t="shared" si="196"/>
        <v>24.17</v>
      </c>
      <c r="AW74" s="9">
        <f t="shared" si="197"/>
        <v>187.46999999999991</v>
      </c>
      <c r="AX74" s="9">
        <f t="shared" si="198"/>
        <v>151.06</v>
      </c>
      <c r="AY74" s="9">
        <f t="shared" si="199"/>
        <v>0</v>
      </c>
      <c r="AZ74" s="96">
        <f t="shared" si="200"/>
        <v>0</v>
      </c>
      <c r="BA74" s="4">
        <f t="shared" si="179"/>
        <v>0</v>
      </c>
      <c r="BB74" s="9">
        <f t="shared" si="201"/>
        <v>0</v>
      </c>
      <c r="BC74" s="9">
        <f t="shared" si="202"/>
        <v>338.53</v>
      </c>
      <c r="BD74" s="9">
        <f t="shared" si="162"/>
        <v>338.53</v>
      </c>
      <c r="BE74" s="9">
        <f t="shared" si="203"/>
        <v>24.17</v>
      </c>
      <c r="BF74" s="9">
        <f t="shared" si="204"/>
        <v>163.2999999999999</v>
      </c>
      <c r="BG74" s="9">
        <f t="shared" si="205"/>
        <v>175.23000000000002</v>
      </c>
      <c r="BH74" s="9">
        <f t="shared" si="206"/>
        <v>0</v>
      </c>
      <c r="BI74" s="96">
        <f t="shared" si="207"/>
        <v>0</v>
      </c>
      <c r="BJ74" s="4">
        <f t="shared" si="179"/>
        <v>0</v>
      </c>
      <c r="BK74" s="9">
        <f t="shared" si="208"/>
        <v>0</v>
      </c>
      <c r="BL74" s="9">
        <f t="shared" si="209"/>
        <v>338.53</v>
      </c>
      <c r="BM74" s="9">
        <f t="shared" si="163"/>
        <v>338.53</v>
      </c>
      <c r="BN74" s="9">
        <f t="shared" si="210"/>
        <v>24.17</v>
      </c>
      <c r="BO74" s="9">
        <f t="shared" si="211"/>
        <v>139.12999999999988</v>
      </c>
      <c r="BP74" s="9">
        <f t="shared" si="212"/>
        <v>199.40000000000003</v>
      </c>
      <c r="BQ74" s="9">
        <f t="shared" si="213"/>
        <v>0</v>
      </c>
      <c r="BR74" s="96">
        <f t="shared" si="214"/>
        <v>0</v>
      </c>
      <c r="BS74" s="4">
        <f t="shared" si="179"/>
        <v>0</v>
      </c>
      <c r="BT74" s="9">
        <f t="shared" si="215"/>
        <v>0</v>
      </c>
      <c r="BU74" s="9">
        <f t="shared" si="216"/>
        <v>338.53</v>
      </c>
      <c r="BV74" s="9">
        <f t="shared" si="164"/>
        <v>338.53</v>
      </c>
      <c r="BW74" s="9">
        <f t="shared" si="217"/>
        <v>24.17</v>
      </c>
      <c r="BX74" s="9">
        <f t="shared" si="218"/>
        <v>114.95999999999988</v>
      </c>
      <c r="BY74" s="9">
        <f t="shared" si="219"/>
        <v>223.57000000000005</v>
      </c>
      <c r="BZ74" s="9">
        <f t="shared" si="220"/>
        <v>0</v>
      </c>
      <c r="CA74" s="96">
        <f t="shared" si="221"/>
        <v>0</v>
      </c>
      <c r="CB74" s="4">
        <f t="shared" si="179"/>
        <v>0</v>
      </c>
      <c r="CC74" s="9">
        <f t="shared" si="222"/>
        <v>0</v>
      </c>
      <c r="CD74" s="9">
        <f t="shared" si="223"/>
        <v>338.53</v>
      </c>
      <c r="CE74" s="9">
        <f t="shared" si="165"/>
        <v>338.53</v>
      </c>
      <c r="CF74" s="9">
        <f t="shared" si="224"/>
        <v>24.17</v>
      </c>
      <c r="CG74" s="9">
        <f t="shared" si="225"/>
        <v>90.789999999999878</v>
      </c>
      <c r="CH74" s="9">
        <f t="shared" si="226"/>
        <v>247.74000000000007</v>
      </c>
      <c r="CI74" s="9">
        <f t="shared" si="227"/>
        <v>0</v>
      </c>
      <c r="CJ74" s="96">
        <f t="shared" si="228"/>
        <v>0</v>
      </c>
      <c r="CK74" s="4">
        <f t="shared" si="179"/>
        <v>0</v>
      </c>
      <c r="CL74" s="9">
        <f t="shared" si="229"/>
        <v>0</v>
      </c>
      <c r="CM74" s="9">
        <f t="shared" si="230"/>
        <v>338.53</v>
      </c>
      <c r="CN74" s="9">
        <f t="shared" si="166"/>
        <v>338.53</v>
      </c>
      <c r="CO74" s="9">
        <f t="shared" si="231"/>
        <v>24.17</v>
      </c>
      <c r="CP74" s="9">
        <f t="shared" si="232"/>
        <v>66.619999999999877</v>
      </c>
      <c r="CQ74" s="9">
        <f t="shared" si="233"/>
        <v>271.91000000000008</v>
      </c>
      <c r="CR74" s="9">
        <f t="shared" si="234"/>
        <v>0</v>
      </c>
      <c r="CS74" s="96">
        <f t="shared" si="235"/>
        <v>0</v>
      </c>
    </row>
    <row r="75" spans="1:97" ht="12.9" customHeight="1" x14ac:dyDescent="0.25">
      <c r="A75" s="193"/>
      <c r="B75" s="186" t="str">
        <f>Anlagegueter!B298</f>
        <v>4 Weitspannregale enzianblau</v>
      </c>
      <c r="C75" s="217"/>
      <c r="D75" s="217"/>
      <c r="E75" s="183">
        <f>ROUND($E$65*Anlagegueter!E298/Anlagegueter!$E$317,2)</f>
        <v>1032.73</v>
      </c>
      <c r="F75" s="277">
        <v>40087</v>
      </c>
      <c r="G75" s="189">
        <f>Anlagegueter!G298</f>
        <v>15</v>
      </c>
      <c r="H75" s="177"/>
      <c r="I75" s="190"/>
      <c r="J75" s="240" t="s">
        <v>468</v>
      </c>
      <c r="K75" s="385">
        <f t="shared" si="236"/>
        <v>6.6699999999999995E-2</v>
      </c>
      <c r="L75" s="94">
        <f t="shared" si="237"/>
        <v>68.88</v>
      </c>
      <c r="M75" s="1">
        <f t="shared" si="173"/>
        <v>877.75</v>
      </c>
      <c r="N75" s="1">
        <f t="shared" si="238"/>
        <v>154.97999999999999</v>
      </c>
      <c r="O75" s="1"/>
      <c r="P75" s="1">
        <f t="shared" si="174"/>
        <v>1032.73</v>
      </c>
      <c r="Q75" s="4">
        <f t="shared" si="151"/>
        <v>0</v>
      </c>
      <c r="R75" s="9">
        <f t="shared" si="175"/>
        <v>0</v>
      </c>
      <c r="S75" s="9">
        <f t="shared" si="176"/>
        <v>1032.73</v>
      </c>
      <c r="T75" s="9">
        <f t="shared" si="239"/>
        <v>1032.73</v>
      </c>
      <c r="U75" s="9">
        <f t="shared" si="240"/>
        <v>68.88</v>
      </c>
      <c r="V75" s="9">
        <f t="shared" si="177"/>
        <v>808.87</v>
      </c>
      <c r="W75" s="9">
        <f t="shared" si="178"/>
        <v>223.85999999999999</v>
      </c>
      <c r="X75" s="9">
        <f t="shared" si="241"/>
        <v>0</v>
      </c>
      <c r="Y75" s="96">
        <f t="shared" si="242"/>
        <v>0</v>
      </c>
      <c r="Z75" s="4">
        <f t="shared" si="179"/>
        <v>0</v>
      </c>
      <c r="AA75" s="9">
        <f t="shared" si="180"/>
        <v>0</v>
      </c>
      <c r="AB75" s="9">
        <f t="shared" si="181"/>
        <v>1032.73</v>
      </c>
      <c r="AC75" s="9">
        <f t="shared" si="159"/>
        <v>1032.73</v>
      </c>
      <c r="AD75" s="9">
        <f t="shared" si="182"/>
        <v>68.88</v>
      </c>
      <c r="AE75" s="9">
        <f t="shared" si="183"/>
        <v>739.99</v>
      </c>
      <c r="AF75" s="9">
        <f t="shared" si="184"/>
        <v>292.74</v>
      </c>
      <c r="AG75" s="9">
        <f t="shared" si="185"/>
        <v>0</v>
      </c>
      <c r="AH75" s="96">
        <f t="shared" si="186"/>
        <v>0</v>
      </c>
      <c r="AI75" s="4">
        <f t="shared" si="179"/>
        <v>0</v>
      </c>
      <c r="AJ75" s="9">
        <f t="shared" si="187"/>
        <v>0</v>
      </c>
      <c r="AK75" s="9">
        <f t="shared" si="188"/>
        <v>1032.73</v>
      </c>
      <c r="AL75" s="9">
        <f t="shared" si="160"/>
        <v>1032.73</v>
      </c>
      <c r="AM75" s="9">
        <f t="shared" si="189"/>
        <v>68.88</v>
      </c>
      <c r="AN75" s="9">
        <f t="shared" si="190"/>
        <v>671.11</v>
      </c>
      <c r="AO75" s="9">
        <f t="shared" si="191"/>
        <v>361.62</v>
      </c>
      <c r="AP75" s="9">
        <f t="shared" si="192"/>
        <v>0</v>
      </c>
      <c r="AQ75" s="96">
        <f t="shared" si="193"/>
        <v>0</v>
      </c>
      <c r="AR75" s="4">
        <f t="shared" si="179"/>
        <v>0</v>
      </c>
      <c r="AS75" s="9">
        <f t="shared" si="194"/>
        <v>0</v>
      </c>
      <c r="AT75" s="9">
        <f t="shared" si="195"/>
        <v>1032.73</v>
      </c>
      <c r="AU75" s="9">
        <f t="shared" si="161"/>
        <v>1032.73</v>
      </c>
      <c r="AV75" s="9">
        <f t="shared" si="196"/>
        <v>68.88</v>
      </c>
      <c r="AW75" s="9">
        <f t="shared" si="197"/>
        <v>602.23</v>
      </c>
      <c r="AX75" s="9">
        <f t="shared" si="198"/>
        <v>430.5</v>
      </c>
      <c r="AY75" s="9">
        <f t="shared" si="199"/>
        <v>0</v>
      </c>
      <c r="AZ75" s="96">
        <f t="shared" si="200"/>
        <v>0</v>
      </c>
      <c r="BA75" s="4">
        <f t="shared" si="179"/>
        <v>0</v>
      </c>
      <c r="BB75" s="9">
        <f t="shared" si="201"/>
        <v>0</v>
      </c>
      <c r="BC75" s="9">
        <f t="shared" si="202"/>
        <v>1032.73</v>
      </c>
      <c r="BD75" s="9">
        <f t="shared" si="162"/>
        <v>1032.73</v>
      </c>
      <c r="BE75" s="9">
        <f t="shared" si="203"/>
        <v>68.88</v>
      </c>
      <c r="BF75" s="9">
        <f t="shared" si="204"/>
        <v>533.35</v>
      </c>
      <c r="BG75" s="9">
        <f t="shared" si="205"/>
        <v>499.38</v>
      </c>
      <c r="BH75" s="9">
        <f t="shared" si="206"/>
        <v>0</v>
      </c>
      <c r="BI75" s="96">
        <f t="shared" si="207"/>
        <v>0</v>
      </c>
      <c r="BJ75" s="4">
        <f t="shared" si="179"/>
        <v>0</v>
      </c>
      <c r="BK75" s="9">
        <f t="shared" si="208"/>
        <v>0</v>
      </c>
      <c r="BL75" s="9">
        <f t="shared" si="209"/>
        <v>1032.73</v>
      </c>
      <c r="BM75" s="9">
        <f t="shared" si="163"/>
        <v>1032.73</v>
      </c>
      <c r="BN75" s="9">
        <f t="shared" si="210"/>
        <v>68.88</v>
      </c>
      <c r="BO75" s="9">
        <f t="shared" si="211"/>
        <v>464.47</v>
      </c>
      <c r="BP75" s="9">
        <f t="shared" si="212"/>
        <v>568.26</v>
      </c>
      <c r="BQ75" s="9">
        <f t="shared" si="213"/>
        <v>0</v>
      </c>
      <c r="BR75" s="96">
        <f t="shared" si="214"/>
        <v>0</v>
      </c>
      <c r="BS75" s="4">
        <f t="shared" si="179"/>
        <v>0</v>
      </c>
      <c r="BT75" s="9">
        <f t="shared" si="215"/>
        <v>0</v>
      </c>
      <c r="BU75" s="9">
        <f t="shared" si="216"/>
        <v>1032.73</v>
      </c>
      <c r="BV75" s="9">
        <f t="shared" si="164"/>
        <v>1032.73</v>
      </c>
      <c r="BW75" s="9">
        <f t="shared" si="217"/>
        <v>68.88</v>
      </c>
      <c r="BX75" s="9">
        <f t="shared" si="218"/>
        <v>395.59000000000003</v>
      </c>
      <c r="BY75" s="9">
        <f t="shared" si="219"/>
        <v>637.14</v>
      </c>
      <c r="BZ75" s="9">
        <f t="shared" si="220"/>
        <v>0</v>
      </c>
      <c r="CA75" s="96">
        <f t="shared" si="221"/>
        <v>0</v>
      </c>
      <c r="CB75" s="4">
        <f t="shared" si="179"/>
        <v>0</v>
      </c>
      <c r="CC75" s="9">
        <f t="shared" si="222"/>
        <v>0</v>
      </c>
      <c r="CD75" s="9">
        <f t="shared" si="223"/>
        <v>1032.73</v>
      </c>
      <c r="CE75" s="9">
        <f t="shared" si="165"/>
        <v>1032.73</v>
      </c>
      <c r="CF75" s="9">
        <f t="shared" si="224"/>
        <v>68.88</v>
      </c>
      <c r="CG75" s="9">
        <f t="shared" si="225"/>
        <v>326.71000000000004</v>
      </c>
      <c r="CH75" s="9">
        <f t="shared" si="226"/>
        <v>706.02</v>
      </c>
      <c r="CI75" s="9">
        <f t="shared" si="227"/>
        <v>0</v>
      </c>
      <c r="CJ75" s="96">
        <f t="shared" si="228"/>
        <v>0</v>
      </c>
      <c r="CK75" s="4">
        <f t="shared" si="179"/>
        <v>0</v>
      </c>
      <c r="CL75" s="9">
        <f t="shared" si="229"/>
        <v>0</v>
      </c>
      <c r="CM75" s="9">
        <f t="shared" si="230"/>
        <v>1032.73</v>
      </c>
      <c r="CN75" s="9">
        <f t="shared" si="166"/>
        <v>1032.73</v>
      </c>
      <c r="CO75" s="9">
        <f t="shared" si="231"/>
        <v>68.88</v>
      </c>
      <c r="CP75" s="9">
        <f t="shared" si="232"/>
        <v>257.83000000000004</v>
      </c>
      <c r="CQ75" s="9">
        <f t="shared" si="233"/>
        <v>774.9</v>
      </c>
      <c r="CR75" s="9">
        <f t="shared" si="234"/>
        <v>0</v>
      </c>
      <c r="CS75" s="96">
        <f t="shared" si="235"/>
        <v>0</v>
      </c>
    </row>
    <row r="76" spans="1:97" ht="12.9" customHeight="1" x14ac:dyDescent="0.25">
      <c r="A76" s="193"/>
      <c r="B76" s="186" t="str">
        <f>Anlagegueter!B299</f>
        <v>2 Drehstühle, 7 Garderoben-</v>
      </c>
      <c r="C76" s="217"/>
      <c r="D76" s="217"/>
      <c r="E76" s="183">
        <f>ROUND($E$65*Anlagegueter!E299/Anlagegueter!$E$317,2)</f>
        <v>571.29</v>
      </c>
      <c r="F76" s="277">
        <v>40087</v>
      </c>
      <c r="G76" s="189">
        <f>Anlagegueter!G299</f>
        <v>1</v>
      </c>
      <c r="H76" s="177"/>
      <c r="I76" s="190"/>
      <c r="J76" s="240" t="s">
        <v>468</v>
      </c>
      <c r="K76" s="385">
        <f t="shared" si="236"/>
        <v>1</v>
      </c>
      <c r="L76" s="94">
        <f t="shared" si="237"/>
        <v>571.29</v>
      </c>
      <c r="M76" s="1">
        <f t="shared" si="173"/>
        <v>0</v>
      </c>
      <c r="N76" s="1">
        <f t="shared" si="238"/>
        <v>571.29</v>
      </c>
      <c r="O76" s="1"/>
      <c r="P76" s="1">
        <f t="shared" si="174"/>
        <v>571.29</v>
      </c>
      <c r="Q76" s="4">
        <f t="shared" si="151"/>
        <v>0</v>
      </c>
      <c r="R76" s="9">
        <f t="shared" si="175"/>
        <v>0</v>
      </c>
      <c r="S76" s="9">
        <f t="shared" si="176"/>
        <v>571.29</v>
      </c>
      <c r="T76" s="9">
        <f t="shared" si="239"/>
        <v>0</v>
      </c>
      <c r="U76" s="9">
        <f t="shared" si="240"/>
        <v>0</v>
      </c>
      <c r="V76" s="9">
        <f t="shared" si="177"/>
        <v>0</v>
      </c>
      <c r="W76" s="9">
        <f t="shared" si="178"/>
        <v>571.29</v>
      </c>
      <c r="X76" s="9">
        <f t="shared" si="241"/>
        <v>0</v>
      </c>
      <c r="Y76" s="96">
        <f t="shared" si="242"/>
        <v>0</v>
      </c>
      <c r="Z76" s="4">
        <f t="shared" si="179"/>
        <v>0</v>
      </c>
      <c r="AA76" s="9">
        <f t="shared" si="180"/>
        <v>0</v>
      </c>
      <c r="AB76" s="9">
        <f t="shared" si="181"/>
        <v>571.29</v>
      </c>
      <c r="AC76" s="9">
        <f t="shared" si="159"/>
        <v>0</v>
      </c>
      <c r="AD76" s="9">
        <f t="shared" si="182"/>
        <v>0</v>
      </c>
      <c r="AE76" s="9">
        <f t="shared" si="183"/>
        <v>0</v>
      </c>
      <c r="AF76" s="9">
        <f t="shared" si="184"/>
        <v>571.29</v>
      </c>
      <c r="AG76" s="9">
        <f t="shared" si="185"/>
        <v>0</v>
      </c>
      <c r="AH76" s="96">
        <f t="shared" si="186"/>
        <v>0</v>
      </c>
      <c r="AI76" s="4">
        <f t="shared" si="179"/>
        <v>0</v>
      </c>
      <c r="AJ76" s="9">
        <f t="shared" si="187"/>
        <v>0</v>
      </c>
      <c r="AK76" s="9">
        <f t="shared" si="188"/>
        <v>571.29</v>
      </c>
      <c r="AL76" s="9">
        <f t="shared" si="160"/>
        <v>0</v>
      </c>
      <c r="AM76" s="9">
        <f t="shared" si="189"/>
        <v>0</v>
      </c>
      <c r="AN76" s="9">
        <f t="shared" si="190"/>
        <v>0</v>
      </c>
      <c r="AO76" s="9">
        <f t="shared" si="191"/>
        <v>571.29</v>
      </c>
      <c r="AP76" s="9">
        <f t="shared" si="192"/>
        <v>0</v>
      </c>
      <c r="AQ76" s="96">
        <f t="shared" si="193"/>
        <v>0</v>
      </c>
      <c r="AR76" s="4">
        <f t="shared" si="179"/>
        <v>0</v>
      </c>
      <c r="AS76" s="9">
        <f t="shared" si="194"/>
        <v>0</v>
      </c>
      <c r="AT76" s="9">
        <f t="shared" si="195"/>
        <v>571.29</v>
      </c>
      <c r="AU76" s="9">
        <f t="shared" si="161"/>
        <v>0</v>
      </c>
      <c r="AV76" s="9">
        <f t="shared" si="196"/>
        <v>0</v>
      </c>
      <c r="AW76" s="9">
        <f t="shared" si="197"/>
        <v>0</v>
      </c>
      <c r="AX76" s="9">
        <f t="shared" si="198"/>
        <v>571.29</v>
      </c>
      <c r="AY76" s="9">
        <f t="shared" si="199"/>
        <v>0</v>
      </c>
      <c r="AZ76" s="96">
        <f t="shared" si="200"/>
        <v>0</v>
      </c>
      <c r="BA76" s="4">
        <f t="shared" si="179"/>
        <v>0</v>
      </c>
      <c r="BB76" s="9">
        <f t="shared" si="201"/>
        <v>0</v>
      </c>
      <c r="BC76" s="9">
        <f t="shared" si="202"/>
        <v>571.29</v>
      </c>
      <c r="BD76" s="9">
        <f t="shared" si="162"/>
        <v>0</v>
      </c>
      <c r="BE76" s="9">
        <f t="shared" si="203"/>
        <v>0</v>
      </c>
      <c r="BF76" s="9">
        <f t="shared" si="204"/>
        <v>0</v>
      </c>
      <c r="BG76" s="9">
        <f t="shared" si="205"/>
        <v>571.29</v>
      </c>
      <c r="BH76" s="9">
        <f t="shared" si="206"/>
        <v>0</v>
      </c>
      <c r="BI76" s="96">
        <f t="shared" si="207"/>
        <v>0</v>
      </c>
      <c r="BJ76" s="4">
        <f t="shared" si="179"/>
        <v>0</v>
      </c>
      <c r="BK76" s="9">
        <f t="shared" si="208"/>
        <v>0</v>
      </c>
      <c r="BL76" s="9">
        <f t="shared" si="209"/>
        <v>571.29</v>
      </c>
      <c r="BM76" s="9">
        <f t="shared" si="163"/>
        <v>0</v>
      </c>
      <c r="BN76" s="9">
        <f t="shared" si="210"/>
        <v>0</v>
      </c>
      <c r="BO76" s="9">
        <f t="shared" si="211"/>
        <v>0</v>
      </c>
      <c r="BP76" s="9">
        <f t="shared" si="212"/>
        <v>571.29</v>
      </c>
      <c r="BQ76" s="9">
        <f t="shared" si="213"/>
        <v>0</v>
      </c>
      <c r="BR76" s="96">
        <f t="shared" si="214"/>
        <v>0</v>
      </c>
      <c r="BS76" s="4">
        <f t="shared" si="179"/>
        <v>0</v>
      </c>
      <c r="BT76" s="9">
        <f t="shared" si="215"/>
        <v>0</v>
      </c>
      <c r="BU76" s="9">
        <f t="shared" si="216"/>
        <v>571.29</v>
      </c>
      <c r="BV76" s="9">
        <f t="shared" si="164"/>
        <v>0</v>
      </c>
      <c r="BW76" s="9">
        <f t="shared" si="217"/>
        <v>0</v>
      </c>
      <c r="BX76" s="9">
        <f t="shared" si="218"/>
        <v>0</v>
      </c>
      <c r="BY76" s="9">
        <f t="shared" si="219"/>
        <v>571.29</v>
      </c>
      <c r="BZ76" s="9">
        <f t="shared" si="220"/>
        <v>0</v>
      </c>
      <c r="CA76" s="96">
        <f t="shared" si="221"/>
        <v>0</v>
      </c>
      <c r="CB76" s="4">
        <f t="shared" si="179"/>
        <v>0</v>
      </c>
      <c r="CC76" s="9">
        <f t="shared" si="222"/>
        <v>0</v>
      </c>
      <c r="CD76" s="9">
        <f t="shared" si="223"/>
        <v>571.29</v>
      </c>
      <c r="CE76" s="9">
        <f t="shared" si="165"/>
        <v>0</v>
      </c>
      <c r="CF76" s="9">
        <f t="shared" si="224"/>
        <v>0</v>
      </c>
      <c r="CG76" s="9">
        <f t="shared" si="225"/>
        <v>0</v>
      </c>
      <c r="CH76" s="9">
        <f t="shared" si="226"/>
        <v>571.29</v>
      </c>
      <c r="CI76" s="9">
        <f t="shared" si="227"/>
        <v>0</v>
      </c>
      <c r="CJ76" s="96">
        <f t="shared" si="228"/>
        <v>0</v>
      </c>
      <c r="CK76" s="4">
        <f t="shared" si="179"/>
        <v>0</v>
      </c>
      <c r="CL76" s="9">
        <f t="shared" si="229"/>
        <v>0</v>
      </c>
      <c r="CM76" s="9">
        <f t="shared" si="230"/>
        <v>571.29</v>
      </c>
      <c r="CN76" s="9">
        <f t="shared" si="166"/>
        <v>0</v>
      </c>
      <c r="CO76" s="9">
        <f t="shared" si="231"/>
        <v>0</v>
      </c>
      <c r="CP76" s="9">
        <f t="shared" si="232"/>
        <v>0</v>
      </c>
      <c r="CQ76" s="9">
        <f t="shared" si="233"/>
        <v>571.29</v>
      </c>
      <c r="CR76" s="9">
        <f t="shared" si="234"/>
        <v>0</v>
      </c>
      <c r="CS76" s="96">
        <f t="shared" si="235"/>
        <v>0</v>
      </c>
    </row>
    <row r="77" spans="1:97" ht="12.9" customHeight="1" x14ac:dyDescent="0.25">
      <c r="A77" s="193"/>
      <c r="B77" s="186" t="str">
        <f>Anlagegueter!B300</f>
        <v>Stahlschrank</v>
      </c>
      <c r="C77" s="217"/>
      <c r="D77" s="217"/>
      <c r="E77" s="183">
        <f>ROUND($E$65*Anlagegueter!E300/Anlagegueter!$E$317,2)</f>
        <v>127.87</v>
      </c>
      <c r="F77" s="277">
        <v>40087</v>
      </c>
      <c r="G77" s="189">
        <f>Anlagegueter!G300</f>
        <v>1</v>
      </c>
      <c r="H77" s="177"/>
      <c r="I77" s="190"/>
      <c r="J77" s="240" t="s">
        <v>468</v>
      </c>
      <c r="K77" s="385">
        <f t="shared" si="236"/>
        <v>1</v>
      </c>
      <c r="L77" s="94">
        <f t="shared" si="237"/>
        <v>127.87</v>
      </c>
      <c r="M77" s="1">
        <f t="shared" si="173"/>
        <v>0</v>
      </c>
      <c r="N77" s="1">
        <f t="shared" si="238"/>
        <v>127.87</v>
      </c>
      <c r="O77" s="1"/>
      <c r="P77" s="1">
        <f t="shared" si="174"/>
        <v>127.87</v>
      </c>
      <c r="Q77" s="4">
        <f t="shared" si="151"/>
        <v>0</v>
      </c>
      <c r="R77" s="9">
        <f t="shared" si="175"/>
        <v>0</v>
      </c>
      <c r="S77" s="9">
        <f t="shared" si="176"/>
        <v>127.87</v>
      </c>
      <c r="T77" s="9">
        <f t="shared" si="239"/>
        <v>0</v>
      </c>
      <c r="U77" s="9">
        <f t="shared" si="240"/>
        <v>0</v>
      </c>
      <c r="V77" s="9">
        <f t="shared" si="177"/>
        <v>0</v>
      </c>
      <c r="W77" s="9">
        <f t="shared" si="178"/>
        <v>127.87</v>
      </c>
      <c r="X77" s="9">
        <f t="shared" si="241"/>
        <v>0</v>
      </c>
      <c r="Y77" s="96">
        <f t="shared" si="242"/>
        <v>0</v>
      </c>
      <c r="Z77" s="4">
        <f t="shared" si="179"/>
        <v>0</v>
      </c>
      <c r="AA77" s="9">
        <f t="shared" si="180"/>
        <v>0</v>
      </c>
      <c r="AB77" s="9">
        <f t="shared" si="181"/>
        <v>127.87</v>
      </c>
      <c r="AC77" s="9">
        <f t="shared" si="159"/>
        <v>0</v>
      </c>
      <c r="AD77" s="9">
        <f t="shared" si="182"/>
        <v>0</v>
      </c>
      <c r="AE77" s="9">
        <f t="shared" si="183"/>
        <v>0</v>
      </c>
      <c r="AF77" s="9">
        <f t="shared" si="184"/>
        <v>127.87</v>
      </c>
      <c r="AG77" s="9">
        <f t="shared" si="185"/>
        <v>0</v>
      </c>
      <c r="AH77" s="96">
        <f t="shared" si="186"/>
        <v>0</v>
      </c>
      <c r="AI77" s="4">
        <f t="shared" si="179"/>
        <v>0</v>
      </c>
      <c r="AJ77" s="9">
        <f t="shared" si="187"/>
        <v>0</v>
      </c>
      <c r="AK77" s="9">
        <f t="shared" si="188"/>
        <v>127.87</v>
      </c>
      <c r="AL77" s="9">
        <f t="shared" si="160"/>
        <v>0</v>
      </c>
      <c r="AM77" s="9">
        <f t="shared" si="189"/>
        <v>0</v>
      </c>
      <c r="AN77" s="9">
        <f t="shared" si="190"/>
        <v>0</v>
      </c>
      <c r="AO77" s="9">
        <f t="shared" si="191"/>
        <v>127.87</v>
      </c>
      <c r="AP77" s="9">
        <f t="shared" si="192"/>
        <v>0</v>
      </c>
      <c r="AQ77" s="96">
        <f t="shared" si="193"/>
        <v>0</v>
      </c>
      <c r="AR77" s="4">
        <f t="shared" si="179"/>
        <v>0</v>
      </c>
      <c r="AS77" s="9">
        <f t="shared" si="194"/>
        <v>0</v>
      </c>
      <c r="AT77" s="9">
        <f t="shared" si="195"/>
        <v>127.87</v>
      </c>
      <c r="AU77" s="9">
        <f t="shared" si="161"/>
        <v>0</v>
      </c>
      <c r="AV77" s="9">
        <f t="shared" si="196"/>
        <v>0</v>
      </c>
      <c r="AW77" s="9">
        <f t="shared" si="197"/>
        <v>0</v>
      </c>
      <c r="AX77" s="9">
        <f t="shared" si="198"/>
        <v>127.87</v>
      </c>
      <c r="AY77" s="9">
        <f t="shared" si="199"/>
        <v>0</v>
      </c>
      <c r="AZ77" s="96">
        <f t="shared" si="200"/>
        <v>0</v>
      </c>
      <c r="BA77" s="4">
        <f t="shared" si="179"/>
        <v>0</v>
      </c>
      <c r="BB77" s="9">
        <f t="shared" si="201"/>
        <v>0</v>
      </c>
      <c r="BC77" s="9">
        <f t="shared" si="202"/>
        <v>127.87</v>
      </c>
      <c r="BD77" s="9">
        <f t="shared" si="162"/>
        <v>0</v>
      </c>
      <c r="BE77" s="9">
        <f t="shared" si="203"/>
        <v>0</v>
      </c>
      <c r="BF77" s="9">
        <f t="shared" si="204"/>
        <v>0</v>
      </c>
      <c r="BG77" s="9">
        <f t="shared" si="205"/>
        <v>127.87</v>
      </c>
      <c r="BH77" s="9">
        <f t="shared" si="206"/>
        <v>0</v>
      </c>
      <c r="BI77" s="96">
        <f t="shared" si="207"/>
        <v>0</v>
      </c>
      <c r="BJ77" s="4">
        <f t="shared" si="179"/>
        <v>0</v>
      </c>
      <c r="BK77" s="9">
        <f t="shared" si="208"/>
        <v>0</v>
      </c>
      <c r="BL77" s="9">
        <f t="shared" si="209"/>
        <v>127.87</v>
      </c>
      <c r="BM77" s="9">
        <f t="shared" si="163"/>
        <v>0</v>
      </c>
      <c r="BN77" s="9">
        <f t="shared" si="210"/>
        <v>0</v>
      </c>
      <c r="BO77" s="9">
        <f t="shared" si="211"/>
        <v>0</v>
      </c>
      <c r="BP77" s="9">
        <f t="shared" si="212"/>
        <v>127.87</v>
      </c>
      <c r="BQ77" s="9">
        <f t="shared" si="213"/>
        <v>0</v>
      </c>
      <c r="BR77" s="96">
        <f t="shared" si="214"/>
        <v>0</v>
      </c>
      <c r="BS77" s="4">
        <f t="shared" si="179"/>
        <v>0</v>
      </c>
      <c r="BT77" s="9">
        <f t="shared" si="215"/>
        <v>0</v>
      </c>
      <c r="BU77" s="9">
        <f t="shared" si="216"/>
        <v>127.87</v>
      </c>
      <c r="BV77" s="9">
        <f t="shared" si="164"/>
        <v>0</v>
      </c>
      <c r="BW77" s="9">
        <f t="shared" si="217"/>
        <v>0</v>
      </c>
      <c r="BX77" s="9">
        <f t="shared" si="218"/>
        <v>0</v>
      </c>
      <c r="BY77" s="9">
        <f t="shared" si="219"/>
        <v>127.87</v>
      </c>
      <c r="BZ77" s="9">
        <f t="shared" si="220"/>
        <v>0</v>
      </c>
      <c r="CA77" s="96">
        <f t="shared" si="221"/>
        <v>0</v>
      </c>
      <c r="CB77" s="4">
        <f t="shared" si="179"/>
        <v>0</v>
      </c>
      <c r="CC77" s="9">
        <f t="shared" si="222"/>
        <v>0</v>
      </c>
      <c r="CD77" s="9">
        <f t="shared" si="223"/>
        <v>127.87</v>
      </c>
      <c r="CE77" s="9">
        <f t="shared" si="165"/>
        <v>0</v>
      </c>
      <c r="CF77" s="9">
        <f t="shared" si="224"/>
        <v>0</v>
      </c>
      <c r="CG77" s="9">
        <f t="shared" si="225"/>
        <v>0</v>
      </c>
      <c r="CH77" s="9">
        <f t="shared" si="226"/>
        <v>127.87</v>
      </c>
      <c r="CI77" s="9">
        <f t="shared" si="227"/>
        <v>0</v>
      </c>
      <c r="CJ77" s="96">
        <f t="shared" si="228"/>
        <v>0</v>
      </c>
      <c r="CK77" s="4">
        <f t="shared" si="179"/>
        <v>0</v>
      </c>
      <c r="CL77" s="9">
        <f t="shared" si="229"/>
        <v>0</v>
      </c>
      <c r="CM77" s="9">
        <f t="shared" si="230"/>
        <v>127.87</v>
      </c>
      <c r="CN77" s="9">
        <f t="shared" si="166"/>
        <v>0</v>
      </c>
      <c r="CO77" s="9">
        <f t="shared" si="231"/>
        <v>0</v>
      </c>
      <c r="CP77" s="9">
        <f t="shared" si="232"/>
        <v>0</v>
      </c>
      <c r="CQ77" s="9">
        <f t="shared" si="233"/>
        <v>127.87</v>
      </c>
      <c r="CR77" s="9">
        <f t="shared" si="234"/>
        <v>0</v>
      </c>
      <c r="CS77" s="96">
        <f t="shared" si="235"/>
        <v>0</v>
      </c>
    </row>
    <row r="78" spans="1:97" ht="12.9" customHeight="1" x14ac:dyDescent="0.25">
      <c r="A78" s="193"/>
      <c r="B78" s="186" t="str">
        <f>Anlagegueter!B301</f>
        <v>Anbauküche inkl. Spültisch-</v>
      </c>
      <c r="C78" s="217"/>
      <c r="D78" s="217"/>
      <c r="E78" s="183">
        <f>ROUND($E$65*Anlagegueter!E301/Anlagegueter!$E$317,2)</f>
        <v>515.26</v>
      </c>
      <c r="F78" s="277">
        <v>40087</v>
      </c>
      <c r="G78" s="189">
        <f>Anlagegueter!G301</f>
        <v>10</v>
      </c>
      <c r="H78" s="177"/>
      <c r="I78" s="190"/>
      <c r="J78" s="240" t="s">
        <v>468</v>
      </c>
      <c r="K78" s="385">
        <f t="shared" si="236"/>
        <v>0.1</v>
      </c>
      <c r="L78" s="94">
        <f t="shared" si="237"/>
        <v>51.53</v>
      </c>
      <c r="M78" s="1">
        <f t="shared" si="173"/>
        <v>399.32</v>
      </c>
      <c r="N78" s="1">
        <f t="shared" si="238"/>
        <v>115.94</v>
      </c>
      <c r="O78" s="1"/>
      <c r="P78" s="1">
        <f t="shared" si="174"/>
        <v>515.26</v>
      </c>
      <c r="Q78" s="4">
        <f t="shared" si="151"/>
        <v>0</v>
      </c>
      <c r="R78" s="9">
        <f t="shared" si="175"/>
        <v>0</v>
      </c>
      <c r="S78" s="9">
        <f t="shared" si="176"/>
        <v>515.26</v>
      </c>
      <c r="T78" s="9">
        <f t="shared" si="239"/>
        <v>515.26</v>
      </c>
      <c r="U78" s="9">
        <f t="shared" si="240"/>
        <v>51.53</v>
      </c>
      <c r="V78" s="9">
        <f t="shared" si="177"/>
        <v>347.78999999999996</v>
      </c>
      <c r="W78" s="9">
        <f t="shared" si="178"/>
        <v>167.47</v>
      </c>
      <c r="X78" s="9">
        <f t="shared" si="241"/>
        <v>0</v>
      </c>
      <c r="Y78" s="96">
        <f t="shared" si="242"/>
        <v>0</v>
      </c>
      <c r="Z78" s="4">
        <f t="shared" si="179"/>
        <v>0</v>
      </c>
      <c r="AA78" s="9">
        <f t="shared" si="180"/>
        <v>0</v>
      </c>
      <c r="AB78" s="9">
        <f t="shared" si="181"/>
        <v>515.26</v>
      </c>
      <c r="AC78" s="9">
        <f t="shared" si="159"/>
        <v>515.26</v>
      </c>
      <c r="AD78" s="9">
        <f t="shared" si="182"/>
        <v>51.53</v>
      </c>
      <c r="AE78" s="9">
        <f t="shared" si="183"/>
        <v>296.26</v>
      </c>
      <c r="AF78" s="9">
        <f t="shared" si="184"/>
        <v>219</v>
      </c>
      <c r="AG78" s="9">
        <f t="shared" si="185"/>
        <v>0</v>
      </c>
      <c r="AH78" s="96">
        <f t="shared" si="186"/>
        <v>0</v>
      </c>
      <c r="AI78" s="4">
        <f t="shared" si="179"/>
        <v>0</v>
      </c>
      <c r="AJ78" s="9">
        <f t="shared" si="187"/>
        <v>0</v>
      </c>
      <c r="AK78" s="9">
        <f t="shared" si="188"/>
        <v>515.26</v>
      </c>
      <c r="AL78" s="9">
        <f t="shared" si="160"/>
        <v>515.26</v>
      </c>
      <c r="AM78" s="9">
        <f t="shared" si="189"/>
        <v>51.53</v>
      </c>
      <c r="AN78" s="9">
        <f t="shared" si="190"/>
        <v>244.73</v>
      </c>
      <c r="AO78" s="9">
        <f t="shared" si="191"/>
        <v>270.52999999999997</v>
      </c>
      <c r="AP78" s="9">
        <f t="shared" si="192"/>
        <v>0</v>
      </c>
      <c r="AQ78" s="96">
        <f t="shared" si="193"/>
        <v>0</v>
      </c>
      <c r="AR78" s="4">
        <f t="shared" si="179"/>
        <v>0</v>
      </c>
      <c r="AS78" s="9">
        <f t="shared" si="194"/>
        <v>0</v>
      </c>
      <c r="AT78" s="9">
        <f t="shared" si="195"/>
        <v>515.26</v>
      </c>
      <c r="AU78" s="9">
        <f t="shared" si="161"/>
        <v>515.26</v>
      </c>
      <c r="AV78" s="9">
        <f t="shared" si="196"/>
        <v>51.53</v>
      </c>
      <c r="AW78" s="9">
        <f t="shared" si="197"/>
        <v>193.2</v>
      </c>
      <c r="AX78" s="9">
        <f t="shared" si="198"/>
        <v>322.05999999999995</v>
      </c>
      <c r="AY78" s="9">
        <f t="shared" si="199"/>
        <v>0</v>
      </c>
      <c r="AZ78" s="96">
        <f t="shared" si="200"/>
        <v>0</v>
      </c>
      <c r="BA78" s="4">
        <f t="shared" si="179"/>
        <v>0</v>
      </c>
      <c r="BB78" s="9">
        <f t="shared" si="201"/>
        <v>0</v>
      </c>
      <c r="BC78" s="9">
        <f t="shared" si="202"/>
        <v>515.26</v>
      </c>
      <c r="BD78" s="9">
        <f t="shared" si="162"/>
        <v>515.26</v>
      </c>
      <c r="BE78" s="9">
        <f t="shared" si="203"/>
        <v>51.53</v>
      </c>
      <c r="BF78" s="9">
        <f t="shared" si="204"/>
        <v>141.66999999999999</v>
      </c>
      <c r="BG78" s="9">
        <f t="shared" si="205"/>
        <v>373.58999999999992</v>
      </c>
      <c r="BH78" s="9">
        <f t="shared" si="206"/>
        <v>0</v>
      </c>
      <c r="BI78" s="96">
        <f t="shared" si="207"/>
        <v>0</v>
      </c>
      <c r="BJ78" s="4">
        <f t="shared" si="179"/>
        <v>0</v>
      </c>
      <c r="BK78" s="9">
        <f t="shared" si="208"/>
        <v>0</v>
      </c>
      <c r="BL78" s="9">
        <f t="shared" si="209"/>
        <v>515.26</v>
      </c>
      <c r="BM78" s="9">
        <f t="shared" si="163"/>
        <v>515.26</v>
      </c>
      <c r="BN78" s="9">
        <f t="shared" si="210"/>
        <v>51.53</v>
      </c>
      <c r="BO78" s="9">
        <f t="shared" si="211"/>
        <v>90.139999999999986</v>
      </c>
      <c r="BP78" s="9">
        <f t="shared" si="212"/>
        <v>425.11999999999989</v>
      </c>
      <c r="BQ78" s="9">
        <f t="shared" si="213"/>
        <v>0</v>
      </c>
      <c r="BR78" s="96">
        <f t="shared" si="214"/>
        <v>0</v>
      </c>
      <c r="BS78" s="4">
        <f t="shared" si="179"/>
        <v>0</v>
      </c>
      <c r="BT78" s="9">
        <f t="shared" si="215"/>
        <v>0</v>
      </c>
      <c r="BU78" s="9">
        <f t="shared" si="216"/>
        <v>515.26</v>
      </c>
      <c r="BV78" s="9">
        <f t="shared" si="164"/>
        <v>515.26</v>
      </c>
      <c r="BW78" s="9">
        <f t="shared" si="217"/>
        <v>51.53</v>
      </c>
      <c r="BX78" s="9">
        <f t="shared" si="218"/>
        <v>38.609999999999985</v>
      </c>
      <c r="BY78" s="9">
        <f t="shared" si="219"/>
        <v>476.64999999999986</v>
      </c>
      <c r="BZ78" s="9">
        <f t="shared" si="220"/>
        <v>0</v>
      </c>
      <c r="CA78" s="96">
        <f t="shared" si="221"/>
        <v>0</v>
      </c>
      <c r="CB78" s="4">
        <f t="shared" si="179"/>
        <v>0</v>
      </c>
      <c r="CC78" s="9">
        <f t="shared" si="222"/>
        <v>0</v>
      </c>
      <c r="CD78" s="9">
        <f t="shared" si="223"/>
        <v>515.26</v>
      </c>
      <c r="CE78" s="9">
        <f t="shared" si="165"/>
        <v>386.07</v>
      </c>
      <c r="CF78" s="9">
        <f t="shared" si="224"/>
        <v>38.609999999999985</v>
      </c>
      <c r="CG78" s="9">
        <f t="shared" si="225"/>
        <v>0</v>
      </c>
      <c r="CH78" s="9">
        <f t="shared" si="226"/>
        <v>515.25999999999988</v>
      </c>
      <c r="CI78" s="9">
        <f t="shared" si="227"/>
        <v>0</v>
      </c>
      <c r="CJ78" s="96">
        <f t="shared" si="228"/>
        <v>0</v>
      </c>
      <c r="CK78" s="4">
        <f t="shared" si="179"/>
        <v>0</v>
      </c>
      <c r="CL78" s="9">
        <f t="shared" si="229"/>
        <v>0</v>
      </c>
      <c r="CM78" s="9">
        <f t="shared" si="230"/>
        <v>515.26</v>
      </c>
      <c r="CN78" s="9">
        <f t="shared" si="166"/>
        <v>0</v>
      </c>
      <c r="CO78" s="9">
        <f t="shared" si="231"/>
        <v>0</v>
      </c>
      <c r="CP78" s="9">
        <f t="shared" si="232"/>
        <v>0</v>
      </c>
      <c r="CQ78" s="9">
        <f t="shared" si="233"/>
        <v>515.25999999999988</v>
      </c>
      <c r="CR78" s="9">
        <f t="shared" si="234"/>
        <v>0</v>
      </c>
      <c r="CS78" s="96">
        <f t="shared" si="235"/>
        <v>0</v>
      </c>
    </row>
    <row r="79" spans="1:97" ht="12.9" customHeight="1" x14ac:dyDescent="0.25">
      <c r="A79" s="193"/>
      <c r="B79" s="186" t="str">
        <f>Anlagegueter!B302</f>
        <v>Fernwirktechnik - Mess-/An-</v>
      </c>
      <c r="C79" s="217"/>
      <c r="D79" s="217"/>
      <c r="E79" s="183">
        <f>ROUND($E$65*Anlagegueter!E302/Anlagegueter!$E$317,2)</f>
        <v>17770.82</v>
      </c>
      <c r="F79" s="277">
        <v>40087</v>
      </c>
      <c r="G79" s="189">
        <f>Anlagegueter!G302</f>
        <v>11</v>
      </c>
      <c r="H79" s="177"/>
      <c r="I79" s="190"/>
      <c r="J79" s="240" t="s">
        <v>468</v>
      </c>
      <c r="K79" s="385">
        <f t="shared" si="236"/>
        <v>9.0899999999999995E-2</v>
      </c>
      <c r="L79" s="94">
        <f t="shared" si="237"/>
        <v>1615.37</v>
      </c>
      <c r="M79" s="1">
        <f t="shared" si="173"/>
        <v>14136.24</v>
      </c>
      <c r="N79" s="1">
        <f t="shared" si="238"/>
        <v>3634.58</v>
      </c>
      <c r="O79" s="1"/>
      <c r="P79" s="1">
        <f t="shared" si="174"/>
        <v>17770.82</v>
      </c>
      <c r="Q79" s="4">
        <f t="shared" si="151"/>
        <v>0</v>
      </c>
      <c r="R79" s="9">
        <f t="shared" si="175"/>
        <v>0</v>
      </c>
      <c r="S79" s="9">
        <f t="shared" si="176"/>
        <v>17770.82</v>
      </c>
      <c r="T79" s="9">
        <f t="shared" si="239"/>
        <v>17770.82</v>
      </c>
      <c r="U79" s="9">
        <f t="shared" si="240"/>
        <v>1615.37</v>
      </c>
      <c r="V79" s="9">
        <f t="shared" si="177"/>
        <v>12520.869999999999</v>
      </c>
      <c r="W79" s="9">
        <f t="shared" si="178"/>
        <v>5249.95</v>
      </c>
      <c r="X79" s="9">
        <f t="shared" si="241"/>
        <v>0</v>
      </c>
      <c r="Y79" s="96">
        <f t="shared" si="242"/>
        <v>0</v>
      </c>
      <c r="Z79" s="4">
        <f t="shared" si="179"/>
        <v>0</v>
      </c>
      <c r="AA79" s="9">
        <f t="shared" si="180"/>
        <v>0</v>
      </c>
      <c r="AB79" s="9">
        <f t="shared" si="181"/>
        <v>17770.82</v>
      </c>
      <c r="AC79" s="9">
        <f t="shared" si="159"/>
        <v>17770.82</v>
      </c>
      <c r="AD79" s="9">
        <f t="shared" si="182"/>
        <v>1615.37</v>
      </c>
      <c r="AE79" s="9">
        <f t="shared" si="183"/>
        <v>10905.5</v>
      </c>
      <c r="AF79" s="9">
        <f t="shared" si="184"/>
        <v>6865.32</v>
      </c>
      <c r="AG79" s="9">
        <f t="shared" si="185"/>
        <v>0</v>
      </c>
      <c r="AH79" s="96">
        <f t="shared" si="186"/>
        <v>0</v>
      </c>
      <c r="AI79" s="4">
        <f t="shared" si="179"/>
        <v>0</v>
      </c>
      <c r="AJ79" s="9">
        <f t="shared" si="187"/>
        <v>0</v>
      </c>
      <c r="AK79" s="9">
        <f t="shared" si="188"/>
        <v>17770.82</v>
      </c>
      <c r="AL79" s="9">
        <f t="shared" si="160"/>
        <v>17770.82</v>
      </c>
      <c r="AM79" s="9">
        <f t="shared" si="189"/>
        <v>1615.37</v>
      </c>
      <c r="AN79" s="9">
        <f t="shared" si="190"/>
        <v>9290.130000000001</v>
      </c>
      <c r="AO79" s="9">
        <f t="shared" si="191"/>
        <v>8480.6899999999987</v>
      </c>
      <c r="AP79" s="9">
        <f t="shared" si="192"/>
        <v>0</v>
      </c>
      <c r="AQ79" s="96">
        <f t="shared" si="193"/>
        <v>0</v>
      </c>
      <c r="AR79" s="4">
        <f t="shared" si="179"/>
        <v>0</v>
      </c>
      <c r="AS79" s="9">
        <f t="shared" si="194"/>
        <v>0</v>
      </c>
      <c r="AT79" s="9">
        <f t="shared" si="195"/>
        <v>17770.82</v>
      </c>
      <c r="AU79" s="9">
        <f t="shared" si="161"/>
        <v>17770.82</v>
      </c>
      <c r="AV79" s="9">
        <f t="shared" si="196"/>
        <v>1615.37</v>
      </c>
      <c r="AW79" s="9">
        <f t="shared" si="197"/>
        <v>7674.7600000000011</v>
      </c>
      <c r="AX79" s="9">
        <f t="shared" si="198"/>
        <v>10096.059999999998</v>
      </c>
      <c r="AY79" s="9">
        <f t="shared" si="199"/>
        <v>0</v>
      </c>
      <c r="AZ79" s="96">
        <f t="shared" si="200"/>
        <v>0</v>
      </c>
      <c r="BA79" s="4">
        <f t="shared" si="179"/>
        <v>0</v>
      </c>
      <c r="BB79" s="9">
        <f t="shared" si="201"/>
        <v>0</v>
      </c>
      <c r="BC79" s="9">
        <f t="shared" si="202"/>
        <v>17770.82</v>
      </c>
      <c r="BD79" s="9">
        <f t="shared" si="162"/>
        <v>17770.82</v>
      </c>
      <c r="BE79" s="9">
        <f t="shared" si="203"/>
        <v>1615.37</v>
      </c>
      <c r="BF79" s="9">
        <f t="shared" si="204"/>
        <v>6059.3900000000012</v>
      </c>
      <c r="BG79" s="9">
        <f t="shared" si="205"/>
        <v>11711.429999999997</v>
      </c>
      <c r="BH79" s="9">
        <f t="shared" si="206"/>
        <v>0</v>
      </c>
      <c r="BI79" s="96">
        <f t="shared" si="207"/>
        <v>0</v>
      </c>
      <c r="BJ79" s="4">
        <f t="shared" si="179"/>
        <v>0</v>
      </c>
      <c r="BK79" s="9">
        <f t="shared" si="208"/>
        <v>0</v>
      </c>
      <c r="BL79" s="9">
        <f t="shared" si="209"/>
        <v>17770.82</v>
      </c>
      <c r="BM79" s="9">
        <f t="shared" si="163"/>
        <v>17770.82</v>
      </c>
      <c r="BN79" s="9">
        <f t="shared" si="210"/>
        <v>1615.37</v>
      </c>
      <c r="BO79" s="9">
        <f t="shared" si="211"/>
        <v>4444.0200000000013</v>
      </c>
      <c r="BP79" s="9">
        <f t="shared" si="212"/>
        <v>13326.799999999996</v>
      </c>
      <c r="BQ79" s="9">
        <f t="shared" si="213"/>
        <v>0</v>
      </c>
      <c r="BR79" s="96">
        <f t="shared" si="214"/>
        <v>0</v>
      </c>
      <c r="BS79" s="4">
        <f t="shared" si="179"/>
        <v>0</v>
      </c>
      <c r="BT79" s="9">
        <f t="shared" si="215"/>
        <v>0</v>
      </c>
      <c r="BU79" s="9">
        <f t="shared" si="216"/>
        <v>17770.82</v>
      </c>
      <c r="BV79" s="9">
        <f t="shared" si="164"/>
        <v>17770.82</v>
      </c>
      <c r="BW79" s="9">
        <f t="shared" si="217"/>
        <v>1615.37</v>
      </c>
      <c r="BX79" s="9">
        <f t="shared" si="218"/>
        <v>2828.6500000000015</v>
      </c>
      <c r="BY79" s="9">
        <f t="shared" si="219"/>
        <v>14942.169999999995</v>
      </c>
      <c r="BZ79" s="9">
        <f t="shared" si="220"/>
        <v>0</v>
      </c>
      <c r="CA79" s="96">
        <f t="shared" si="221"/>
        <v>0</v>
      </c>
      <c r="CB79" s="4">
        <f t="shared" si="179"/>
        <v>0</v>
      </c>
      <c r="CC79" s="9">
        <f t="shared" si="222"/>
        <v>0</v>
      </c>
      <c r="CD79" s="9">
        <f t="shared" si="223"/>
        <v>17770.82</v>
      </c>
      <c r="CE79" s="9">
        <f t="shared" si="165"/>
        <v>17770.82</v>
      </c>
      <c r="CF79" s="9">
        <f t="shared" si="224"/>
        <v>1615.37</v>
      </c>
      <c r="CG79" s="9">
        <f t="shared" si="225"/>
        <v>1213.2800000000016</v>
      </c>
      <c r="CH79" s="9">
        <f t="shared" si="226"/>
        <v>16557.539999999994</v>
      </c>
      <c r="CI79" s="9">
        <f t="shared" si="227"/>
        <v>0</v>
      </c>
      <c r="CJ79" s="96">
        <f t="shared" si="228"/>
        <v>0</v>
      </c>
      <c r="CK79" s="4">
        <f t="shared" si="179"/>
        <v>0</v>
      </c>
      <c r="CL79" s="9">
        <f t="shared" si="229"/>
        <v>0</v>
      </c>
      <c r="CM79" s="9">
        <f t="shared" si="230"/>
        <v>17770.82</v>
      </c>
      <c r="CN79" s="9">
        <f t="shared" si="166"/>
        <v>13347.39</v>
      </c>
      <c r="CO79" s="9">
        <f t="shared" si="231"/>
        <v>1213.2800000000016</v>
      </c>
      <c r="CP79" s="9">
        <f t="shared" si="232"/>
        <v>0</v>
      </c>
      <c r="CQ79" s="9">
        <f t="shared" si="233"/>
        <v>17770.819999999996</v>
      </c>
      <c r="CR79" s="9">
        <f t="shared" si="234"/>
        <v>0</v>
      </c>
      <c r="CS79" s="96">
        <f t="shared" si="235"/>
        <v>0</v>
      </c>
    </row>
    <row r="80" spans="1:97" ht="12.9" customHeight="1" x14ac:dyDescent="0.25">
      <c r="A80" s="193"/>
      <c r="B80" s="186" t="str">
        <f>Anlagegueter!B303</f>
        <v>Tiefbrunnen</v>
      </c>
      <c r="C80" s="217"/>
      <c r="D80" s="217"/>
      <c r="E80" s="183">
        <f>ROUND($E$65*Anlagegueter!E303/Anlagegueter!$E$317,2)</f>
        <v>162303.95000000001</v>
      </c>
      <c r="F80" s="277">
        <v>40087</v>
      </c>
      <c r="G80" s="189">
        <f>Anlagegueter!G303</f>
        <v>12</v>
      </c>
      <c r="H80" s="177"/>
      <c r="I80" s="190"/>
      <c r="J80" s="240" t="s">
        <v>468</v>
      </c>
      <c r="K80" s="385">
        <f t="shared" si="236"/>
        <v>8.3299999999999999E-2</v>
      </c>
      <c r="L80" s="94">
        <f t="shared" si="237"/>
        <v>13519.92</v>
      </c>
      <c r="M80" s="1">
        <f t="shared" si="173"/>
        <v>131884.13</v>
      </c>
      <c r="N80" s="1">
        <f t="shared" si="238"/>
        <v>30419.82</v>
      </c>
      <c r="O80" s="1"/>
      <c r="P80" s="1">
        <f t="shared" si="174"/>
        <v>162303.95000000001</v>
      </c>
      <c r="Q80" s="4">
        <f t="shared" si="151"/>
        <v>0</v>
      </c>
      <c r="R80" s="9">
        <f t="shared" si="175"/>
        <v>0</v>
      </c>
      <c r="S80" s="9">
        <f t="shared" si="176"/>
        <v>162303.95000000001</v>
      </c>
      <c r="T80" s="9">
        <f t="shared" si="239"/>
        <v>162303.95000000001</v>
      </c>
      <c r="U80" s="9">
        <f t="shared" si="240"/>
        <v>13519.92</v>
      </c>
      <c r="V80" s="9">
        <f t="shared" si="177"/>
        <v>118364.21</v>
      </c>
      <c r="W80" s="9">
        <f t="shared" si="178"/>
        <v>43939.74</v>
      </c>
      <c r="X80" s="9">
        <f t="shared" si="241"/>
        <v>0</v>
      </c>
      <c r="Y80" s="96">
        <f t="shared" si="242"/>
        <v>0</v>
      </c>
      <c r="Z80" s="4">
        <f t="shared" si="179"/>
        <v>0</v>
      </c>
      <c r="AA80" s="9">
        <f t="shared" si="180"/>
        <v>0</v>
      </c>
      <c r="AB80" s="9">
        <f t="shared" si="181"/>
        <v>162303.95000000001</v>
      </c>
      <c r="AC80" s="9">
        <f t="shared" si="159"/>
        <v>162303.95000000001</v>
      </c>
      <c r="AD80" s="9">
        <f t="shared" si="182"/>
        <v>13519.92</v>
      </c>
      <c r="AE80" s="9">
        <f t="shared" si="183"/>
        <v>104844.29000000001</v>
      </c>
      <c r="AF80" s="9">
        <f t="shared" si="184"/>
        <v>57459.659999999996</v>
      </c>
      <c r="AG80" s="9">
        <f t="shared" si="185"/>
        <v>0</v>
      </c>
      <c r="AH80" s="96">
        <f t="shared" si="186"/>
        <v>0</v>
      </c>
      <c r="AI80" s="4">
        <f t="shared" si="179"/>
        <v>0</v>
      </c>
      <c r="AJ80" s="9">
        <f t="shared" si="187"/>
        <v>0</v>
      </c>
      <c r="AK80" s="9">
        <f t="shared" si="188"/>
        <v>162303.95000000001</v>
      </c>
      <c r="AL80" s="9">
        <f t="shared" si="160"/>
        <v>162303.95000000001</v>
      </c>
      <c r="AM80" s="9">
        <f t="shared" si="189"/>
        <v>13519.92</v>
      </c>
      <c r="AN80" s="9">
        <f t="shared" si="190"/>
        <v>91324.37000000001</v>
      </c>
      <c r="AO80" s="9">
        <f t="shared" si="191"/>
        <v>70979.58</v>
      </c>
      <c r="AP80" s="9">
        <f t="shared" si="192"/>
        <v>0</v>
      </c>
      <c r="AQ80" s="96">
        <f t="shared" si="193"/>
        <v>0</v>
      </c>
      <c r="AR80" s="4">
        <f t="shared" si="179"/>
        <v>0</v>
      </c>
      <c r="AS80" s="9">
        <f t="shared" si="194"/>
        <v>0</v>
      </c>
      <c r="AT80" s="9">
        <f t="shared" si="195"/>
        <v>162303.95000000001</v>
      </c>
      <c r="AU80" s="9">
        <f t="shared" si="161"/>
        <v>162303.95000000001</v>
      </c>
      <c r="AV80" s="9">
        <f t="shared" si="196"/>
        <v>13519.92</v>
      </c>
      <c r="AW80" s="9">
        <f t="shared" si="197"/>
        <v>77804.450000000012</v>
      </c>
      <c r="AX80" s="9">
        <f t="shared" si="198"/>
        <v>84499.5</v>
      </c>
      <c r="AY80" s="9">
        <f t="shared" si="199"/>
        <v>0</v>
      </c>
      <c r="AZ80" s="96">
        <f t="shared" si="200"/>
        <v>0</v>
      </c>
      <c r="BA80" s="4">
        <f t="shared" si="179"/>
        <v>0</v>
      </c>
      <c r="BB80" s="9">
        <f t="shared" si="201"/>
        <v>0</v>
      </c>
      <c r="BC80" s="9">
        <f t="shared" si="202"/>
        <v>162303.95000000001</v>
      </c>
      <c r="BD80" s="9">
        <f t="shared" si="162"/>
        <v>162303.95000000001</v>
      </c>
      <c r="BE80" s="9">
        <f t="shared" si="203"/>
        <v>13519.92</v>
      </c>
      <c r="BF80" s="9">
        <f t="shared" si="204"/>
        <v>64284.530000000013</v>
      </c>
      <c r="BG80" s="9">
        <f t="shared" si="205"/>
        <v>98019.42</v>
      </c>
      <c r="BH80" s="9">
        <f t="shared" si="206"/>
        <v>0</v>
      </c>
      <c r="BI80" s="96">
        <f t="shared" si="207"/>
        <v>0</v>
      </c>
      <c r="BJ80" s="4">
        <f t="shared" si="179"/>
        <v>0</v>
      </c>
      <c r="BK80" s="9">
        <f t="shared" si="208"/>
        <v>0</v>
      </c>
      <c r="BL80" s="9">
        <f t="shared" si="209"/>
        <v>162303.95000000001</v>
      </c>
      <c r="BM80" s="9">
        <f t="shared" si="163"/>
        <v>162303.95000000001</v>
      </c>
      <c r="BN80" s="9">
        <f t="shared" si="210"/>
        <v>13519.92</v>
      </c>
      <c r="BO80" s="9">
        <f t="shared" si="211"/>
        <v>50764.610000000015</v>
      </c>
      <c r="BP80" s="9">
        <f t="shared" si="212"/>
        <v>111539.34</v>
      </c>
      <c r="BQ80" s="9">
        <f t="shared" si="213"/>
        <v>0</v>
      </c>
      <c r="BR80" s="96">
        <f t="shared" si="214"/>
        <v>0</v>
      </c>
      <c r="BS80" s="4">
        <f t="shared" si="179"/>
        <v>0</v>
      </c>
      <c r="BT80" s="9">
        <f t="shared" si="215"/>
        <v>0</v>
      </c>
      <c r="BU80" s="9">
        <f t="shared" si="216"/>
        <v>162303.95000000001</v>
      </c>
      <c r="BV80" s="9">
        <f t="shared" si="164"/>
        <v>162303.95000000001</v>
      </c>
      <c r="BW80" s="9">
        <f t="shared" si="217"/>
        <v>13519.92</v>
      </c>
      <c r="BX80" s="9">
        <f t="shared" si="218"/>
        <v>37244.690000000017</v>
      </c>
      <c r="BY80" s="9">
        <f t="shared" si="219"/>
        <v>125059.26</v>
      </c>
      <c r="BZ80" s="9">
        <f t="shared" si="220"/>
        <v>0</v>
      </c>
      <c r="CA80" s="96">
        <f t="shared" si="221"/>
        <v>0</v>
      </c>
      <c r="CB80" s="4">
        <f t="shared" si="179"/>
        <v>0</v>
      </c>
      <c r="CC80" s="9">
        <f t="shared" si="222"/>
        <v>0</v>
      </c>
      <c r="CD80" s="9">
        <f t="shared" si="223"/>
        <v>162303.95000000001</v>
      </c>
      <c r="CE80" s="9">
        <f t="shared" si="165"/>
        <v>162303.95000000001</v>
      </c>
      <c r="CF80" s="9">
        <f t="shared" si="224"/>
        <v>13519.92</v>
      </c>
      <c r="CG80" s="9">
        <f t="shared" si="225"/>
        <v>23724.770000000019</v>
      </c>
      <c r="CH80" s="9">
        <f t="shared" si="226"/>
        <v>138579.18</v>
      </c>
      <c r="CI80" s="9">
        <f t="shared" si="227"/>
        <v>0</v>
      </c>
      <c r="CJ80" s="96">
        <f t="shared" si="228"/>
        <v>0</v>
      </c>
      <c r="CK80" s="4">
        <f t="shared" si="179"/>
        <v>0</v>
      </c>
      <c r="CL80" s="9">
        <f t="shared" si="229"/>
        <v>0</v>
      </c>
      <c r="CM80" s="9">
        <f t="shared" si="230"/>
        <v>162303.95000000001</v>
      </c>
      <c r="CN80" s="9">
        <f t="shared" si="166"/>
        <v>162303.95000000001</v>
      </c>
      <c r="CO80" s="9">
        <f t="shared" si="231"/>
        <v>13519.92</v>
      </c>
      <c r="CP80" s="9">
        <f t="shared" si="232"/>
        <v>10204.850000000019</v>
      </c>
      <c r="CQ80" s="9">
        <f t="shared" si="233"/>
        <v>152099.1</v>
      </c>
      <c r="CR80" s="9">
        <f t="shared" si="234"/>
        <v>0</v>
      </c>
      <c r="CS80" s="96">
        <f t="shared" si="235"/>
        <v>0</v>
      </c>
    </row>
    <row r="81" spans="1:97" ht="12.9" customHeight="1" x14ac:dyDescent="0.25">
      <c r="A81" s="193"/>
      <c r="B81" s="186" t="str">
        <f>Anlagegueter!B304</f>
        <v>Tiefbrunnen-Umzäunung</v>
      </c>
      <c r="C81" s="217"/>
      <c r="D81" s="217"/>
      <c r="E81" s="183">
        <f>ROUND($E$65*Anlagegueter!E304/Anlagegueter!$E$317,2)</f>
        <v>3021.8</v>
      </c>
      <c r="F81" s="277">
        <v>40087</v>
      </c>
      <c r="G81" s="189">
        <f>Anlagegueter!G304</f>
        <v>10</v>
      </c>
      <c r="H81" s="177"/>
      <c r="I81" s="190"/>
      <c r="J81" s="240" t="s">
        <v>468</v>
      </c>
      <c r="K81" s="385">
        <f t="shared" si="236"/>
        <v>0.1</v>
      </c>
      <c r="L81" s="94">
        <f t="shared" si="237"/>
        <v>302.18</v>
      </c>
      <c r="M81" s="1">
        <f t="shared" si="173"/>
        <v>2341.8900000000003</v>
      </c>
      <c r="N81" s="1">
        <f t="shared" si="238"/>
        <v>679.91</v>
      </c>
      <c r="O81" s="1"/>
      <c r="P81" s="1">
        <f t="shared" si="174"/>
        <v>3021.8</v>
      </c>
      <c r="Q81" s="4">
        <f t="shared" si="151"/>
        <v>0</v>
      </c>
      <c r="R81" s="9">
        <f t="shared" si="175"/>
        <v>0</v>
      </c>
      <c r="S81" s="9">
        <f t="shared" si="176"/>
        <v>3021.8</v>
      </c>
      <c r="T81" s="9">
        <f t="shared" si="239"/>
        <v>3021.8</v>
      </c>
      <c r="U81" s="9">
        <f t="shared" si="240"/>
        <v>302.18</v>
      </c>
      <c r="V81" s="9">
        <f t="shared" si="177"/>
        <v>2039.7100000000003</v>
      </c>
      <c r="W81" s="9">
        <f t="shared" si="178"/>
        <v>982.08999999999992</v>
      </c>
      <c r="X81" s="9">
        <f t="shared" si="241"/>
        <v>0</v>
      </c>
      <c r="Y81" s="96">
        <f t="shared" si="242"/>
        <v>0</v>
      </c>
      <c r="Z81" s="4">
        <f t="shared" si="179"/>
        <v>0</v>
      </c>
      <c r="AA81" s="9">
        <f t="shared" si="180"/>
        <v>0</v>
      </c>
      <c r="AB81" s="9">
        <f t="shared" si="181"/>
        <v>3021.8</v>
      </c>
      <c r="AC81" s="9">
        <f t="shared" si="159"/>
        <v>3021.8</v>
      </c>
      <c r="AD81" s="9">
        <f t="shared" si="182"/>
        <v>302.18</v>
      </c>
      <c r="AE81" s="9">
        <f t="shared" si="183"/>
        <v>1737.5300000000002</v>
      </c>
      <c r="AF81" s="9">
        <f t="shared" si="184"/>
        <v>1284.27</v>
      </c>
      <c r="AG81" s="9">
        <f t="shared" si="185"/>
        <v>0</v>
      </c>
      <c r="AH81" s="96">
        <f t="shared" si="186"/>
        <v>0</v>
      </c>
      <c r="AI81" s="4">
        <f t="shared" si="179"/>
        <v>0</v>
      </c>
      <c r="AJ81" s="9">
        <f t="shared" si="187"/>
        <v>0</v>
      </c>
      <c r="AK81" s="9">
        <f t="shared" si="188"/>
        <v>3021.8</v>
      </c>
      <c r="AL81" s="9">
        <f t="shared" si="160"/>
        <v>3021.8</v>
      </c>
      <c r="AM81" s="9">
        <f t="shared" si="189"/>
        <v>302.18</v>
      </c>
      <c r="AN81" s="9">
        <f t="shared" si="190"/>
        <v>1435.3500000000001</v>
      </c>
      <c r="AO81" s="9">
        <f t="shared" si="191"/>
        <v>1586.45</v>
      </c>
      <c r="AP81" s="9">
        <f t="shared" si="192"/>
        <v>0</v>
      </c>
      <c r="AQ81" s="96">
        <f t="shared" si="193"/>
        <v>0</v>
      </c>
      <c r="AR81" s="4">
        <f t="shared" si="179"/>
        <v>0</v>
      </c>
      <c r="AS81" s="9">
        <f t="shared" si="194"/>
        <v>0</v>
      </c>
      <c r="AT81" s="9">
        <f t="shared" si="195"/>
        <v>3021.8</v>
      </c>
      <c r="AU81" s="9">
        <f t="shared" si="161"/>
        <v>3021.8</v>
      </c>
      <c r="AV81" s="9">
        <f t="shared" si="196"/>
        <v>302.18</v>
      </c>
      <c r="AW81" s="9">
        <f t="shared" si="197"/>
        <v>1133.17</v>
      </c>
      <c r="AX81" s="9">
        <f t="shared" si="198"/>
        <v>1888.63</v>
      </c>
      <c r="AY81" s="9">
        <f t="shared" si="199"/>
        <v>0</v>
      </c>
      <c r="AZ81" s="96">
        <f t="shared" si="200"/>
        <v>0</v>
      </c>
      <c r="BA81" s="4">
        <f t="shared" si="179"/>
        <v>0</v>
      </c>
      <c r="BB81" s="9">
        <f t="shared" si="201"/>
        <v>0</v>
      </c>
      <c r="BC81" s="9">
        <f t="shared" si="202"/>
        <v>3021.8</v>
      </c>
      <c r="BD81" s="9">
        <f t="shared" si="162"/>
        <v>3021.8</v>
      </c>
      <c r="BE81" s="9">
        <f t="shared" si="203"/>
        <v>302.18</v>
      </c>
      <c r="BF81" s="9">
        <f t="shared" si="204"/>
        <v>830.99</v>
      </c>
      <c r="BG81" s="9">
        <f t="shared" si="205"/>
        <v>2190.81</v>
      </c>
      <c r="BH81" s="9">
        <f t="shared" si="206"/>
        <v>0</v>
      </c>
      <c r="BI81" s="96">
        <f t="shared" si="207"/>
        <v>0</v>
      </c>
      <c r="BJ81" s="4">
        <f t="shared" si="179"/>
        <v>0</v>
      </c>
      <c r="BK81" s="9">
        <f t="shared" si="208"/>
        <v>0</v>
      </c>
      <c r="BL81" s="9">
        <f t="shared" si="209"/>
        <v>3021.8</v>
      </c>
      <c r="BM81" s="9">
        <f t="shared" si="163"/>
        <v>3021.8</v>
      </c>
      <c r="BN81" s="9">
        <f t="shared" si="210"/>
        <v>302.18</v>
      </c>
      <c r="BO81" s="9">
        <f t="shared" si="211"/>
        <v>528.80999999999995</v>
      </c>
      <c r="BP81" s="9">
        <f t="shared" si="212"/>
        <v>2492.9899999999998</v>
      </c>
      <c r="BQ81" s="9">
        <f t="shared" si="213"/>
        <v>0</v>
      </c>
      <c r="BR81" s="96">
        <f t="shared" si="214"/>
        <v>0</v>
      </c>
      <c r="BS81" s="4">
        <f t="shared" si="179"/>
        <v>0</v>
      </c>
      <c r="BT81" s="9">
        <f t="shared" si="215"/>
        <v>0</v>
      </c>
      <c r="BU81" s="9">
        <f t="shared" si="216"/>
        <v>3021.8</v>
      </c>
      <c r="BV81" s="9">
        <f t="shared" si="164"/>
        <v>3021.8</v>
      </c>
      <c r="BW81" s="9">
        <f t="shared" si="217"/>
        <v>302.18</v>
      </c>
      <c r="BX81" s="9">
        <f t="shared" si="218"/>
        <v>226.62999999999994</v>
      </c>
      <c r="BY81" s="9">
        <f t="shared" si="219"/>
        <v>2795.1699999999996</v>
      </c>
      <c r="BZ81" s="9">
        <f t="shared" si="220"/>
        <v>0</v>
      </c>
      <c r="CA81" s="96">
        <f t="shared" si="221"/>
        <v>0</v>
      </c>
      <c r="CB81" s="4">
        <f t="shared" si="179"/>
        <v>0</v>
      </c>
      <c r="CC81" s="9">
        <f t="shared" si="222"/>
        <v>0</v>
      </c>
      <c r="CD81" s="9">
        <f t="shared" si="223"/>
        <v>3021.8</v>
      </c>
      <c r="CE81" s="9">
        <f t="shared" si="165"/>
        <v>2266.3000000000002</v>
      </c>
      <c r="CF81" s="9">
        <f t="shared" si="224"/>
        <v>226.62999999999994</v>
      </c>
      <c r="CG81" s="9">
        <f t="shared" si="225"/>
        <v>0</v>
      </c>
      <c r="CH81" s="9">
        <f t="shared" si="226"/>
        <v>3021.7999999999997</v>
      </c>
      <c r="CI81" s="9">
        <f t="shared" si="227"/>
        <v>0</v>
      </c>
      <c r="CJ81" s="96">
        <f t="shared" si="228"/>
        <v>0</v>
      </c>
      <c r="CK81" s="4">
        <f t="shared" si="179"/>
        <v>0</v>
      </c>
      <c r="CL81" s="9">
        <f t="shared" si="229"/>
        <v>0</v>
      </c>
      <c r="CM81" s="9">
        <f t="shared" si="230"/>
        <v>3021.8</v>
      </c>
      <c r="CN81" s="9">
        <f t="shared" si="166"/>
        <v>0</v>
      </c>
      <c r="CO81" s="9">
        <f t="shared" si="231"/>
        <v>0</v>
      </c>
      <c r="CP81" s="9">
        <f t="shared" si="232"/>
        <v>0</v>
      </c>
      <c r="CQ81" s="9">
        <f t="shared" si="233"/>
        <v>3021.7999999999997</v>
      </c>
      <c r="CR81" s="9">
        <f t="shared" si="234"/>
        <v>0</v>
      </c>
      <c r="CS81" s="96">
        <f t="shared" si="235"/>
        <v>0</v>
      </c>
    </row>
    <row r="82" spans="1:97" ht="12.9" customHeight="1" x14ac:dyDescent="0.25">
      <c r="A82" s="193"/>
      <c r="B82" s="186" t="str">
        <f>Anlagegueter!B305</f>
        <v>Tiefbrunnen-Fernwirktechnik</v>
      </c>
      <c r="C82" s="217"/>
      <c r="D82" s="217"/>
      <c r="E82" s="183">
        <f>ROUND($E$65*Anlagegueter!E305/Anlagegueter!$E$317,2)</f>
        <v>42802.65</v>
      </c>
      <c r="F82" s="277">
        <v>40087</v>
      </c>
      <c r="G82" s="189">
        <f>Anlagegueter!G305</f>
        <v>11</v>
      </c>
      <c r="H82" s="177"/>
      <c r="I82" s="190"/>
      <c r="J82" s="240" t="s">
        <v>468</v>
      </c>
      <c r="K82" s="385">
        <f t="shared" si="236"/>
        <v>9.0899999999999995E-2</v>
      </c>
      <c r="L82" s="94">
        <f t="shared" si="237"/>
        <v>3890.76</v>
      </c>
      <c r="M82" s="1">
        <f t="shared" si="173"/>
        <v>34048.44</v>
      </c>
      <c r="N82" s="1">
        <f t="shared" si="238"/>
        <v>8754.2100000000009</v>
      </c>
      <c r="O82" s="1"/>
      <c r="P82" s="1">
        <f t="shared" si="174"/>
        <v>42802.65</v>
      </c>
      <c r="Q82" s="4">
        <f t="shared" si="151"/>
        <v>0</v>
      </c>
      <c r="R82" s="9">
        <f t="shared" si="175"/>
        <v>0</v>
      </c>
      <c r="S82" s="9">
        <f t="shared" si="176"/>
        <v>42802.65</v>
      </c>
      <c r="T82" s="9">
        <f t="shared" si="239"/>
        <v>42802.65</v>
      </c>
      <c r="U82" s="9">
        <f t="shared" si="240"/>
        <v>3890.76</v>
      </c>
      <c r="V82" s="9">
        <f t="shared" si="177"/>
        <v>30157.68</v>
      </c>
      <c r="W82" s="9">
        <f t="shared" si="178"/>
        <v>12644.970000000001</v>
      </c>
      <c r="X82" s="9">
        <f t="shared" si="241"/>
        <v>0</v>
      </c>
      <c r="Y82" s="96">
        <f t="shared" si="242"/>
        <v>0</v>
      </c>
      <c r="Z82" s="4">
        <f t="shared" si="179"/>
        <v>0</v>
      </c>
      <c r="AA82" s="9">
        <f t="shared" si="180"/>
        <v>0</v>
      </c>
      <c r="AB82" s="9">
        <f t="shared" si="181"/>
        <v>42802.65</v>
      </c>
      <c r="AC82" s="9">
        <f t="shared" si="159"/>
        <v>42802.65</v>
      </c>
      <c r="AD82" s="9">
        <f t="shared" si="182"/>
        <v>3890.76</v>
      </c>
      <c r="AE82" s="9">
        <f t="shared" si="183"/>
        <v>26266.92</v>
      </c>
      <c r="AF82" s="9">
        <f t="shared" si="184"/>
        <v>16535.730000000003</v>
      </c>
      <c r="AG82" s="9">
        <f t="shared" si="185"/>
        <v>0</v>
      </c>
      <c r="AH82" s="96">
        <f t="shared" si="186"/>
        <v>0</v>
      </c>
      <c r="AI82" s="4">
        <f t="shared" si="179"/>
        <v>0</v>
      </c>
      <c r="AJ82" s="9">
        <f t="shared" si="187"/>
        <v>0</v>
      </c>
      <c r="AK82" s="9">
        <f t="shared" si="188"/>
        <v>42802.65</v>
      </c>
      <c r="AL82" s="9">
        <f t="shared" si="160"/>
        <v>42802.65</v>
      </c>
      <c r="AM82" s="9">
        <f t="shared" si="189"/>
        <v>3890.76</v>
      </c>
      <c r="AN82" s="9">
        <f t="shared" si="190"/>
        <v>22376.159999999996</v>
      </c>
      <c r="AO82" s="9">
        <f t="shared" si="191"/>
        <v>20426.490000000005</v>
      </c>
      <c r="AP82" s="9">
        <f t="shared" si="192"/>
        <v>0</v>
      </c>
      <c r="AQ82" s="96">
        <f t="shared" si="193"/>
        <v>0</v>
      </c>
      <c r="AR82" s="4">
        <f t="shared" si="179"/>
        <v>0</v>
      </c>
      <c r="AS82" s="9">
        <f t="shared" si="194"/>
        <v>0</v>
      </c>
      <c r="AT82" s="9">
        <f t="shared" si="195"/>
        <v>42802.65</v>
      </c>
      <c r="AU82" s="9">
        <f t="shared" si="161"/>
        <v>42802.65</v>
      </c>
      <c r="AV82" s="9">
        <f t="shared" si="196"/>
        <v>3890.76</v>
      </c>
      <c r="AW82" s="9">
        <f t="shared" si="197"/>
        <v>18485.399999999994</v>
      </c>
      <c r="AX82" s="9">
        <f t="shared" si="198"/>
        <v>24317.250000000007</v>
      </c>
      <c r="AY82" s="9">
        <f t="shared" si="199"/>
        <v>0</v>
      </c>
      <c r="AZ82" s="96">
        <f t="shared" si="200"/>
        <v>0</v>
      </c>
      <c r="BA82" s="4">
        <f t="shared" si="179"/>
        <v>0</v>
      </c>
      <c r="BB82" s="9">
        <f t="shared" si="201"/>
        <v>0</v>
      </c>
      <c r="BC82" s="9">
        <f t="shared" si="202"/>
        <v>42802.65</v>
      </c>
      <c r="BD82" s="9">
        <f t="shared" si="162"/>
        <v>42802.65</v>
      </c>
      <c r="BE82" s="9">
        <f t="shared" si="203"/>
        <v>3890.76</v>
      </c>
      <c r="BF82" s="9">
        <f t="shared" si="204"/>
        <v>14594.639999999994</v>
      </c>
      <c r="BG82" s="9">
        <f t="shared" si="205"/>
        <v>28208.010000000009</v>
      </c>
      <c r="BH82" s="9">
        <f t="shared" si="206"/>
        <v>0</v>
      </c>
      <c r="BI82" s="96">
        <f t="shared" si="207"/>
        <v>0</v>
      </c>
      <c r="BJ82" s="4">
        <f t="shared" si="179"/>
        <v>0</v>
      </c>
      <c r="BK82" s="9">
        <f t="shared" si="208"/>
        <v>0</v>
      </c>
      <c r="BL82" s="9">
        <f t="shared" si="209"/>
        <v>42802.65</v>
      </c>
      <c r="BM82" s="9">
        <f t="shared" si="163"/>
        <v>42802.65</v>
      </c>
      <c r="BN82" s="9">
        <f t="shared" si="210"/>
        <v>3890.76</v>
      </c>
      <c r="BO82" s="9">
        <f t="shared" si="211"/>
        <v>10703.879999999994</v>
      </c>
      <c r="BP82" s="9">
        <f t="shared" si="212"/>
        <v>32098.770000000011</v>
      </c>
      <c r="BQ82" s="9">
        <f t="shared" si="213"/>
        <v>0</v>
      </c>
      <c r="BR82" s="96">
        <f t="shared" si="214"/>
        <v>0</v>
      </c>
      <c r="BS82" s="4">
        <f t="shared" si="179"/>
        <v>0</v>
      </c>
      <c r="BT82" s="9">
        <f t="shared" si="215"/>
        <v>0</v>
      </c>
      <c r="BU82" s="9">
        <f t="shared" si="216"/>
        <v>42802.65</v>
      </c>
      <c r="BV82" s="9">
        <f t="shared" si="164"/>
        <v>42802.65</v>
      </c>
      <c r="BW82" s="9">
        <f t="shared" si="217"/>
        <v>3890.76</v>
      </c>
      <c r="BX82" s="9">
        <f t="shared" si="218"/>
        <v>6813.1199999999935</v>
      </c>
      <c r="BY82" s="9">
        <f t="shared" si="219"/>
        <v>35989.530000000013</v>
      </c>
      <c r="BZ82" s="9">
        <f t="shared" si="220"/>
        <v>0</v>
      </c>
      <c r="CA82" s="96">
        <f t="shared" si="221"/>
        <v>0</v>
      </c>
      <c r="CB82" s="4">
        <f t="shared" si="179"/>
        <v>0</v>
      </c>
      <c r="CC82" s="9">
        <f t="shared" si="222"/>
        <v>0</v>
      </c>
      <c r="CD82" s="9">
        <f t="shared" si="223"/>
        <v>42802.65</v>
      </c>
      <c r="CE82" s="9">
        <f t="shared" si="165"/>
        <v>42802.65</v>
      </c>
      <c r="CF82" s="9">
        <f t="shared" si="224"/>
        <v>3890.76</v>
      </c>
      <c r="CG82" s="9">
        <f t="shared" si="225"/>
        <v>2922.3599999999933</v>
      </c>
      <c r="CH82" s="9">
        <f t="shared" si="226"/>
        <v>39880.290000000015</v>
      </c>
      <c r="CI82" s="9">
        <f t="shared" si="227"/>
        <v>0</v>
      </c>
      <c r="CJ82" s="96">
        <f t="shared" si="228"/>
        <v>0</v>
      </c>
      <c r="CK82" s="4">
        <f t="shared" si="179"/>
        <v>0</v>
      </c>
      <c r="CL82" s="9">
        <f t="shared" si="229"/>
        <v>0</v>
      </c>
      <c r="CM82" s="9">
        <f t="shared" si="230"/>
        <v>42802.65</v>
      </c>
      <c r="CN82" s="9">
        <f t="shared" si="166"/>
        <v>32149.18</v>
      </c>
      <c r="CO82" s="9">
        <f t="shared" si="231"/>
        <v>2922.3599999999933</v>
      </c>
      <c r="CP82" s="9">
        <f t="shared" si="232"/>
        <v>0</v>
      </c>
      <c r="CQ82" s="9">
        <f t="shared" si="233"/>
        <v>42802.650000000009</v>
      </c>
      <c r="CR82" s="9">
        <f t="shared" si="234"/>
        <v>0</v>
      </c>
      <c r="CS82" s="96">
        <f t="shared" si="235"/>
        <v>0</v>
      </c>
    </row>
    <row r="83" spans="1:97" ht="12.9" customHeight="1" x14ac:dyDescent="0.25">
      <c r="A83" s="193"/>
      <c r="B83" s="186" t="str">
        <f>Anlagegueter!B306</f>
        <v>Hochbehälter  Bauwerk</v>
      </c>
      <c r="C83" s="217"/>
      <c r="D83" s="217"/>
      <c r="E83" s="183">
        <f>ROUND($E$65*Anlagegueter!E306/Anlagegueter!$E$317,2)</f>
        <v>499157.86</v>
      </c>
      <c r="F83" s="277">
        <v>40087</v>
      </c>
      <c r="G83" s="189">
        <f>Anlagegueter!G306</f>
        <v>50</v>
      </c>
      <c r="H83" s="177"/>
      <c r="I83" s="190"/>
      <c r="J83" s="240" t="s">
        <v>468</v>
      </c>
      <c r="K83" s="385">
        <f t="shared" si="236"/>
        <v>0.02</v>
      </c>
      <c r="L83" s="94">
        <f t="shared" si="237"/>
        <v>9983.16</v>
      </c>
      <c r="M83" s="1">
        <f t="shared" si="173"/>
        <v>476695.75</v>
      </c>
      <c r="N83" s="1">
        <f t="shared" si="238"/>
        <v>22462.11</v>
      </c>
      <c r="O83" s="1"/>
      <c r="P83" s="1">
        <f t="shared" si="174"/>
        <v>499157.86</v>
      </c>
      <c r="Q83" s="4">
        <f t="shared" si="151"/>
        <v>0</v>
      </c>
      <c r="R83" s="9">
        <f t="shared" si="175"/>
        <v>0</v>
      </c>
      <c r="S83" s="9">
        <f t="shared" si="176"/>
        <v>499157.86</v>
      </c>
      <c r="T83" s="9">
        <f t="shared" si="239"/>
        <v>499157.86</v>
      </c>
      <c r="U83" s="9">
        <f t="shared" si="240"/>
        <v>9983.16</v>
      </c>
      <c r="V83" s="9">
        <f t="shared" si="177"/>
        <v>466712.59</v>
      </c>
      <c r="W83" s="9">
        <f t="shared" si="178"/>
        <v>32445.27</v>
      </c>
      <c r="X83" s="9">
        <f t="shared" si="241"/>
        <v>0</v>
      </c>
      <c r="Y83" s="96">
        <f t="shared" si="242"/>
        <v>0</v>
      </c>
      <c r="Z83" s="4">
        <f t="shared" si="179"/>
        <v>0</v>
      </c>
      <c r="AA83" s="9">
        <f t="shared" si="180"/>
        <v>0</v>
      </c>
      <c r="AB83" s="9">
        <f t="shared" si="181"/>
        <v>499157.86</v>
      </c>
      <c r="AC83" s="9">
        <f t="shared" si="159"/>
        <v>499157.86</v>
      </c>
      <c r="AD83" s="9">
        <f t="shared" si="182"/>
        <v>9983.16</v>
      </c>
      <c r="AE83" s="9">
        <f t="shared" si="183"/>
        <v>456729.43000000005</v>
      </c>
      <c r="AF83" s="9">
        <f t="shared" si="184"/>
        <v>42428.43</v>
      </c>
      <c r="AG83" s="9">
        <f t="shared" si="185"/>
        <v>0</v>
      </c>
      <c r="AH83" s="96">
        <f t="shared" si="186"/>
        <v>0</v>
      </c>
      <c r="AI83" s="4">
        <f t="shared" si="179"/>
        <v>0</v>
      </c>
      <c r="AJ83" s="9">
        <f t="shared" si="187"/>
        <v>0</v>
      </c>
      <c r="AK83" s="9">
        <f t="shared" si="188"/>
        <v>499157.86</v>
      </c>
      <c r="AL83" s="9">
        <f t="shared" si="160"/>
        <v>499157.86</v>
      </c>
      <c r="AM83" s="9">
        <f t="shared" si="189"/>
        <v>9983.16</v>
      </c>
      <c r="AN83" s="9">
        <f t="shared" si="190"/>
        <v>446746.27000000008</v>
      </c>
      <c r="AO83" s="9">
        <f t="shared" si="191"/>
        <v>52411.59</v>
      </c>
      <c r="AP83" s="9">
        <f t="shared" si="192"/>
        <v>0</v>
      </c>
      <c r="AQ83" s="96">
        <f t="shared" si="193"/>
        <v>0</v>
      </c>
      <c r="AR83" s="4">
        <f t="shared" si="179"/>
        <v>0</v>
      </c>
      <c r="AS83" s="9">
        <f t="shared" si="194"/>
        <v>0</v>
      </c>
      <c r="AT83" s="9">
        <f t="shared" si="195"/>
        <v>499157.86</v>
      </c>
      <c r="AU83" s="9">
        <f t="shared" si="161"/>
        <v>499157.86</v>
      </c>
      <c r="AV83" s="9">
        <f t="shared" si="196"/>
        <v>9983.16</v>
      </c>
      <c r="AW83" s="9">
        <f t="shared" si="197"/>
        <v>436763.1100000001</v>
      </c>
      <c r="AX83" s="9">
        <f t="shared" si="198"/>
        <v>62394.75</v>
      </c>
      <c r="AY83" s="9">
        <f t="shared" si="199"/>
        <v>0</v>
      </c>
      <c r="AZ83" s="96">
        <f t="shared" si="200"/>
        <v>0</v>
      </c>
      <c r="BA83" s="4">
        <f t="shared" si="179"/>
        <v>0</v>
      </c>
      <c r="BB83" s="9">
        <f t="shared" si="201"/>
        <v>0</v>
      </c>
      <c r="BC83" s="9">
        <f t="shared" si="202"/>
        <v>499157.86</v>
      </c>
      <c r="BD83" s="9">
        <f t="shared" si="162"/>
        <v>499157.86</v>
      </c>
      <c r="BE83" s="9">
        <f t="shared" si="203"/>
        <v>9983.16</v>
      </c>
      <c r="BF83" s="9">
        <f t="shared" si="204"/>
        <v>426779.95000000013</v>
      </c>
      <c r="BG83" s="9">
        <f t="shared" si="205"/>
        <v>72377.91</v>
      </c>
      <c r="BH83" s="9">
        <f t="shared" si="206"/>
        <v>0</v>
      </c>
      <c r="BI83" s="96">
        <f t="shared" si="207"/>
        <v>0</v>
      </c>
      <c r="BJ83" s="4">
        <f t="shared" si="179"/>
        <v>0</v>
      </c>
      <c r="BK83" s="9">
        <f t="shared" si="208"/>
        <v>0</v>
      </c>
      <c r="BL83" s="9">
        <f t="shared" si="209"/>
        <v>499157.86</v>
      </c>
      <c r="BM83" s="9">
        <f t="shared" si="163"/>
        <v>499157.86</v>
      </c>
      <c r="BN83" s="9">
        <f t="shared" si="210"/>
        <v>9983.16</v>
      </c>
      <c r="BO83" s="9">
        <f t="shared" si="211"/>
        <v>416796.79000000015</v>
      </c>
      <c r="BP83" s="9">
        <f t="shared" si="212"/>
        <v>82361.070000000007</v>
      </c>
      <c r="BQ83" s="9">
        <f t="shared" si="213"/>
        <v>0</v>
      </c>
      <c r="BR83" s="96">
        <f t="shared" si="214"/>
        <v>0</v>
      </c>
      <c r="BS83" s="4">
        <f t="shared" si="179"/>
        <v>0</v>
      </c>
      <c r="BT83" s="9">
        <f t="shared" si="215"/>
        <v>0</v>
      </c>
      <c r="BU83" s="9">
        <f t="shared" si="216"/>
        <v>499157.86</v>
      </c>
      <c r="BV83" s="9">
        <f t="shared" si="164"/>
        <v>499157.86</v>
      </c>
      <c r="BW83" s="9">
        <f t="shared" si="217"/>
        <v>9983.16</v>
      </c>
      <c r="BX83" s="9">
        <f t="shared" si="218"/>
        <v>406813.63000000018</v>
      </c>
      <c r="BY83" s="9">
        <f t="shared" si="219"/>
        <v>92344.23000000001</v>
      </c>
      <c r="BZ83" s="9">
        <f t="shared" si="220"/>
        <v>0</v>
      </c>
      <c r="CA83" s="96">
        <f t="shared" si="221"/>
        <v>0</v>
      </c>
      <c r="CB83" s="4">
        <f t="shared" si="179"/>
        <v>0</v>
      </c>
      <c r="CC83" s="9">
        <f t="shared" si="222"/>
        <v>0</v>
      </c>
      <c r="CD83" s="9">
        <f t="shared" si="223"/>
        <v>499157.86</v>
      </c>
      <c r="CE83" s="9">
        <f t="shared" si="165"/>
        <v>499157.86</v>
      </c>
      <c r="CF83" s="9">
        <f t="shared" si="224"/>
        <v>9983.16</v>
      </c>
      <c r="CG83" s="9">
        <f t="shared" si="225"/>
        <v>396830.4700000002</v>
      </c>
      <c r="CH83" s="9">
        <f t="shared" si="226"/>
        <v>102327.39000000001</v>
      </c>
      <c r="CI83" s="9">
        <f t="shared" si="227"/>
        <v>0</v>
      </c>
      <c r="CJ83" s="96">
        <f t="shared" si="228"/>
        <v>0</v>
      </c>
      <c r="CK83" s="4">
        <f t="shared" si="179"/>
        <v>0</v>
      </c>
      <c r="CL83" s="9">
        <f t="shared" si="229"/>
        <v>0</v>
      </c>
      <c r="CM83" s="9">
        <f t="shared" si="230"/>
        <v>499157.86</v>
      </c>
      <c r="CN83" s="9">
        <f t="shared" si="166"/>
        <v>499157.86</v>
      </c>
      <c r="CO83" s="9">
        <f t="shared" si="231"/>
        <v>9983.16</v>
      </c>
      <c r="CP83" s="9">
        <f t="shared" si="232"/>
        <v>386847.31000000023</v>
      </c>
      <c r="CQ83" s="9">
        <f t="shared" si="233"/>
        <v>112310.55000000002</v>
      </c>
      <c r="CR83" s="9">
        <f t="shared" si="234"/>
        <v>0</v>
      </c>
      <c r="CS83" s="96">
        <f t="shared" si="235"/>
        <v>0</v>
      </c>
    </row>
    <row r="84" spans="1:97" ht="12.9" customHeight="1" x14ac:dyDescent="0.25">
      <c r="A84" s="193"/>
      <c r="B84" s="186" t="str">
        <f>Anlagegueter!B307</f>
        <v>Hochbehälter  Umzäunung</v>
      </c>
      <c r="C84" s="217"/>
      <c r="D84" s="217"/>
      <c r="E84" s="183">
        <f>ROUND($E$65*Anlagegueter!E307/Anlagegueter!$E$317,2)</f>
        <v>12257.66</v>
      </c>
      <c r="F84" s="277">
        <v>40087</v>
      </c>
      <c r="G84" s="189">
        <f>Anlagegueter!G307</f>
        <v>10</v>
      </c>
      <c r="H84" s="177"/>
      <c r="I84" s="190"/>
      <c r="J84" s="240" t="s">
        <v>468</v>
      </c>
      <c r="K84" s="385">
        <f t="shared" si="236"/>
        <v>0.1</v>
      </c>
      <c r="L84" s="94">
        <f t="shared" si="237"/>
        <v>1225.77</v>
      </c>
      <c r="M84" s="1">
        <f t="shared" si="173"/>
        <v>9499.68</v>
      </c>
      <c r="N84" s="1">
        <f t="shared" si="238"/>
        <v>2757.98</v>
      </c>
      <c r="O84" s="1"/>
      <c r="P84" s="1">
        <f t="shared" si="174"/>
        <v>12257.66</v>
      </c>
      <c r="Q84" s="4">
        <f t="shared" si="151"/>
        <v>0</v>
      </c>
      <c r="R84" s="9">
        <f t="shared" si="175"/>
        <v>0</v>
      </c>
      <c r="S84" s="9">
        <f t="shared" si="176"/>
        <v>12257.66</v>
      </c>
      <c r="T84" s="9">
        <f t="shared" si="239"/>
        <v>12257.66</v>
      </c>
      <c r="U84" s="9">
        <f t="shared" si="240"/>
        <v>1225.77</v>
      </c>
      <c r="V84" s="9">
        <f t="shared" si="177"/>
        <v>8273.91</v>
      </c>
      <c r="W84" s="9">
        <f t="shared" si="178"/>
        <v>3983.75</v>
      </c>
      <c r="X84" s="9">
        <f t="shared" si="241"/>
        <v>0</v>
      </c>
      <c r="Y84" s="96">
        <f t="shared" si="242"/>
        <v>0</v>
      </c>
      <c r="Z84" s="4">
        <f t="shared" si="179"/>
        <v>0</v>
      </c>
      <c r="AA84" s="9">
        <f t="shared" si="180"/>
        <v>0</v>
      </c>
      <c r="AB84" s="9">
        <f t="shared" si="181"/>
        <v>12257.66</v>
      </c>
      <c r="AC84" s="9">
        <f t="shared" si="159"/>
        <v>12257.66</v>
      </c>
      <c r="AD84" s="9">
        <f t="shared" si="182"/>
        <v>1225.77</v>
      </c>
      <c r="AE84" s="9">
        <f t="shared" si="183"/>
        <v>7048.1399999999994</v>
      </c>
      <c r="AF84" s="9">
        <f t="shared" si="184"/>
        <v>5209.5200000000004</v>
      </c>
      <c r="AG84" s="9">
        <f t="shared" si="185"/>
        <v>0</v>
      </c>
      <c r="AH84" s="96">
        <f t="shared" si="186"/>
        <v>0</v>
      </c>
      <c r="AI84" s="4">
        <f t="shared" si="179"/>
        <v>0</v>
      </c>
      <c r="AJ84" s="9">
        <f t="shared" si="187"/>
        <v>0</v>
      </c>
      <c r="AK84" s="9">
        <f t="shared" si="188"/>
        <v>12257.66</v>
      </c>
      <c r="AL84" s="9">
        <f t="shared" si="160"/>
        <v>12257.66</v>
      </c>
      <c r="AM84" s="9">
        <f t="shared" si="189"/>
        <v>1225.77</v>
      </c>
      <c r="AN84" s="9">
        <f t="shared" si="190"/>
        <v>5822.369999999999</v>
      </c>
      <c r="AO84" s="9">
        <f t="shared" si="191"/>
        <v>6435.2900000000009</v>
      </c>
      <c r="AP84" s="9">
        <f t="shared" si="192"/>
        <v>0</v>
      </c>
      <c r="AQ84" s="96">
        <f t="shared" si="193"/>
        <v>0</v>
      </c>
      <c r="AR84" s="4">
        <f t="shared" si="179"/>
        <v>0</v>
      </c>
      <c r="AS84" s="9">
        <f t="shared" si="194"/>
        <v>0</v>
      </c>
      <c r="AT84" s="9">
        <f t="shared" si="195"/>
        <v>12257.66</v>
      </c>
      <c r="AU84" s="9">
        <f t="shared" si="161"/>
        <v>12257.66</v>
      </c>
      <c r="AV84" s="9">
        <f t="shared" si="196"/>
        <v>1225.77</v>
      </c>
      <c r="AW84" s="9">
        <f t="shared" si="197"/>
        <v>4596.5999999999985</v>
      </c>
      <c r="AX84" s="9">
        <f t="shared" si="198"/>
        <v>7661.0600000000013</v>
      </c>
      <c r="AY84" s="9">
        <f t="shared" si="199"/>
        <v>0</v>
      </c>
      <c r="AZ84" s="96">
        <f t="shared" si="200"/>
        <v>0</v>
      </c>
      <c r="BA84" s="4">
        <f t="shared" si="179"/>
        <v>0</v>
      </c>
      <c r="BB84" s="9">
        <f t="shared" si="201"/>
        <v>0</v>
      </c>
      <c r="BC84" s="9">
        <f t="shared" si="202"/>
        <v>12257.66</v>
      </c>
      <c r="BD84" s="9">
        <f t="shared" si="162"/>
        <v>12257.66</v>
      </c>
      <c r="BE84" s="9">
        <f t="shared" si="203"/>
        <v>1225.77</v>
      </c>
      <c r="BF84" s="9">
        <f t="shared" si="204"/>
        <v>3370.8299999999986</v>
      </c>
      <c r="BG84" s="9">
        <f t="shared" si="205"/>
        <v>8886.8300000000017</v>
      </c>
      <c r="BH84" s="9">
        <f t="shared" si="206"/>
        <v>0</v>
      </c>
      <c r="BI84" s="96">
        <f t="shared" si="207"/>
        <v>0</v>
      </c>
      <c r="BJ84" s="4">
        <f t="shared" si="179"/>
        <v>0</v>
      </c>
      <c r="BK84" s="9">
        <f t="shared" si="208"/>
        <v>0</v>
      </c>
      <c r="BL84" s="9">
        <f t="shared" si="209"/>
        <v>12257.66</v>
      </c>
      <c r="BM84" s="9">
        <f t="shared" si="163"/>
        <v>12257.66</v>
      </c>
      <c r="BN84" s="9">
        <f t="shared" si="210"/>
        <v>1225.77</v>
      </c>
      <c r="BO84" s="9">
        <f t="shared" si="211"/>
        <v>2145.0599999999986</v>
      </c>
      <c r="BP84" s="9">
        <f t="shared" si="212"/>
        <v>10112.600000000002</v>
      </c>
      <c r="BQ84" s="9">
        <f t="shared" si="213"/>
        <v>0</v>
      </c>
      <c r="BR84" s="96">
        <f t="shared" si="214"/>
        <v>0</v>
      </c>
      <c r="BS84" s="4">
        <f t="shared" si="179"/>
        <v>0</v>
      </c>
      <c r="BT84" s="9">
        <f t="shared" si="215"/>
        <v>0</v>
      </c>
      <c r="BU84" s="9">
        <f t="shared" si="216"/>
        <v>12257.66</v>
      </c>
      <c r="BV84" s="9">
        <f t="shared" si="164"/>
        <v>12257.66</v>
      </c>
      <c r="BW84" s="9">
        <f t="shared" si="217"/>
        <v>1225.77</v>
      </c>
      <c r="BX84" s="9">
        <f t="shared" si="218"/>
        <v>919.2899999999986</v>
      </c>
      <c r="BY84" s="9">
        <f t="shared" si="219"/>
        <v>11338.370000000003</v>
      </c>
      <c r="BZ84" s="9">
        <f t="shared" si="220"/>
        <v>0</v>
      </c>
      <c r="CA84" s="96">
        <f t="shared" si="221"/>
        <v>0</v>
      </c>
      <c r="CB84" s="4">
        <f t="shared" si="179"/>
        <v>0</v>
      </c>
      <c r="CC84" s="9">
        <f t="shared" si="222"/>
        <v>0</v>
      </c>
      <c r="CD84" s="9">
        <f t="shared" si="223"/>
        <v>12257.66</v>
      </c>
      <c r="CE84" s="9">
        <f t="shared" si="165"/>
        <v>9192.8700000000008</v>
      </c>
      <c r="CF84" s="9">
        <f t="shared" si="224"/>
        <v>919.2899999999986</v>
      </c>
      <c r="CG84" s="9">
        <f t="shared" si="225"/>
        <v>0</v>
      </c>
      <c r="CH84" s="9">
        <f t="shared" si="226"/>
        <v>12257.660000000002</v>
      </c>
      <c r="CI84" s="9">
        <f t="shared" si="227"/>
        <v>0</v>
      </c>
      <c r="CJ84" s="96">
        <f t="shared" si="228"/>
        <v>0</v>
      </c>
      <c r="CK84" s="4">
        <f t="shared" si="179"/>
        <v>0</v>
      </c>
      <c r="CL84" s="9">
        <f t="shared" si="229"/>
        <v>0</v>
      </c>
      <c r="CM84" s="9">
        <f t="shared" si="230"/>
        <v>12257.66</v>
      </c>
      <c r="CN84" s="9">
        <f t="shared" si="166"/>
        <v>0</v>
      </c>
      <c r="CO84" s="9">
        <f t="shared" si="231"/>
        <v>0</v>
      </c>
      <c r="CP84" s="9">
        <f t="shared" si="232"/>
        <v>0</v>
      </c>
      <c r="CQ84" s="9">
        <f t="shared" si="233"/>
        <v>12257.660000000002</v>
      </c>
      <c r="CR84" s="9">
        <f t="shared" si="234"/>
        <v>0</v>
      </c>
      <c r="CS84" s="96">
        <f t="shared" si="235"/>
        <v>0</v>
      </c>
    </row>
    <row r="85" spans="1:97" ht="12.9" customHeight="1" x14ac:dyDescent="0.25">
      <c r="A85" s="193"/>
      <c r="B85" s="186" t="str">
        <f>Anlagegueter!B308</f>
        <v>Hochbehälter  Grünanlagen</v>
      </c>
      <c r="C85" s="217"/>
      <c r="D85" s="217"/>
      <c r="E85" s="183">
        <f>ROUND($E$65*Anlagegueter!E308/Anlagegueter!$E$317,2)</f>
        <v>1277.19</v>
      </c>
      <c r="F85" s="277">
        <v>40087</v>
      </c>
      <c r="G85" s="189">
        <f>Anlagegueter!G308</f>
        <v>15</v>
      </c>
      <c r="H85" s="177"/>
      <c r="I85" s="190"/>
      <c r="J85" s="240" t="s">
        <v>468</v>
      </c>
      <c r="K85" s="385">
        <f t="shared" si="236"/>
        <v>6.6699999999999995E-2</v>
      </c>
      <c r="L85" s="94">
        <f t="shared" si="237"/>
        <v>85.19</v>
      </c>
      <c r="M85" s="1">
        <f t="shared" si="173"/>
        <v>1085.51</v>
      </c>
      <c r="N85" s="1">
        <f t="shared" si="238"/>
        <v>191.68</v>
      </c>
      <c r="O85" s="1"/>
      <c r="P85" s="1">
        <f t="shared" si="174"/>
        <v>1277.19</v>
      </c>
      <c r="Q85" s="4">
        <f t="shared" si="151"/>
        <v>0</v>
      </c>
      <c r="R85" s="9">
        <f t="shared" si="175"/>
        <v>0</v>
      </c>
      <c r="S85" s="9">
        <f t="shared" si="176"/>
        <v>1277.19</v>
      </c>
      <c r="T85" s="9">
        <f t="shared" si="239"/>
        <v>1277.19</v>
      </c>
      <c r="U85" s="9">
        <f t="shared" si="240"/>
        <v>85.19</v>
      </c>
      <c r="V85" s="9">
        <f t="shared" si="177"/>
        <v>1000.3199999999999</v>
      </c>
      <c r="W85" s="9">
        <f t="shared" si="178"/>
        <v>276.87</v>
      </c>
      <c r="X85" s="9">
        <f t="shared" si="241"/>
        <v>0</v>
      </c>
      <c r="Y85" s="96">
        <f t="shared" si="242"/>
        <v>0</v>
      </c>
      <c r="Z85" s="4">
        <f t="shared" ref="Z85:CK100" si="243">IF(YEAR($F85)=Z$4,$E85,0)</f>
        <v>0</v>
      </c>
      <c r="AA85" s="9">
        <f t="shared" si="180"/>
        <v>0</v>
      </c>
      <c r="AB85" s="9">
        <f t="shared" si="181"/>
        <v>1277.19</v>
      </c>
      <c r="AC85" s="9">
        <f t="shared" ref="AC85:AC106" si="244">IF(AD85&lt;&gt;0,ROUND(AD85/$L85*AB85,2),0)</f>
        <v>1277.19</v>
      </c>
      <c r="AD85" s="9">
        <f t="shared" si="182"/>
        <v>85.19</v>
      </c>
      <c r="AE85" s="9">
        <f t="shared" si="183"/>
        <v>915.12999999999988</v>
      </c>
      <c r="AF85" s="9">
        <f t="shared" si="184"/>
        <v>362.06</v>
      </c>
      <c r="AG85" s="9">
        <f t="shared" si="185"/>
        <v>0</v>
      </c>
      <c r="AH85" s="96">
        <f t="shared" si="186"/>
        <v>0</v>
      </c>
      <c r="AI85" s="4">
        <f t="shared" si="243"/>
        <v>0</v>
      </c>
      <c r="AJ85" s="9">
        <f t="shared" si="187"/>
        <v>0</v>
      </c>
      <c r="AK85" s="9">
        <f t="shared" si="188"/>
        <v>1277.19</v>
      </c>
      <c r="AL85" s="9">
        <f t="shared" ref="AL85:AL106" si="245">IF(AM85&lt;&gt;0,ROUND(AM85/$L85*AK85,2),0)</f>
        <v>1277.19</v>
      </c>
      <c r="AM85" s="9">
        <f t="shared" si="189"/>
        <v>85.19</v>
      </c>
      <c r="AN85" s="9">
        <f t="shared" si="190"/>
        <v>829.93999999999983</v>
      </c>
      <c r="AO85" s="9">
        <f t="shared" si="191"/>
        <v>447.25</v>
      </c>
      <c r="AP85" s="9">
        <f t="shared" si="192"/>
        <v>0</v>
      </c>
      <c r="AQ85" s="96">
        <f t="shared" si="193"/>
        <v>0</v>
      </c>
      <c r="AR85" s="4">
        <f t="shared" si="243"/>
        <v>0</v>
      </c>
      <c r="AS85" s="9">
        <f t="shared" si="194"/>
        <v>0</v>
      </c>
      <c r="AT85" s="9">
        <f t="shared" si="195"/>
        <v>1277.19</v>
      </c>
      <c r="AU85" s="9">
        <f t="shared" ref="AU85:AU106" si="246">IF(AV85&lt;&gt;0,ROUND(AV85/$L85*AT85,2),0)</f>
        <v>1277.19</v>
      </c>
      <c r="AV85" s="9">
        <f t="shared" si="196"/>
        <v>85.19</v>
      </c>
      <c r="AW85" s="9">
        <f t="shared" si="197"/>
        <v>744.74999999999977</v>
      </c>
      <c r="AX85" s="9">
        <f t="shared" si="198"/>
        <v>532.44000000000005</v>
      </c>
      <c r="AY85" s="9">
        <f t="shared" si="199"/>
        <v>0</v>
      </c>
      <c r="AZ85" s="96">
        <f t="shared" si="200"/>
        <v>0</v>
      </c>
      <c r="BA85" s="4">
        <f t="shared" si="243"/>
        <v>0</v>
      </c>
      <c r="BB85" s="9">
        <f t="shared" si="201"/>
        <v>0</v>
      </c>
      <c r="BC85" s="9">
        <f t="shared" si="202"/>
        <v>1277.19</v>
      </c>
      <c r="BD85" s="9">
        <f t="shared" ref="BD85:BD106" si="247">IF(BE85&lt;&gt;0,ROUND(BE85/$L85*BC85,2),0)</f>
        <v>1277.19</v>
      </c>
      <c r="BE85" s="9">
        <f t="shared" si="203"/>
        <v>85.19</v>
      </c>
      <c r="BF85" s="9">
        <f t="shared" si="204"/>
        <v>659.55999999999972</v>
      </c>
      <c r="BG85" s="9">
        <f t="shared" si="205"/>
        <v>617.63000000000011</v>
      </c>
      <c r="BH85" s="9">
        <f t="shared" si="206"/>
        <v>0</v>
      </c>
      <c r="BI85" s="96">
        <f t="shared" si="207"/>
        <v>0</v>
      </c>
      <c r="BJ85" s="4">
        <f t="shared" si="243"/>
        <v>0</v>
      </c>
      <c r="BK85" s="9">
        <f t="shared" si="208"/>
        <v>0</v>
      </c>
      <c r="BL85" s="9">
        <f t="shared" si="209"/>
        <v>1277.19</v>
      </c>
      <c r="BM85" s="9">
        <f t="shared" ref="BM85:BM106" si="248">IF(BN85&lt;&gt;0,ROUND(BN85/$L85*BL85,2),0)</f>
        <v>1277.19</v>
      </c>
      <c r="BN85" s="9">
        <f t="shared" si="210"/>
        <v>85.19</v>
      </c>
      <c r="BO85" s="9">
        <f t="shared" si="211"/>
        <v>574.36999999999966</v>
      </c>
      <c r="BP85" s="9">
        <f t="shared" si="212"/>
        <v>702.82000000000016</v>
      </c>
      <c r="BQ85" s="9">
        <f t="shared" si="213"/>
        <v>0</v>
      </c>
      <c r="BR85" s="96">
        <f t="shared" si="214"/>
        <v>0</v>
      </c>
      <c r="BS85" s="4">
        <f t="shared" si="243"/>
        <v>0</v>
      </c>
      <c r="BT85" s="9">
        <f t="shared" si="215"/>
        <v>0</v>
      </c>
      <c r="BU85" s="9">
        <f t="shared" si="216"/>
        <v>1277.19</v>
      </c>
      <c r="BV85" s="9">
        <f t="shared" ref="BV85:BV106" si="249">IF(BW85&lt;&gt;0,ROUND(BW85/$L85*BU85,2),0)</f>
        <v>1277.19</v>
      </c>
      <c r="BW85" s="9">
        <f t="shared" si="217"/>
        <v>85.19</v>
      </c>
      <c r="BX85" s="9">
        <f t="shared" si="218"/>
        <v>489.17999999999967</v>
      </c>
      <c r="BY85" s="9">
        <f t="shared" si="219"/>
        <v>788.01000000000022</v>
      </c>
      <c r="BZ85" s="9">
        <f t="shared" si="220"/>
        <v>0</v>
      </c>
      <c r="CA85" s="96">
        <f t="shared" si="221"/>
        <v>0</v>
      </c>
      <c r="CB85" s="4">
        <f t="shared" si="243"/>
        <v>0</v>
      </c>
      <c r="CC85" s="9">
        <f t="shared" si="222"/>
        <v>0</v>
      </c>
      <c r="CD85" s="9">
        <f t="shared" si="223"/>
        <v>1277.19</v>
      </c>
      <c r="CE85" s="9">
        <f t="shared" ref="CE85:CE106" si="250">IF(CF85&lt;&gt;0,ROUND(CF85/$L85*CD85,2),0)</f>
        <v>1277.19</v>
      </c>
      <c r="CF85" s="9">
        <f t="shared" si="224"/>
        <v>85.19</v>
      </c>
      <c r="CG85" s="9">
        <f t="shared" si="225"/>
        <v>403.98999999999967</v>
      </c>
      <c r="CH85" s="9">
        <f t="shared" si="226"/>
        <v>873.20000000000027</v>
      </c>
      <c r="CI85" s="9">
        <f t="shared" si="227"/>
        <v>0</v>
      </c>
      <c r="CJ85" s="96">
        <f t="shared" si="228"/>
        <v>0</v>
      </c>
      <c r="CK85" s="4">
        <f t="shared" si="243"/>
        <v>0</v>
      </c>
      <c r="CL85" s="9">
        <f t="shared" si="229"/>
        <v>0</v>
      </c>
      <c r="CM85" s="9">
        <f t="shared" si="230"/>
        <v>1277.19</v>
      </c>
      <c r="CN85" s="9">
        <f t="shared" ref="CN85:CN106" si="251">IF(CO85&lt;&gt;0,ROUND(CO85/$L85*CM85,2),0)</f>
        <v>1277.19</v>
      </c>
      <c r="CO85" s="9">
        <f t="shared" si="231"/>
        <v>85.19</v>
      </c>
      <c r="CP85" s="9">
        <f t="shared" si="232"/>
        <v>318.79999999999967</v>
      </c>
      <c r="CQ85" s="9">
        <f t="shared" si="233"/>
        <v>958.39000000000033</v>
      </c>
      <c r="CR85" s="9">
        <f t="shared" si="234"/>
        <v>0</v>
      </c>
      <c r="CS85" s="96">
        <f t="shared" si="235"/>
        <v>0</v>
      </c>
    </row>
    <row r="86" spans="1:97" ht="12.9" customHeight="1" x14ac:dyDescent="0.25">
      <c r="A86" s="193"/>
      <c r="B86" s="186" t="str">
        <f>Anlagegueter!B309</f>
        <v>Hochbehälter  Aufbereitung</v>
      </c>
      <c r="C86" s="217"/>
      <c r="D86" s="217"/>
      <c r="E86" s="183">
        <f>ROUND($E$65*Anlagegueter!E309/Anlagegueter!$E$317,2)</f>
        <v>746025.43</v>
      </c>
      <c r="F86" s="277">
        <v>40087</v>
      </c>
      <c r="G86" s="189">
        <f>Anlagegueter!G309</f>
        <v>20</v>
      </c>
      <c r="H86" s="177"/>
      <c r="I86" s="190"/>
      <c r="J86" s="240" t="s">
        <v>468</v>
      </c>
      <c r="K86" s="385">
        <f t="shared" si="236"/>
        <v>0.05</v>
      </c>
      <c r="L86" s="94">
        <f t="shared" si="237"/>
        <v>37301.269999999997</v>
      </c>
      <c r="M86" s="1">
        <f t="shared" si="173"/>
        <v>662097.57000000007</v>
      </c>
      <c r="N86" s="1">
        <f t="shared" si="238"/>
        <v>83927.859999999986</v>
      </c>
      <c r="O86" s="1"/>
      <c r="P86" s="1">
        <f t="shared" si="174"/>
        <v>746025.43</v>
      </c>
      <c r="Q86" s="4">
        <f t="shared" si="151"/>
        <v>0</v>
      </c>
      <c r="R86" s="9">
        <f t="shared" si="175"/>
        <v>0</v>
      </c>
      <c r="S86" s="9">
        <f t="shared" si="176"/>
        <v>746025.43</v>
      </c>
      <c r="T86" s="9">
        <f t="shared" si="239"/>
        <v>746025.43</v>
      </c>
      <c r="U86" s="9">
        <f t="shared" si="240"/>
        <v>37301.269999999997</v>
      </c>
      <c r="V86" s="9">
        <f t="shared" si="177"/>
        <v>624796.30000000005</v>
      </c>
      <c r="W86" s="9">
        <f t="shared" si="178"/>
        <v>121229.12999999998</v>
      </c>
      <c r="X86" s="9">
        <f t="shared" si="241"/>
        <v>0</v>
      </c>
      <c r="Y86" s="96">
        <f t="shared" si="242"/>
        <v>0</v>
      </c>
      <c r="Z86" s="4">
        <f t="shared" si="243"/>
        <v>0</v>
      </c>
      <c r="AA86" s="9">
        <f t="shared" si="180"/>
        <v>0</v>
      </c>
      <c r="AB86" s="9">
        <f t="shared" si="181"/>
        <v>746025.43</v>
      </c>
      <c r="AC86" s="9">
        <f t="shared" si="244"/>
        <v>746025.43</v>
      </c>
      <c r="AD86" s="9">
        <f t="shared" si="182"/>
        <v>37301.269999999997</v>
      </c>
      <c r="AE86" s="9">
        <f t="shared" si="183"/>
        <v>587495.03</v>
      </c>
      <c r="AF86" s="9">
        <f t="shared" si="184"/>
        <v>158530.39999999997</v>
      </c>
      <c r="AG86" s="9">
        <f t="shared" si="185"/>
        <v>0</v>
      </c>
      <c r="AH86" s="96">
        <f t="shared" si="186"/>
        <v>0</v>
      </c>
      <c r="AI86" s="4">
        <f t="shared" si="243"/>
        <v>0</v>
      </c>
      <c r="AJ86" s="9">
        <f t="shared" si="187"/>
        <v>0</v>
      </c>
      <c r="AK86" s="9">
        <f t="shared" si="188"/>
        <v>746025.43</v>
      </c>
      <c r="AL86" s="9">
        <f t="shared" si="245"/>
        <v>746025.43</v>
      </c>
      <c r="AM86" s="9">
        <f t="shared" si="189"/>
        <v>37301.269999999997</v>
      </c>
      <c r="AN86" s="9">
        <f t="shared" si="190"/>
        <v>550193.76</v>
      </c>
      <c r="AO86" s="9">
        <f t="shared" si="191"/>
        <v>195831.66999999995</v>
      </c>
      <c r="AP86" s="9">
        <f t="shared" si="192"/>
        <v>0</v>
      </c>
      <c r="AQ86" s="96">
        <f t="shared" si="193"/>
        <v>0</v>
      </c>
      <c r="AR86" s="4">
        <f t="shared" si="243"/>
        <v>0</v>
      </c>
      <c r="AS86" s="9">
        <f t="shared" si="194"/>
        <v>0</v>
      </c>
      <c r="AT86" s="9">
        <f t="shared" si="195"/>
        <v>746025.43</v>
      </c>
      <c r="AU86" s="9">
        <f t="shared" si="246"/>
        <v>746025.43</v>
      </c>
      <c r="AV86" s="9">
        <f t="shared" si="196"/>
        <v>37301.269999999997</v>
      </c>
      <c r="AW86" s="9">
        <f t="shared" si="197"/>
        <v>512892.49</v>
      </c>
      <c r="AX86" s="9">
        <f t="shared" si="198"/>
        <v>233132.93999999994</v>
      </c>
      <c r="AY86" s="9">
        <f t="shared" si="199"/>
        <v>0</v>
      </c>
      <c r="AZ86" s="96">
        <f t="shared" si="200"/>
        <v>0</v>
      </c>
      <c r="BA86" s="4">
        <f t="shared" si="243"/>
        <v>0</v>
      </c>
      <c r="BB86" s="9">
        <f t="shared" si="201"/>
        <v>0</v>
      </c>
      <c r="BC86" s="9">
        <f t="shared" si="202"/>
        <v>746025.43</v>
      </c>
      <c r="BD86" s="9">
        <f t="shared" si="247"/>
        <v>746025.43</v>
      </c>
      <c r="BE86" s="9">
        <f t="shared" si="203"/>
        <v>37301.269999999997</v>
      </c>
      <c r="BF86" s="9">
        <f t="shared" si="204"/>
        <v>475591.22</v>
      </c>
      <c r="BG86" s="9">
        <f t="shared" si="205"/>
        <v>270434.20999999996</v>
      </c>
      <c r="BH86" s="9">
        <f t="shared" si="206"/>
        <v>0</v>
      </c>
      <c r="BI86" s="96">
        <f t="shared" si="207"/>
        <v>0</v>
      </c>
      <c r="BJ86" s="4">
        <f t="shared" si="243"/>
        <v>0</v>
      </c>
      <c r="BK86" s="9">
        <f t="shared" si="208"/>
        <v>0</v>
      </c>
      <c r="BL86" s="9">
        <f t="shared" si="209"/>
        <v>746025.43</v>
      </c>
      <c r="BM86" s="9">
        <f t="shared" si="248"/>
        <v>746025.43</v>
      </c>
      <c r="BN86" s="9">
        <f t="shared" si="210"/>
        <v>37301.269999999997</v>
      </c>
      <c r="BO86" s="9">
        <f t="shared" si="211"/>
        <v>438289.94999999995</v>
      </c>
      <c r="BP86" s="9">
        <f t="shared" si="212"/>
        <v>307735.48</v>
      </c>
      <c r="BQ86" s="9">
        <f t="shared" si="213"/>
        <v>0</v>
      </c>
      <c r="BR86" s="96">
        <f t="shared" si="214"/>
        <v>0</v>
      </c>
      <c r="BS86" s="4">
        <f t="shared" si="243"/>
        <v>0</v>
      </c>
      <c r="BT86" s="9">
        <f t="shared" si="215"/>
        <v>0</v>
      </c>
      <c r="BU86" s="9">
        <f t="shared" si="216"/>
        <v>746025.43</v>
      </c>
      <c r="BV86" s="9">
        <f t="shared" si="249"/>
        <v>746025.43</v>
      </c>
      <c r="BW86" s="9">
        <f t="shared" si="217"/>
        <v>37301.269999999997</v>
      </c>
      <c r="BX86" s="9">
        <f t="shared" si="218"/>
        <v>400988.67999999993</v>
      </c>
      <c r="BY86" s="9">
        <f t="shared" si="219"/>
        <v>345036.75</v>
      </c>
      <c r="BZ86" s="9">
        <f t="shared" si="220"/>
        <v>0</v>
      </c>
      <c r="CA86" s="96">
        <f t="shared" si="221"/>
        <v>0</v>
      </c>
      <c r="CB86" s="4">
        <f t="shared" si="243"/>
        <v>0</v>
      </c>
      <c r="CC86" s="9">
        <f t="shared" si="222"/>
        <v>0</v>
      </c>
      <c r="CD86" s="9">
        <f t="shared" si="223"/>
        <v>746025.43</v>
      </c>
      <c r="CE86" s="9">
        <f t="shared" si="250"/>
        <v>746025.43</v>
      </c>
      <c r="CF86" s="9">
        <f t="shared" si="224"/>
        <v>37301.269999999997</v>
      </c>
      <c r="CG86" s="9">
        <f t="shared" si="225"/>
        <v>363687.40999999992</v>
      </c>
      <c r="CH86" s="9">
        <f t="shared" si="226"/>
        <v>382338.02</v>
      </c>
      <c r="CI86" s="9">
        <f t="shared" si="227"/>
        <v>0</v>
      </c>
      <c r="CJ86" s="96">
        <f t="shared" si="228"/>
        <v>0</v>
      </c>
      <c r="CK86" s="4">
        <f t="shared" si="243"/>
        <v>0</v>
      </c>
      <c r="CL86" s="9">
        <f t="shared" si="229"/>
        <v>0</v>
      </c>
      <c r="CM86" s="9">
        <f t="shared" si="230"/>
        <v>746025.43</v>
      </c>
      <c r="CN86" s="9">
        <f t="shared" si="251"/>
        <v>746025.43</v>
      </c>
      <c r="CO86" s="9">
        <f t="shared" si="231"/>
        <v>37301.269999999997</v>
      </c>
      <c r="CP86" s="9">
        <f t="shared" si="232"/>
        <v>326386.1399999999</v>
      </c>
      <c r="CQ86" s="9">
        <f t="shared" si="233"/>
        <v>419639.29000000004</v>
      </c>
      <c r="CR86" s="9">
        <f t="shared" si="234"/>
        <v>0</v>
      </c>
      <c r="CS86" s="96">
        <f t="shared" si="235"/>
        <v>0</v>
      </c>
    </row>
    <row r="87" spans="1:97" ht="12.9" customHeight="1" x14ac:dyDescent="0.25">
      <c r="A87" s="193"/>
      <c r="B87" s="186" t="str">
        <f>Anlagegueter!B310</f>
        <v>Plexiglas-Abtrennung 2000 x 1200 mm</v>
      </c>
      <c r="C87" s="217"/>
      <c r="D87" s="217"/>
      <c r="E87" s="183">
        <f>ROUND($E$65*Anlagegueter!E310/Anlagegueter!$E$317,2)</f>
        <v>821.35</v>
      </c>
      <c r="F87" s="277">
        <v>40087</v>
      </c>
      <c r="G87" s="189">
        <f>Anlagegueter!G310</f>
        <v>20</v>
      </c>
      <c r="H87" s="177"/>
      <c r="I87" s="190"/>
      <c r="J87" s="240" t="s">
        <v>468</v>
      </c>
      <c r="K87" s="385">
        <f t="shared" si="236"/>
        <v>0.05</v>
      </c>
      <c r="L87" s="94">
        <f t="shared" si="237"/>
        <v>41.07</v>
      </c>
      <c r="M87" s="1">
        <f t="shared" si="173"/>
        <v>728.94</v>
      </c>
      <c r="N87" s="1">
        <f t="shared" si="238"/>
        <v>92.41</v>
      </c>
      <c r="O87" s="1"/>
      <c r="P87" s="1">
        <f t="shared" si="174"/>
        <v>821.35</v>
      </c>
      <c r="Q87" s="4">
        <f t="shared" si="151"/>
        <v>0</v>
      </c>
      <c r="R87" s="9">
        <f t="shared" si="175"/>
        <v>0</v>
      </c>
      <c r="S87" s="9">
        <f t="shared" si="176"/>
        <v>821.35</v>
      </c>
      <c r="T87" s="9">
        <f t="shared" si="239"/>
        <v>821.35</v>
      </c>
      <c r="U87" s="9">
        <f t="shared" si="240"/>
        <v>41.07</v>
      </c>
      <c r="V87" s="9">
        <f t="shared" si="177"/>
        <v>687.87</v>
      </c>
      <c r="W87" s="9">
        <f t="shared" si="178"/>
        <v>133.47999999999999</v>
      </c>
      <c r="X87" s="9">
        <f t="shared" si="241"/>
        <v>0</v>
      </c>
      <c r="Y87" s="96">
        <f t="shared" si="242"/>
        <v>0</v>
      </c>
      <c r="Z87" s="4">
        <f t="shared" si="243"/>
        <v>0</v>
      </c>
      <c r="AA87" s="9">
        <f t="shared" si="180"/>
        <v>0</v>
      </c>
      <c r="AB87" s="9">
        <f t="shared" si="181"/>
        <v>821.35</v>
      </c>
      <c r="AC87" s="9">
        <f t="shared" si="244"/>
        <v>821.35</v>
      </c>
      <c r="AD87" s="9">
        <f t="shared" si="182"/>
        <v>41.07</v>
      </c>
      <c r="AE87" s="9">
        <f t="shared" si="183"/>
        <v>646.79999999999995</v>
      </c>
      <c r="AF87" s="9">
        <f t="shared" si="184"/>
        <v>174.54999999999998</v>
      </c>
      <c r="AG87" s="9">
        <f t="shared" si="185"/>
        <v>0</v>
      </c>
      <c r="AH87" s="96">
        <f t="shared" si="186"/>
        <v>0</v>
      </c>
      <c r="AI87" s="4">
        <f t="shared" si="243"/>
        <v>0</v>
      </c>
      <c r="AJ87" s="9">
        <f t="shared" si="187"/>
        <v>0</v>
      </c>
      <c r="AK87" s="9">
        <f t="shared" si="188"/>
        <v>821.35</v>
      </c>
      <c r="AL87" s="9">
        <f t="shared" si="245"/>
        <v>821.35</v>
      </c>
      <c r="AM87" s="9">
        <f t="shared" si="189"/>
        <v>41.07</v>
      </c>
      <c r="AN87" s="9">
        <f t="shared" si="190"/>
        <v>605.7299999999999</v>
      </c>
      <c r="AO87" s="9">
        <f t="shared" si="191"/>
        <v>215.61999999999998</v>
      </c>
      <c r="AP87" s="9">
        <f t="shared" si="192"/>
        <v>0</v>
      </c>
      <c r="AQ87" s="96">
        <f t="shared" si="193"/>
        <v>0</v>
      </c>
      <c r="AR87" s="4">
        <f t="shared" si="243"/>
        <v>0</v>
      </c>
      <c r="AS87" s="9">
        <f t="shared" si="194"/>
        <v>0</v>
      </c>
      <c r="AT87" s="9">
        <f t="shared" si="195"/>
        <v>821.35</v>
      </c>
      <c r="AU87" s="9">
        <f t="shared" si="246"/>
        <v>821.35</v>
      </c>
      <c r="AV87" s="9">
        <f t="shared" si="196"/>
        <v>41.07</v>
      </c>
      <c r="AW87" s="9">
        <f t="shared" si="197"/>
        <v>564.65999999999985</v>
      </c>
      <c r="AX87" s="9">
        <f t="shared" si="198"/>
        <v>256.69</v>
      </c>
      <c r="AY87" s="9">
        <f t="shared" si="199"/>
        <v>0</v>
      </c>
      <c r="AZ87" s="96">
        <f t="shared" si="200"/>
        <v>0</v>
      </c>
      <c r="BA87" s="4">
        <f t="shared" si="243"/>
        <v>0</v>
      </c>
      <c r="BB87" s="9">
        <f t="shared" si="201"/>
        <v>0</v>
      </c>
      <c r="BC87" s="9">
        <f t="shared" si="202"/>
        <v>821.35</v>
      </c>
      <c r="BD87" s="9">
        <f t="shared" si="247"/>
        <v>821.35</v>
      </c>
      <c r="BE87" s="9">
        <f t="shared" si="203"/>
        <v>41.07</v>
      </c>
      <c r="BF87" s="9">
        <f t="shared" si="204"/>
        <v>523.5899999999998</v>
      </c>
      <c r="BG87" s="9">
        <f t="shared" si="205"/>
        <v>297.76</v>
      </c>
      <c r="BH87" s="9">
        <f t="shared" si="206"/>
        <v>0</v>
      </c>
      <c r="BI87" s="96">
        <f t="shared" si="207"/>
        <v>0</v>
      </c>
      <c r="BJ87" s="4">
        <f t="shared" si="243"/>
        <v>0</v>
      </c>
      <c r="BK87" s="9">
        <f t="shared" si="208"/>
        <v>0</v>
      </c>
      <c r="BL87" s="9">
        <f t="shared" si="209"/>
        <v>821.35</v>
      </c>
      <c r="BM87" s="9">
        <f t="shared" si="248"/>
        <v>821.35</v>
      </c>
      <c r="BN87" s="9">
        <f t="shared" si="210"/>
        <v>41.07</v>
      </c>
      <c r="BO87" s="9">
        <f t="shared" si="211"/>
        <v>482.51999999999981</v>
      </c>
      <c r="BP87" s="9">
        <f t="shared" si="212"/>
        <v>338.83</v>
      </c>
      <c r="BQ87" s="9">
        <f t="shared" si="213"/>
        <v>0</v>
      </c>
      <c r="BR87" s="96">
        <f t="shared" si="214"/>
        <v>0</v>
      </c>
      <c r="BS87" s="4">
        <f t="shared" si="243"/>
        <v>0</v>
      </c>
      <c r="BT87" s="9">
        <f t="shared" si="215"/>
        <v>0</v>
      </c>
      <c r="BU87" s="9">
        <f t="shared" si="216"/>
        <v>821.35</v>
      </c>
      <c r="BV87" s="9">
        <f t="shared" si="249"/>
        <v>821.35</v>
      </c>
      <c r="BW87" s="9">
        <f t="shared" si="217"/>
        <v>41.07</v>
      </c>
      <c r="BX87" s="9">
        <f t="shared" si="218"/>
        <v>441.44999999999982</v>
      </c>
      <c r="BY87" s="9">
        <f t="shared" si="219"/>
        <v>379.9</v>
      </c>
      <c r="BZ87" s="9">
        <f t="shared" si="220"/>
        <v>0</v>
      </c>
      <c r="CA87" s="96">
        <f t="shared" si="221"/>
        <v>0</v>
      </c>
      <c r="CB87" s="4">
        <f t="shared" si="243"/>
        <v>0</v>
      </c>
      <c r="CC87" s="9">
        <f t="shared" si="222"/>
        <v>0</v>
      </c>
      <c r="CD87" s="9">
        <f t="shared" si="223"/>
        <v>821.35</v>
      </c>
      <c r="CE87" s="9">
        <f t="shared" si="250"/>
        <v>821.35</v>
      </c>
      <c r="CF87" s="9">
        <f t="shared" si="224"/>
        <v>41.07</v>
      </c>
      <c r="CG87" s="9">
        <f t="shared" si="225"/>
        <v>400.37999999999982</v>
      </c>
      <c r="CH87" s="9">
        <f t="shared" si="226"/>
        <v>420.96999999999997</v>
      </c>
      <c r="CI87" s="9">
        <f t="shared" si="227"/>
        <v>0</v>
      </c>
      <c r="CJ87" s="96">
        <f t="shared" si="228"/>
        <v>0</v>
      </c>
      <c r="CK87" s="4">
        <f t="shared" si="243"/>
        <v>0</v>
      </c>
      <c r="CL87" s="9">
        <f t="shared" si="229"/>
        <v>0</v>
      </c>
      <c r="CM87" s="9">
        <f t="shared" si="230"/>
        <v>821.35</v>
      </c>
      <c r="CN87" s="9">
        <f t="shared" si="251"/>
        <v>821.35</v>
      </c>
      <c r="CO87" s="9">
        <f t="shared" si="231"/>
        <v>41.07</v>
      </c>
      <c r="CP87" s="9">
        <f t="shared" si="232"/>
        <v>359.30999999999983</v>
      </c>
      <c r="CQ87" s="9">
        <f t="shared" si="233"/>
        <v>462.03999999999996</v>
      </c>
      <c r="CR87" s="9">
        <f t="shared" si="234"/>
        <v>0</v>
      </c>
      <c r="CS87" s="96">
        <f t="shared" si="235"/>
        <v>0</v>
      </c>
    </row>
    <row r="88" spans="1:97" ht="12.9" customHeight="1" x14ac:dyDescent="0.25">
      <c r="A88" s="193"/>
      <c r="B88" s="186" t="str">
        <f>Anlagegueter!B311</f>
        <v>Hochbehälter  Zufahrt</v>
      </c>
      <c r="C88" s="217"/>
      <c r="D88" s="217"/>
      <c r="E88" s="183">
        <f>ROUND($E$65*Anlagegueter!E311/Anlagegueter!$E$317,2)</f>
        <v>66430.83</v>
      </c>
      <c r="F88" s="277">
        <v>40087</v>
      </c>
      <c r="G88" s="189">
        <f>Anlagegueter!G311</f>
        <v>19</v>
      </c>
      <c r="H88" s="177"/>
      <c r="I88" s="190"/>
      <c r="J88" s="240" t="s">
        <v>468</v>
      </c>
      <c r="K88" s="385">
        <f t="shared" si="236"/>
        <v>5.2600000000000001E-2</v>
      </c>
      <c r="L88" s="94">
        <f t="shared" si="237"/>
        <v>3494.26</v>
      </c>
      <c r="M88" s="1">
        <f t="shared" si="173"/>
        <v>58568.740000000005</v>
      </c>
      <c r="N88" s="1">
        <f t="shared" si="238"/>
        <v>7862.09</v>
      </c>
      <c r="O88" s="1"/>
      <c r="P88" s="1">
        <f t="shared" si="174"/>
        <v>66430.83</v>
      </c>
      <c r="Q88" s="4">
        <f t="shared" si="151"/>
        <v>0</v>
      </c>
      <c r="R88" s="9">
        <f t="shared" si="175"/>
        <v>0</v>
      </c>
      <c r="S88" s="9">
        <f t="shared" si="176"/>
        <v>66430.83</v>
      </c>
      <c r="T88" s="9">
        <f t="shared" si="239"/>
        <v>66430.83</v>
      </c>
      <c r="U88" s="9">
        <f t="shared" si="240"/>
        <v>3494.26</v>
      </c>
      <c r="V88" s="9">
        <f t="shared" si="177"/>
        <v>55074.48</v>
      </c>
      <c r="W88" s="9">
        <f t="shared" si="178"/>
        <v>11356.35</v>
      </c>
      <c r="X88" s="9">
        <f t="shared" si="241"/>
        <v>0</v>
      </c>
      <c r="Y88" s="96">
        <f t="shared" si="242"/>
        <v>0</v>
      </c>
      <c r="Z88" s="4">
        <f t="shared" si="243"/>
        <v>0</v>
      </c>
      <c r="AA88" s="9">
        <f t="shared" si="180"/>
        <v>0</v>
      </c>
      <c r="AB88" s="9">
        <f t="shared" si="181"/>
        <v>66430.83</v>
      </c>
      <c r="AC88" s="9">
        <f t="shared" si="244"/>
        <v>66430.83</v>
      </c>
      <c r="AD88" s="9">
        <f t="shared" si="182"/>
        <v>3494.26</v>
      </c>
      <c r="AE88" s="9">
        <f t="shared" si="183"/>
        <v>51580.22</v>
      </c>
      <c r="AF88" s="9">
        <f t="shared" si="184"/>
        <v>14850.61</v>
      </c>
      <c r="AG88" s="9">
        <f t="shared" si="185"/>
        <v>0</v>
      </c>
      <c r="AH88" s="96">
        <f t="shared" si="186"/>
        <v>0</v>
      </c>
      <c r="AI88" s="4">
        <f t="shared" si="243"/>
        <v>0</v>
      </c>
      <c r="AJ88" s="9">
        <f t="shared" si="187"/>
        <v>0</v>
      </c>
      <c r="AK88" s="9">
        <f t="shared" si="188"/>
        <v>66430.83</v>
      </c>
      <c r="AL88" s="9">
        <f t="shared" si="245"/>
        <v>66430.83</v>
      </c>
      <c r="AM88" s="9">
        <f t="shared" si="189"/>
        <v>3494.26</v>
      </c>
      <c r="AN88" s="9">
        <f t="shared" si="190"/>
        <v>48085.96</v>
      </c>
      <c r="AO88" s="9">
        <f t="shared" si="191"/>
        <v>18344.870000000003</v>
      </c>
      <c r="AP88" s="9">
        <f t="shared" si="192"/>
        <v>0</v>
      </c>
      <c r="AQ88" s="96">
        <f t="shared" si="193"/>
        <v>0</v>
      </c>
      <c r="AR88" s="4">
        <f t="shared" si="243"/>
        <v>0</v>
      </c>
      <c r="AS88" s="9">
        <f t="shared" si="194"/>
        <v>0</v>
      </c>
      <c r="AT88" s="9">
        <f t="shared" si="195"/>
        <v>66430.83</v>
      </c>
      <c r="AU88" s="9">
        <f t="shared" si="246"/>
        <v>66430.83</v>
      </c>
      <c r="AV88" s="9">
        <f t="shared" si="196"/>
        <v>3494.26</v>
      </c>
      <c r="AW88" s="9">
        <f t="shared" si="197"/>
        <v>44591.7</v>
      </c>
      <c r="AX88" s="9">
        <f t="shared" si="198"/>
        <v>21839.130000000005</v>
      </c>
      <c r="AY88" s="9">
        <f t="shared" si="199"/>
        <v>0</v>
      </c>
      <c r="AZ88" s="96">
        <f t="shared" si="200"/>
        <v>0</v>
      </c>
      <c r="BA88" s="4">
        <f t="shared" si="243"/>
        <v>0</v>
      </c>
      <c r="BB88" s="9">
        <f t="shared" si="201"/>
        <v>0</v>
      </c>
      <c r="BC88" s="9">
        <f t="shared" si="202"/>
        <v>66430.83</v>
      </c>
      <c r="BD88" s="9">
        <f t="shared" si="247"/>
        <v>66430.83</v>
      </c>
      <c r="BE88" s="9">
        <f t="shared" si="203"/>
        <v>3494.26</v>
      </c>
      <c r="BF88" s="9">
        <f t="shared" si="204"/>
        <v>41097.439999999995</v>
      </c>
      <c r="BG88" s="9">
        <f t="shared" si="205"/>
        <v>25333.390000000007</v>
      </c>
      <c r="BH88" s="9">
        <f t="shared" si="206"/>
        <v>0</v>
      </c>
      <c r="BI88" s="96">
        <f t="shared" si="207"/>
        <v>0</v>
      </c>
      <c r="BJ88" s="4">
        <f t="shared" si="243"/>
        <v>0</v>
      </c>
      <c r="BK88" s="9">
        <f t="shared" si="208"/>
        <v>0</v>
      </c>
      <c r="BL88" s="9">
        <f t="shared" si="209"/>
        <v>66430.83</v>
      </c>
      <c r="BM88" s="9">
        <f t="shared" si="248"/>
        <v>66430.83</v>
      </c>
      <c r="BN88" s="9">
        <f t="shared" si="210"/>
        <v>3494.26</v>
      </c>
      <c r="BO88" s="9">
        <f t="shared" si="211"/>
        <v>37603.179999999993</v>
      </c>
      <c r="BP88" s="9">
        <f t="shared" si="212"/>
        <v>28827.650000000009</v>
      </c>
      <c r="BQ88" s="9">
        <f t="shared" si="213"/>
        <v>0</v>
      </c>
      <c r="BR88" s="96">
        <f t="shared" si="214"/>
        <v>0</v>
      </c>
      <c r="BS88" s="4">
        <f t="shared" si="243"/>
        <v>0</v>
      </c>
      <c r="BT88" s="9">
        <f t="shared" si="215"/>
        <v>0</v>
      </c>
      <c r="BU88" s="9">
        <f t="shared" si="216"/>
        <v>66430.83</v>
      </c>
      <c r="BV88" s="9">
        <f t="shared" si="249"/>
        <v>66430.83</v>
      </c>
      <c r="BW88" s="9">
        <f t="shared" si="217"/>
        <v>3494.26</v>
      </c>
      <c r="BX88" s="9">
        <f t="shared" si="218"/>
        <v>34108.919999999991</v>
      </c>
      <c r="BY88" s="9">
        <f t="shared" si="219"/>
        <v>32321.910000000011</v>
      </c>
      <c r="BZ88" s="9">
        <f t="shared" si="220"/>
        <v>0</v>
      </c>
      <c r="CA88" s="96">
        <f t="shared" si="221"/>
        <v>0</v>
      </c>
      <c r="CB88" s="4">
        <f t="shared" si="243"/>
        <v>0</v>
      </c>
      <c r="CC88" s="9">
        <f t="shared" si="222"/>
        <v>0</v>
      </c>
      <c r="CD88" s="9">
        <f t="shared" si="223"/>
        <v>66430.83</v>
      </c>
      <c r="CE88" s="9">
        <f t="shared" si="250"/>
        <v>66430.83</v>
      </c>
      <c r="CF88" s="9">
        <f t="shared" si="224"/>
        <v>3494.26</v>
      </c>
      <c r="CG88" s="9">
        <f t="shared" si="225"/>
        <v>30614.659999999989</v>
      </c>
      <c r="CH88" s="9">
        <f t="shared" si="226"/>
        <v>35816.170000000013</v>
      </c>
      <c r="CI88" s="9">
        <f t="shared" si="227"/>
        <v>0</v>
      </c>
      <c r="CJ88" s="96">
        <f t="shared" si="228"/>
        <v>0</v>
      </c>
      <c r="CK88" s="4">
        <f t="shared" si="243"/>
        <v>0</v>
      </c>
      <c r="CL88" s="9">
        <f t="shared" si="229"/>
        <v>0</v>
      </c>
      <c r="CM88" s="9">
        <f t="shared" si="230"/>
        <v>66430.83</v>
      </c>
      <c r="CN88" s="9">
        <f t="shared" si="251"/>
        <v>66430.83</v>
      </c>
      <c r="CO88" s="9">
        <f t="shared" si="231"/>
        <v>3494.26</v>
      </c>
      <c r="CP88" s="9">
        <f t="shared" si="232"/>
        <v>27120.399999999987</v>
      </c>
      <c r="CQ88" s="9">
        <f t="shared" si="233"/>
        <v>39310.430000000015</v>
      </c>
      <c r="CR88" s="9">
        <f t="shared" si="234"/>
        <v>0</v>
      </c>
      <c r="CS88" s="96">
        <f t="shared" si="235"/>
        <v>0</v>
      </c>
    </row>
    <row r="89" spans="1:97" ht="12.9" customHeight="1" x14ac:dyDescent="0.25">
      <c r="A89" s="193"/>
      <c r="B89" s="186" t="str">
        <f>Anlagegueter!B312</f>
        <v>Hochbehälter  1930 und 1962</v>
      </c>
      <c r="C89" s="217"/>
      <c r="D89" s="217"/>
      <c r="E89" s="183">
        <f>ROUND($E$65*Anlagegueter!E312/Anlagegueter!$E$317,2)</f>
        <v>168512.95</v>
      </c>
      <c r="F89" s="277">
        <v>40087</v>
      </c>
      <c r="G89" s="189">
        <f>Anlagegueter!G312</f>
        <v>25</v>
      </c>
      <c r="H89" s="177"/>
      <c r="I89" s="190"/>
      <c r="J89" s="240" t="s">
        <v>468</v>
      </c>
      <c r="K89" s="385">
        <f t="shared" si="236"/>
        <v>0.04</v>
      </c>
      <c r="L89" s="94">
        <f t="shared" si="237"/>
        <v>6740.52</v>
      </c>
      <c r="M89" s="1">
        <f t="shared" si="173"/>
        <v>153346.78</v>
      </c>
      <c r="N89" s="1">
        <f t="shared" si="238"/>
        <v>15166.170000000002</v>
      </c>
      <c r="O89" s="1"/>
      <c r="P89" s="1">
        <f t="shared" si="174"/>
        <v>168512.95</v>
      </c>
      <c r="Q89" s="4">
        <f t="shared" si="151"/>
        <v>0</v>
      </c>
      <c r="R89" s="9">
        <f t="shared" si="175"/>
        <v>0</v>
      </c>
      <c r="S89" s="9">
        <f t="shared" si="176"/>
        <v>168512.95</v>
      </c>
      <c r="T89" s="9">
        <f t="shared" si="239"/>
        <v>168512.95</v>
      </c>
      <c r="U89" s="9">
        <f t="shared" si="240"/>
        <v>6740.52</v>
      </c>
      <c r="V89" s="9">
        <f t="shared" si="177"/>
        <v>146606.26</v>
      </c>
      <c r="W89" s="9">
        <f t="shared" si="178"/>
        <v>21906.690000000002</v>
      </c>
      <c r="X89" s="9">
        <f t="shared" si="241"/>
        <v>0</v>
      </c>
      <c r="Y89" s="96">
        <f t="shared" si="242"/>
        <v>0</v>
      </c>
      <c r="Z89" s="4">
        <f t="shared" si="243"/>
        <v>0</v>
      </c>
      <c r="AA89" s="9">
        <f t="shared" si="180"/>
        <v>0</v>
      </c>
      <c r="AB89" s="9">
        <f t="shared" si="181"/>
        <v>168512.95</v>
      </c>
      <c r="AC89" s="9">
        <f t="shared" si="244"/>
        <v>168512.95</v>
      </c>
      <c r="AD89" s="9">
        <f t="shared" si="182"/>
        <v>6740.52</v>
      </c>
      <c r="AE89" s="9">
        <f t="shared" si="183"/>
        <v>139865.74000000002</v>
      </c>
      <c r="AF89" s="9">
        <f t="shared" si="184"/>
        <v>28647.210000000003</v>
      </c>
      <c r="AG89" s="9">
        <f t="shared" si="185"/>
        <v>0</v>
      </c>
      <c r="AH89" s="96">
        <f t="shared" si="186"/>
        <v>0</v>
      </c>
      <c r="AI89" s="4">
        <f t="shared" si="243"/>
        <v>0</v>
      </c>
      <c r="AJ89" s="9">
        <f t="shared" si="187"/>
        <v>0</v>
      </c>
      <c r="AK89" s="9">
        <f t="shared" si="188"/>
        <v>168512.95</v>
      </c>
      <c r="AL89" s="9">
        <f t="shared" si="245"/>
        <v>168512.95</v>
      </c>
      <c r="AM89" s="9">
        <f t="shared" si="189"/>
        <v>6740.52</v>
      </c>
      <c r="AN89" s="9">
        <f t="shared" si="190"/>
        <v>133125.22000000003</v>
      </c>
      <c r="AO89" s="9">
        <f t="shared" si="191"/>
        <v>35387.730000000003</v>
      </c>
      <c r="AP89" s="9">
        <f t="shared" si="192"/>
        <v>0</v>
      </c>
      <c r="AQ89" s="96">
        <f t="shared" si="193"/>
        <v>0</v>
      </c>
      <c r="AR89" s="4">
        <f t="shared" si="243"/>
        <v>0</v>
      </c>
      <c r="AS89" s="9">
        <f t="shared" si="194"/>
        <v>0</v>
      </c>
      <c r="AT89" s="9">
        <f t="shared" si="195"/>
        <v>168512.95</v>
      </c>
      <c r="AU89" s="9">
        <f t="shared" si="246"/>
        <v>168512.95</v>
      </c>
      <c r="AV89" s="9">
        <f t="shared" si="196"/>
        <v>6740.52</v>
      </c>
      <c r="AW89" s="9">
        <f t="shared" si="197"/>
        <v>126384.70000000003</v>
      </c>
      <c r="AX89" s="9">
        <f t="shared" si="198"/>
        <v>42128.25</v>
      </c>
      <c r="AY89" s="9">
        <f t="shared" si="199"/>
        <v>0</v>
      </c>
      <c r="AZ89" s="96">
        <f t="shared" si="200"/>
        <v>0</v>
      </c>
      <c r="BA89" s="4">
        <f t="shared" si="243"/>
        <v>0</v>
      </c>
      <c r="BB89" s="9">
        <f t="shared" si="201"/>
        <v>0</v>
      </c>
      <c r="BC89" s="9">
        <f t="shared" si="202"/>
        <v>168512.95</v>
      </c>
      <c r="BD89" s="9">
        <f t="shared" si="247"/>
        <v>168512.95</v>
      </c>
      <c r="BE89" s="9">
        <f t="shared" si="203"/>
        <v>6740.52</v>
      </c>
      <c r="BF89" s="9">
        <f t="shared" si="204"/>
        <v>119644.18000000002</v>
      </c>
      <c r="BG89" s="9">
        <f t="shared" si="205"/>
        <v>48868.770000000004</v>
      </c>
      <c r="BH89" s="9">
        <f t="shared" si="206"/>
        <v>0</v>
      </c>
      <c r="BI89" s="96">
        <f t="shared" si="207"/>
        <v>0</v>
      </c>
      <c r="BJ89" s="4">
        <f t="shared" si="243"/>
        <v>0</v>
      </c>
      <c r="BK89" s="9">
        <f t="shared" si="208"/>
        <v>0</v>
      </c>
      <c r="BL89" s="9">
        <f t="shared" si="209"/>
        <v>168512.95</v>
      </c>
      <c r="BM89" s="9">
        <f t="shared" si="248"/>
        <v>168512.95</v>
      </c>
      <c r="BN89" s="9">
        <f t="shared" si="210"/>
        <v>6740.52</v>
      </c>
      <c r="BO89" s="9">
        <f t="shared" si="211"/>
        <v>112903.66000000002</v>
      </c>
      <c r="BP89" s="9">
        <f t="shared" si="212"/>
        <v>55609.290000000008</v>
      </c>
      <c r="BQ89" s="9">
        <f t="shared" si="213"/>
        <v>0</v>
      </c>
      <c r="BR89" s="96">
        <f t="shared" si="214"/>
        <v>0</v>
      </c>
      <c r="BS89" s="4">
        <f t="shared" si="243"/>
        <v>0</v>
      </c>
      <c r="BT89" s="9">
        <f t="shared" si="215"/>
        <v>0</v>
      </c>
      <c r="BU89" s="9">
        <f t="shared" si="216"/>
        <v>168512.95</v>
      </c>
      <c r="BV89" s="9">
        <f t="shared" si="249"/>
        <v>168512.95</v>
      </c>
      <c r="BW89" s="9">
        <f t="shared" si="217"/>
        <v>6740.52</v>
      </c>
      <c r="BX89" s="9">
        <f t="shared" si="218"/>
        <v>106163.14000000001</v>
      </c>
      <c r="BY89" s="9">
        <f t="shared" si="219"/>
        <v>62349.810000000012</v>
      </c>
      <c r="BZ89" s="9">
        <f t="shared" si="220"/>
        <v>0</v>
      </c>
      <c r="CA89" s="96">
        <f t="shared" si="221"/>
        <v>0</v>
      </c>
      <c r="CB89" s="4">
        <f t="shared" si="243"/>
        <v>0</v>
      </c>
      <c r="CC89" s="9">
        <f t="shared" si="222"/>
        <v>0</v>
      </c>
      <c r="CD89" s="9">
        <f t="shared" si="223"/>
        <v>168512.95</v>
      </c>
      <c r="CE89" s="9">
        <f t="shared" si="250"/>
        <v>168512.95</v>
      </c>
      <c r="CF89" s="9">
        <f t="shared" si="224"/>
        <v>6740.52</v>
      </c>
      <c r="CG89" s="9">
        <f t="shared" si="225"/>
        <v>99422.62000000001</v>
      </c>
      <c r="CH89" s="9">
        <f t="shared" si="226"/>
        <v>69090.330000000016</v>
      </c>
      <c r="CI89" s="9">
        <f t="shared" si="227"/>
        <v>0</v>
      </c>
      <c r="CJ89" s="96">
        <f t="shared" si="228"/>
        <v>0</v>
      </c>
      <c r="CK89" s="4">
        <f t="shared" si="243"/>
        <v>0</v>
      </c>
      <c r="CL89" s="9">
        <f t="shared" si="229"/>
        <v>0</v>
      </c>
      <c r="CM89" s="9">
        <f t="shared" si="230"/>
        <v>168512.95</v>
      </c>
      <c r="CN89" s="9">
        <f t="shared" si="251"/>
        <v>168512.95</v>
      </c>
      <c r="CO89" s="9">
        <f t="shared" si="231"/>
        <v>6740.52</v>
      </c>
      <c r="CP89" s="9">
        <f t="shared" si="232"/>
        <v>92682.1</v>
      </c>
      <c r="CQ89" s="9">
        <f t="shared" si="233"/>
        <v>75830.85000000002</v>
      </c>
      <c r="CR89" s="9">
        <f t="shared" si="234"/>
        <v>0</v>
      </c>
      <c r="CS89" s="96">
        <f t="shared" si="235"/>
        <v>0</v>
      </c>
    </row>
    <row r="90" spans="1:97" ht="12.9" customHeight="1" x14ac:dyDescent="0.25">
      <c r="A90" s="193"/>
      <c r="B90" s="186" t="str">
        <f>Anlagegueter!B313</f>
        <v>Zufahrtsweg Klein</v>
      </c>
      <c r="C90" s="217"/>
      <c r="D90" s="217"/>
      <c r="E90" s="183">
        <f>ROUND($E$65*Anlagegueter!E313/Anlagegueter!$E$317,2)</f>
        <v>1820.67</v>
      </c>
      <c r="F90" s="277">
        <v>40087</v>
      </c>
      <c r="G90" s="189">
        <f>Anlagegueter!G313</f>
        <v>5</v>
      </c>
      <c r="H90" s="177"/>
      <c r="I90" s="190"/>
      <c r="J90" s="240" t="s">
        <v>468</v>
      </c>
      <c r="K90" s="385">
        <f t="shared" si="236"/>
        <v>0.2</v>
      </c>
      <c r="L90" s="94">
        <f t="shared" si="237"/>
        <v>364.13</v>
      </c>
      <c r="M90" s="1">
        <f t="shared" si="173"/>
        <v>1001.3800000000001</v>
      </c>
      <c r="N90" s="1">
        <f t="shared" si="238"/>
        <v>819.29</v>
      </c>
      <c r="O90" s="1"/>
      <c r="P90" s="1">
        <f t="shared" si="174"/>
        <v>1820.67</v>
      </c>
      <c r="Q90" s="4">
        <f t="shared" si="151"/>
        <v>0</v>
      </c>
      <c r="R90" s="9">
        <f t="shared" si="175"/>
        <v>0</v>
      </c>
      <c r="S90" s="9">
        <f t="shared" si="176"/>
        <v>1820.67</v>
      </c>
      <c r="T90" s="9">
        <f t="shared" si="239"/>
        <v>1820.67</v>
      </c>
      <c r="U90" s="9">
        <f t="shared" si="240"/>
        <v>364.13</v>
      </c>
      <c r="V90" s="9">
        <f t="shared" si="177"/>
        <v>637.25000000000011</v>
      </c>
      <c r="W90" s="9">
        <f t="shared" si="178"/>
        <v>1183.42</v>
      </c>
      <c r="X90" s="9">
        <f t="shared" si="241"/>
        <v>0</v>
      </c>
      <c r="Y90" s="96">
        <f t="shared" si="242"/>
        <v>0</v>
      </c>
      <c r="Z90" s="4">
        <f t="shared" si="243"/>
        <v>0</v>
      </c>
      <c r="AA90" s="9">
        <f t="shared" si="180"/>
        <v>0</v>
      </c>
      <c r="AB90" s="9">
        <f t="shared" si="181"/>
        <v>1820.67</v>
      </c>
      <c r="AC90" s="9">
        <f t="shared" si="244"/>
        <v>1820.67</v>
      </c>
      <c r="AD90" s="9">
        <f t="shared" si="182"/>
        <v>364.13</v>
      </c>
      <c r="AE90" s="9">
        <f t="shared" si="183"/>
        <v>273.12000000000012</v>
      </c>
      <c r="AF90" s="9">
        <f t="shared" si="184"/>
        <v>1547.5500000000002</v>
      </c>
      <c r="AG90" s="9">
        <f t="shared" si="185"/>
        <v>0</v>
      </c>
      <c r="AH90" s="96">
        <f t="shared" si="186"/>
        <v>0</v>
      </c>
      <c r="AI90" s="4">
        <f t="shared" si="243"/>
        <v>0</v>
      </c>
      <c r="AJ90" s="9">
        <f t="shared" si="187"/>
        <v>0</v>
      </c>
      <c r="AK90" s="9">
        <f t="shared" si="188"/>
        <v>1820.67</v>
      </c>
      <c r="AL90" s="9">
        <f t="shared" si="245"/>
        <v>1365.62</v>
      </c>
      <c r="AM90" s="9">
        <f t="shared" si="189"/>
        <v>273.12000000000012</v>
      </c>
      <c r="AN90" s="9">
        <f t="shared" si="190"/>
        <v>0</v>
      </c>
      <c r="AO90" s="9">
        <f t="shared" si="191"/>
        <v>1820.6700000000003</v>
      </c>
      <c r="AP90" s="9">
        <f t="shared" si="192"/>
        <v>0</v>
      </c>
      <c r="AQ90" s="96">
        <f t="shared" si="193"/>
        <v>0</v>
      </c>
      <c r="AR90" s="4">
        <f t="shared" si="243"/>
        <v>0</v>
      </c>
      <c r="AS90" s="9">
        <f t="shared" si="194"/>
        <v>0</v>
      </c>
      <c r="AT90" s="9">
        <f t="shared" si="195"/>
        <v>1820.67</v>
      </c>
      <c r="AU90" s="9">
        <f t="shared" si="246"/>
        <v>0</v>
      </c>
      <c r="AV90" s="9">
        <f t="shared" si="196"/>
        <v>0</v>
      </c>
      <c r="AW90" s="9">
        <f t="shared" si="197"/>
        <v>0</v>
      </c>
      <c r="AX90" s="9">
        <f t="shared" si="198"/>
        <v>1820.6700000000003</v>
      </c>
      <c r="AY90" s="9">
        <f t="shared" si="199"/>
        <v>0</v>
      </c>
      <c r="AZ90" s="96">
        <f t="shared" si="200"/>
        <v>0</v>
      </c>
      <c r="BA90" s="4">
        <f t="shared" si="243"/>
        <v>0</v>
      </c>
      <c r="BB90" s="9">
        <f t="shared" si="201"/>
        <v>0</v>
      </c>
      <c r="BC90" s="9">
        <f t="shared" si="202"/>
        <v>1820.67</v>
      </c>
      <c r="BD90" s="9">
        <f t="shared" si="247"/>
        <v>0</v>
      </c>
      <c r="BE90" s="9">
        <f t="shared" si="203"/>
        <v>0</v>
      </c>
      <c r="BF90" s="9">
        <f t="shared" si="204"/>
        <v>0</v>
      </c>
      <c r="BG90" s="9">
        <f t="shared" si="205"/>
        <v>1820.6700000000003</v>
      </c>
      <c r="BH90" s="9">
        <f t="shared" si="206"/>
        <v>0</v>
      </c>
      <c r="BI90" s="96">
        <f t="shared" si="207"/>
        <v>0</v>
      </c>
      <c r="BJ90" s="4">
        <f t="shared" si="243"/>
        <v>0</v>
      </c>
      <c r="BK90" s="9">
        <f t="shared" si="208"/>
        <v>0</v>
      </c>
      <c r="BL90" s="9">
        <f t="shared" si="209"/>
        <v>1820.67</v>
      </c>
      <c r="BM90" s="9">
        <f t="shared" si="248"/>
        <v>0</v>
      </c>
      <c r="BN90" s="9">
        <f t="shared" si="210"/>
        <v>0</v>
      </c>
      <c r="BO90" s="9">
        <f t="shared" si="211"/>
        <v>0</v>
      </c>
      <c r="BP90" s="9">
        <f t="shared" si="212"/>
        <v>1820.6700000000003</v>
      </c>
      <c r="BQ90" s="9">
        <f t="shared" si="213"/>
        <v>0</v>
      </c>
      <c r="BR90" s="96">
        <f t="shared" si="214"/>
        <v>0</v>
      </c>
      <c r="BS90" s="4">
        <f t="shared" si="243"/>
        <v>0</v>
      </c>
      <c r="BT90" s="9">
        <f t="shared" si="215"/>
        <v>0</v>
      </c>
      <c r="BU90" s="9">
        <f t="shared" si="216"/>
        <v>1820.67</v>
      </c>
      <c r="BV90" s="9">
        <f t="shared" si="249"/>
        <v>0</v>
      </c>
      <c r="BW90" s="9">
        <f t="shared" si="217"/>
        <v>0</v>
      </c>
      <c r="BX90" s="9">
        <f t="shared" si="218"/>
        <v>0</v>
      </c>
      <c r="BY90" s="9">
        <f t="shared" si="219"/>
        <v>1820.6700000000003</v>
      </c>
      <c r="BZ90" s="9">
        <f t="shared" si="220"/>
        <v>0</v>
      </c>
      <c r="CA90" s="96">
        <f t="shared" si="221"/>
        <v>0</v>
      </c>
      <c r="CB90" s="4">
        <f t="shared" si="243"/>
        <v>0</v>
      </c>
      <c r="CC90" s="9">
        <f t="shared" si="222"/>
        <v>0</v>
      </c>
      <c r="CD90" s="9">
        <f t="shared" si="223"/>
        <v>1820.67</v>
      </c>
      <c r="CE90" s="9">
        <f t="shared" si="250"/>
        <v>0</v>
      </c>
      <c r="CF90" s="9">
        <f t="shared" si="224"/>
        <v>0</v>
      </c>
      <c r="CG90" s="9">
        <f t="shared" si="225"/>
        <v>0</v>
      </c>
      <c r="CH90" s="9">
        <f t="shared" si="226"/>
        <v>1820.6700000000003</v>
      </c>
      <c r="CI90" s="9">
        <f t="shared" si="227"/>
        <v>0</v>
      </c>
      <c r="CJ90" s="96">
        <f t="shared" si="228"/>
        <v>0</v>
      </c>
      <c r="CK90" s="4">
        <f t="shared" si="243"/>
        <v>0</v>
      </c>
      <c r="CL90" s="9">
        <f t="shared" si="229"/>
        <v>0</v>
      </c>
      <c r="CM90" s="9">
        <f t="shared" si="230"/>
        <v>1820.67</v>
      </c>
      <c r="CN90" s="9">
        <f t="shared" si="251"/>
        <v>0</v>
      </c>
      <c r="CO90" s="9">
        <f t="shared" si="231"/>
        <v>0</v>
      </c>
      <c r="CP90" s="9">
        <f t="shared" si="232"/>
        <v>0</v>
      </c>
      <c r="CQ90" s="9">
        <f t="shared" si="233"/>
        <v>1820.6700000000003</v>
      </c>
      <c r="CR90" s="9">
        <f t="shared" si="234"/>
        <v>0</v>
      </c>
      <c r="CS90" s="96">
        <f t="shared" si="235"/>
        <v>0</v>
      </c>
    </row>
    <row r="91" spans="1:97" ht="12.9" customHeight="1" x14ac:dyDescent="0.25">
      <c r="A91" s="193"/>
      <c r="B91" s="186" t="str">
        <f>Anlagegueter!B314</f>
        <v>HB  Leitungsumlegung</v>
      </c>
      <c r="C91" s="217"/>
      <c r="D91" s="217"/>
      <c r="E91" s="183">
        <f>ROUND($E$65*Anlagegueter!E314/Anlagegueter!$E$317,2)</f>
        <v>4523.6899999999996</v>
      </c>
      <c r="F91" s="277">
        <v>40087</v>
      </c>
      <c r="G91" s="189">
        <f>Anlagegueter!G314</f>
        <v>10</v>
      </c>
      <c r="H91" s="177"/>
      <c r="I91" s="190"/>
      <c r="J91" s="240" t="s">
        <v>468</v>
      </c>
      <c r="K91" s="385">
        <f t="shared" si="236"/>
        <v>0.1</v>
      </c>
      <c r="L91" s="94">
        <f t="shared" si="237"/>
        <v>452.37</v>
      </c>
      <c r="M91" s="1">
        <f t="shared" si="173"/>
        <v>3505.8599999999997</v>
      </c>
      <c r="N91" s="1">
        <f t="shared" si="238"/>
        <v>1017.83</v>
      </c>
      <c r="O91" s="1"/>
      <c r="P91" s="1">
        <f t="shared" si="174"/>
        <v>4523.6899999999996</v>
      </c>
      <c r="Q91" s="4">
        <f t="shared" si="151"/>
        <v>0</v>
      </c>
      <c r="R91" s="9">
        <f t="shared" si="175"/>
        <v>0</v>
      </c>
      <c r="S91" s="9">
        <f t="shared" si="176"/>
        <v>4523.6899999999996</v>
      </c>
      <c r="T91" s="9">
        <f t="shared" si="239"/>
        <v>4523.6899999999996</v>
      </c>
      <c r="U91" s="9">
        <f t="shared" si="240"/>
        <v>452.37</v>
      </c>
      <c r="V91" s="9">
        <f t="shared" si="177"/>
        <v>3053.49</v>
      </c>
      <c r="W91" s="9">
        <f t="shared" si="178"/>
        <v>1470.2</v>
      </c>
      <c r="X91" s="9">
        <f t="shared" si="241"/>
        <v>0</v>
      </c>
      <c r="Y91" s="96">
        <f t="shared" si="242"/>
        <v>0</v>
      </c>
      <c r="Z91" s="4">
        <f t="shared" si="243"/>
        <v>0</v>
      </c>
      <c r="AA91" s="9">
        <f t="shared" si="180"/>
        <v>0</v>
      </c>
      <c r="AB91" s="9">
        <f t="shared" si="181"/>
        <v>4523.6899999999996</v>
      </c>
      <c r="AC91" s="9">
        <f t="shared" si="244"/>
        <v>4523.6899999999996</v>
      </c>
      <c r="AD91" s="9">
        <f t="shared" si="182"/>
        <v>452.37</v>
      </c>
      <c r="AE91" s="9">
        <f t="shared" si="183"/>
        <v>2601.12</v>
      </c>
      <c r="AF91" s="9">
        <f t="shared" si="184"/>
        <v>1922.5700000000002</v>
      </c>
      <c r="AG91" s="9">
        <f t="shared" si="185"/>
        <v>0</v>
      </c>
      <c r="AH91" s="96">
        <f t="shared" si="186"/>
        <v>0</v>
      </c>
      <c r="AI91" s="4">
        <f t="shared" si="243"/>
        <v>0</v>
      </c>
      <c r="AJ91" s="9">
        <f t="shared" si="187"/>
        <v>0</v>
      </c>
      <c r="AK91" s="9">
        <f t="shared" si="188"/>
        <v>4523.6899999999996</v>
      </c>
      <c r="AL91" s="9">
        <f t="shared" si="245"/>
        <v>4523.6899999999996</v>
      </c>
      <c r="AM91" s="9">
        <f t="shared" si="189"/>
        <v>452.37</v>
      </c>
      <c r="AN91" s="9">
        <f t="shared" si="190"/>
        <v>2148.75</v>
      </c>
      <c r="AO91" s="9">
        <f t="shared" si="191"/>
        <v>2374.94</v>
      </c>
      <c r="AP91" s="9">
        <f t="shared" si="192"/>
        <v>0</v>
      </c>
      <c r="AQ91" s="96">
        <f t="shared" si="193"/>
        <v>0</v>
      </c>
      <c r="AR91" s="4">
        <f t="shared" si="243"/>
        <v>0</v>
      </c>
      <c r="AS91" s="9">
        <f t="shared" si="194"/>
        <v>0</v>
      </c>
      <c r="AT91" s="9">
        <f t="shared" si="195"/>
        <v>4523.6899999999996</v>
      </c>
      <c r="AU91" s="9">
        <f t="shared" si="246"/>
        <v>4523.6899999999996</v>
      </c>
      <c r="AV91" s="9">
        <f t="shared" si="196"/>
        <v>452.37</v>
      </c>
      <c r="AW91" s="9">
        <f t="shared" si="197"/>
        <v>1696.38</v>
      </c>
      <c r="AX91" s="9">
        <f t="shared" si="198"/>
        <v>2827.31</v>
      </c>
      <c r="AY91" s="9">
        <f t="shared" si="199"/>
        <v>0</v>
      </c>
      <c r="AZ91" s="96">
        <f t="shared" si="200"/>
        <v>0</v>
      </c>
      <c r="BA91" s="4">
        <f t="shared" si="243"/>
        <v>0</v>
      </c>
      <c r="BB91" s="9">
        <f t="shared" si="201"/>
        <v>0</v>
      </c>
      <c r="BC91" s="9">
        <f t="shared" si="202"/>
        <v>4523.6899999999996</v>
      </c>
      <c r="BD91" s="9">
        <f t="shared" si="247"/>
        <v>4523.6899999999996</v>
      </c>
      <c r="BE91" s="9">
        <f t="shared" si="203"/>
        <v>452.37</v>
      </c>
      <c r="BF91" s="9">
        <f t="shared" si="204"/>
        <v>1244.0100000000002</v>
      </c>
      <c r="BG91" s="9">
        <f t="shared" si="205"/>
        <v>3279.68</v>
      </c>
      <c r="BH91" s="9">
        <f t="shared" si="206"/>
        <v>0</v>
      </c>
      <c r="BI91" s="96">
        <f t="shared" si="207"/>
        <v>0</v>
      </c>
      <c r="BJ91" s="4">
        <f t="shared" si="243"/>
        <v>0</v>
      </c>
      <c r="BK91" s="9">
        <f t="shared" si="208"/>
        <v>0</v>
      </c>
      <c r="BL91" s="9">
        <f t="shared" si="209"/>
        <v>4523.6899999999996</v>
      </c>
      <c r="BM91" s="9">
        <f t="shared" si="248"/>
        <v>4523.6899999999996</v>
      </c>
      <c r="BN91" s="9">
        <f t="shared" si="210"/>
        <v>452.37</v>
      </c>
      <c r="BO91" s="9">
        <f t="shared" si="211"/>
        <v>791.64000000000021</v>
      </c>
      <c r="BP91" s="9">
        <f t="shared" si="212"/>
        <v>3732.0499999999997</v>
      </c>
      <c r="BQ91" s="9">
        <f t="shared" si="213"/>
        <v>0</v>
      </c>
      <c r="BR91" s="96">
        <f t="shared" si="214"/>
        <v>0</v>
      </c>
      <c r="BS91" s="4">
        <f t="shared" si="243"/>
        <v>0</v>
      </c>
      <c r="BT91" s="9">
        <f t="shared" si="215"/>
        <v>0</v>
      </c>
      <c r="BU91" s="9">
        <f t="shared" si="216"/>
        <v>4523.6899999999996</v>
      </c>
      <c r="BV91" s="9">
        <f t="shared" si="249"/>
        <v>4523.6899999999996</v>
      </c>
      <c r="BW91" s="9">
        <f t="shared" si="217"/>
        <v>452.37</v>
      </c>
      <c r="BX91" s="9">
        <f t="shared" si="218"/>
        <v>339.27000000000021</v>
      </c>
      <c r="BY91" s="9">
        <f t="shared" si="219"/>
        <v>4184.42</v>
      </c>
      <c r="BZ91" s="9">
        <f t="shared" si="220"/>
        <v>0</v>
      </c>
      <c r="CA91" s="96">
        <f t="shared" si="221"/>
        <v>0</v>
      </c>
      <c r="CB91" s="4">
        <f t="shared" si="243"/>
        <v>0</v>
      </c>
      <c r="CC91" s="9">
        <f t="shared" si="222"/>
        <v>0</v>
      </c>
      <c r="CD91" s="9">
        <f t="shared" si="223"/>
        <v>4523.6899999999996</v>
      </c>
      <c r="CE91" s="9">
        <f t="shared" si="250"/>
        <v>3392.69</v>
      </c>
      <c r="CF91" s="9">
        <f t="shared" si="224"/>
        <v>339.27000000000021</v>
      </c>
      <c r="CG91" s="9">
        <f t="shared" si="225"/>
        <v>0</v>
      </c>
      <c r="CH91" s="9">
        <f t="shared" si="226"/>
        <v>4523.6900000000005</v>
      </c>
      <c r="CI91" s="9">
        <f t="shared" si="227"/>
        <v>0</v>
      </c>
      <c r="CJ91" s="96">
        <f t="shared" si="228"/>
        <v>0</v>
      </c>
      <c r="CK91" s="4">
        <f t="shared" si="243"/>
        <v>0</v>
      </c>
      <c r="CL91" s="9">
        <f t="shared" si="229"/>
        <v>0</v>
      </c>
      <c r="CM91" s="9">
        <f t="shared" si="230"/>
        <v>4523.6899999999996</v>
      </c>
      <c r="CN91" s="9">
        <f t="shared" si="251"/>
        <v>0</v>
      </c>
      <c r="CO91" s="9">
        <f t="shared" si="231"/>
        <v>0</v>
      </c>
      <c r="CP91" s="9">
        <f t="shared" si="232"/>
        <v>0</v>
      </c>
      <c r="CQ91" s="9">
        <f t="shared" si="233"/>
        <v>4523.6900000000005</v>
      </c>
      <c r="CR91" s="9">
        <f t="shared" si="234"/>
        <v>0</v>
      </c>
      <c r="CS91" s="96">
        <f t="shared" si="235"/>
        <v>0</v>
      </c>
    </row>
    <row r="92" spans="1:97" ht="12.9" customHeight="1" x14ac:dyDescent="0.25">
      <c r="A92" s="193"/>
      <c r="B92" s="186" t="str">
        <f>Anlagegueter!B315</f>
        <v xml:space="preserve">Bepflanzung im Außenbereich </v>
      </c>
      <c r="C92" s="217"/>
      <c r="D92" s="217"/>
      <c r="E92" s="183">
        <f>ROUND($E$65*Anlagegueter!E315/Anlagegueter!$E$317,2)-0.01</f>
        <v>704.36</v>
      </c>
      <c r="F92" s="277">
        <v>40087</v>
      </c>
      <c r="G92" s="189">
        <f>Anlagegueter!G315</f>
        <v>15</v>
      </c>
      <c r="H92" s="177"/>
      <c r="I92" s="190"/>
      <c r="J92" s="240" t="s">
        <v>468</v>
      </c>
      <c r="K92" s="385">
        <f t="shared" si="236"/>
        <v>6.6699999999999995E-2</v>
      </c>
      <c r="L92" s="94">
        <f t="shared" si="237"/>
        <v>46.98</v>
      </c>
      <c r="M92" s="1">
        <f t="shared" si="173"/>
        <v>598.65</v>
      </c>
      <c r="N92" s="1">
        <f t="shared" si="238"/>
        <v>105.71</v>
      </c>
      <c r="O92" s="1"/>
      <c r="P92" s="1">
        <f t="shared" si="174"/>
        <v>704.36</v>
      </c>
      <c r="Q92" s="4">
        <f t="shared" si="151"/>
        <v>0</v>
      </c>
      <c r="R92" s="9">
        <f t="shared" si="175"/>
        <v>0</v>
      </c>
      <c r="S92" s="9">
        <f t="shared" si="176"/>
        <v>704.36</v>
      </c>
      <c r="T92" s="9">
        <f t="shared" si="239"/>
        <v>704.36</v>
      </c>
      <c r="U92" s="9">
        <f t="shared" si="240"/>
        <v>46.98</v>
      </c>
      <c r="V92" s="9">
        <f t="shared" si="177"/>
        <v>551.66999999999996</v>
      </c>
      <c r="W92" s="9">
        <f t="shared" si="178"/>
        <v>152.69</v>
      </c>
      <c r="X92" s="9">
        <f t="shared" si="241"/>
        <v>0</v>
      </c>
      <c r="Y92" s="96">
        <f t="shared" si="242"/>
        <v>0</v>
      </c>
      <c r="Z92" s="4">
        <f t="shared" si="243"/>
        <v>0</v>
      </c>
      <c r="AA92" s="9">
        <f t="shared" si="180"/>
        <v>0</v>
      </c>
      <c r="AB92" s="9">
        <f t="shared" si="181"/>
        <v>704.36</v>
      </c>
      <c r="AC92" s="9">
        <f t="shared" si="244"/>
        <v>704.36</v>
      </c>
      <c r="AD92" s="9">
        <f t="shared" si="182"/>
        <v>46.98</v>
      </c>
      <c r="AE92" s="9">
        <f t="shared" si="183"/>
        <v>504.68999999999994</v>
      </c>
      <c r="AF92" s="9">
        <f t="shared" si="184"/>
        <v>199.67</v>
      </c>
      <c r="AG92" s="9">
        <f t="shared" si="185"/>
        <v>0</v>
      </c>
      <c r="AH92" s="96">
        <f t="shared" si="186"/>
        <v>0</v>
      </c>
      <c r="AI92" s="4">
        <f t="shared" si="243"/>
        <v>0</v>
      </c>
      <c r="AJ92" s="9">
        <f t="shared" si="187"/>
        <v>0</v>
      </c>
      <c r="AK92" s="9">
        <f t="shared" si="188"/>
        <v>704.36</v>
      </c>
      <c r="AL92" s="9">
        <f t="shared" si="245"/>
        <v>704.36</v>
      </c>
      <c r="AM92" s="9">
        <f t="shared" si="189"/>
        <v>46.98</v>
      </c>
      <c r="AN92" s="9">
        <f t="shared" si="190"/>
        <v>457.70999999999992</v>
      </c>
      <c r="AO92" s="9">
        <f t="shared" si="191"/>
        <v>246.64999999999998</v>
      </c>
      <c r="AP92" s="9">
        <f t="shared" si="192"/>
        <v>0</v>
      </c>
      <c r="AQ92" s="96">
        <f t="shared" si="193"/>
        <v>0</v>
      </c>
      <c r="AR92" s="4">
        <f t="shared" si="243"/>
        <v>0</v>
      </c>
      <c r="AS92" s="9">
        <f t="shared" si="194"/>
        <v>0</v>
      </c>
      <c r="AT92" s="9">
        <f t="shared" si="195"/>
        <v>704.36</v>
      </c>
      <c r="AU92" s="9">
        <f t="shared" si="246"/>
        <v>704.36</v>
      </c>
      <c r="AV92" s="9">
        <f t="shared" si="196"/>
        <v>46.98</v>
      </c>
      <c r="AW92" s="9">
        <f t="shared" si="197"/>
        <v>410.7299999999999</v>
      </c>
      <c r="AX92" s="9">
        <f t="shared" si="198"/>
        <v>293.63</v>
      </c>
      <c r="AY92" s="9">
        <f t="shared" si="199"/>
        <v>0</v>
      </c>
      <c r="AZ92" s="96">
        <f t="shared" si="200"/>
        <v>0</v>
      </c>
      <c r="BA92" s="4">
        <f t="shared" si="243"/>
        <v>0</v>
      </c>
      <c r="BB92" s="9">
        <f t="shared" si="201"/>
        <v>0</v>
      </c>
      <c r="BC92" s="9">
        <f t="shared" si="202"/>
        <v>704.36</v>
      </c>
      <c r="BD92" s="9">
        <f t="shared" si="247"/>
        <v>704.36</v>
      </c>
      <c r="BE92" s="9">
        <f t="shared" si="203"/>
        <v>46.98</v>
      </c>
      <c r="BF92" s="9">
        <f t="shared" si="204"/>
        <v>363.74999999999989</v>
      </c>
      <c r="BG92" s="9">
        <f t="shared" si="205"/>
        <v>340.61</v>
      </c>
      <c r="BH92" s="9">
        <f t="shared" si="206"/>
        <v>0</v>
      </c>
      <c r="BI92" s="96">
        <f t="shared" si="207"/>
        <v>0</v>
      </c>
      <c r="BJ92" s="4">
        <f t="shared" si="243"/>
        <v>0</v>
      </c>
      <c r="BK92" s="9">
        <f t="shared" si="208"/>
        <v>0</v>
      </c>
      <c r="BL92" s="9">
        <f t="shared" si="209"/>
        <v>704.36</v>
      </c>
      <c r="BM92" s="9">
        <f t="shared" si="248"/>
        <v>704.36</v>
      </c>
      <c r="BN92" s="9">
        <f t="shared" si="210"/>
        <v>46.98</v>
      </c>
      <c r="BO92" s="9">
        <f t="shared" si="211"/>
        <v>316.76999999999987</v>
      </c>
      <c r="BP92" s="9">
        <f t="shared" si="212"/>
        <v>387.59000000000003</v>
      </c>
      <c r="BQ92" s="9">
        <f t="shared" si="213"/>
        <v>0</v>
      </c>
      <c r="BR92" s="96">
        <f t="shared" si="214"/>
        <v>0</v>
      </c>
      <c r="BS92" s="4">
        <f t="shared" si="243"/>
        <v>0</v>
      </c>
      <c r="BT92" s="9">
        <f t="shared" si="215"/>
        <v>0</v>
      </c>
      <c r="BU92" s="9">
        <f t="shared" si="216"/>
        <v>704.36</v>
      </c>
      <c r="BV92" s="9">
        <f t="shared" si="249"/>
        <v>704.36</v>
      </c>
      <c r="BW92" s="9">
        <f t="shared" si="217"/>
        <v>46.98</v>
      </c>
      <c r="BX92" s="9">
        <f t="shared" si="218"/>
        <v>269.78999999999985</v>
      </c>
      <c r="BY92" s="9">
        <f t="shared" si="219"/>
        <v>434.57000000000005</v>
      </c>
      <c r="BZ92" s="9">
        <f t="shared" si="220"/>
        <v>0</v>
      </c>
      <c r="CA92" s="96">
        <f t="shared" si="221"/>
        <v>0</v>
      </c>
      <c r="CB92" s="4">
        <f t="shared" si="243"/>
        <v>0</v>
      </c>
      <c r="CC92" s="9">
        <f t="shared" si="222"/>
        <v>0</v>
      </c>
      <c r="CD92" s="9">
        <f t="shared" si="223"/>
        <v>704.36</v>
      </c>
      <c r="CE92" s="9">
        <f t="shared" si="250"/>
        <v>704.36</v>
      </c>
      <c r="CF92" s="9">
        <f t="shared" si="224"/>
        <v>46.98</v>
      </c>
      <c r="CG92" s="9">
        <f t="shared" si="225"/>
        <v>222.80999999999986</v>
      </c>
      <c r="CH92" s="9">
        <f t="shared" si="226"/>
        <v>481.55000000000007</v>
      </c>
      <c r="CI92" s="9">
        <f t="shared" si="227"/>
        <v>0</v>
      </c>
      <c r="CJ92" s="96">
        <f t="shared" si="228"/>
        <v>0</v>
      </c>
      <c r="CK92" s="4">
        <f t="shared" si="243"/>
        <v>0</v>
      </c>
      <c r="CL92" s="9">
        <f t="shared" si="229"/>
        <v>0</v>
      </c>
      <c r="CM92" s="9">
        <f t="shared" si="230"/>
        <v>704.36</v>
      </c>
      <c r="CN92" s="9">
        <f t="shared" si="251"/>
        <v>704.36</v>
      </c>
      <c r="CO92" s="9">
        <f t="shared" si="231"/>
        <v>46.98</v>
      </c>
      <c r="CP92" s="9">
        <f t="shared" si="232"/>
        <v>175.82999999999987</v>
      </c>
      <c r="CQ92" s="9">
        <f t="shared" si="233"/>
        <v>528.53000000000009</v>
      </c>
      <c r="CR92" s="9">
        <f t="shared" si="234"/>
        <v>0</v>
      </c>
      <c r="CS92" s="96">
        <f t="shared" si="235"/>
        <v>0</v>
      </c>
    </row>
    <row r="93" spans="1:97" ht="12.9" customHeight="1" x14ac:dyDescent="0.25">
      <c r="A93" s="193"/>
      <c r="B93" s="186" t="s">
        <v>472</v>
      </c>
      <c r="C93" s="217"/>
      <c r="D93" s="217"/>
      <c r="E93" s="183">
        <f>SUM(E67:E92)</f>
        <v>2654999.9999999995</v>
      </c>
      <c r="F93" s="277"/>
      <c r="G93" s="189"/>
      <c r="H93" s="177"/>
      <c r="I93" s="190"/>
      <c r="J93" s="191"/>
      <c r="K93" s="385">
        <f t="shared" si="236"/>
        <v>0</v>
      </c>
      <c r="L93" s="94">
        <f t="shared" si="237"/>
        <v>0</v>
      </c>
      <c r="M93" s="1">
        <f t="shared" ref="M93:M105" si="252">IF(AND(E93-N93&gt;=0,F93&gt;0,YEAR(M$4)&gt;=YEAR(F93)),E93-N93,IF(AND(E93-N93&lt;0,F93&gt;0,YEAR(M$4)&gt;=YEAR(F93)),E93-N93,0))</f>
        <v>0</v>
      </c>
      <c r="N93" s="1">
        <f t="shared" si="238"/>
        <v>0</v>
      </c>
      <c r="O93" s="1"/>
      <c r="P93" s="1">
        <f t="shared" ref="P93:P105" si="253">IF(AND($F93&gt;0,$F93&lt;=N$4),$E93,0)</f>
        <v>0</v>
      </c>
      <c r="Q93" s="4">
        <f t="shared" si="151"/>
        <v>0</v>
      </c>
      <c r="R93" s="9">
        <f t="shared" ref="R93:R105" si="254">IF(Q93&lt;&gt;0,ROUND(Q93*YEARFRAC($F93,S$4,0),2),0)</f>
        <v>0</v>
      </c>
      <c r="S93" s="9">
        <f t="shared" ref="S93:S105" si="255">IF(AND($F93&gt;0,$F93&lt;=V$4),$E93,0)</f>
        <v>0</v>
      </c>
      <c r="T93" s="9">
        <f t="shared" si="239"/>
        <v>0</v>
      </c>
      <c r="U93" s="9">
        <f t="shared" si="240"/>
        <v>0</v>
      </c>
      <c r="V93" s="9">
        <f t="shared" ref="V93:V105" si="256">IF(AND(YEAR(V$4)=YEAR($F93),$E93&gt;0,$F93&gt;0,$E93-U93&gt;=0),$E93-U93,IF(AND(YEAR(V$4)&gt;YEAR($F93),$E93&gt;0,$F93&gt;0,M93-U93&gt;=0),M93-U93,IF(AND(YEAR(V$4)=YEAR($F93),$E93&lt;0,$F93&gt;0,$E93-U93&lt;0),$E93-U93,IF(AND(YEAR(V$4)&gt;YEAR($F93),$E93&lt;0,$F93&gt;0,M93-U93&lt;=0),M93-U93,0))))</f>
        <v>0</v>
      </c>
      <c r="W93" s="9">
        <f t="shared" ref="W93:W105" si="257">N93+U93</f>
        <v>0</v>
      </c>
      <c r="X93" s="9">
        <f t="shared" si="241"/>
        <v>0</v>
      </c>
      <c r="Y93" s="96">
        <f t="shared" si="242"/>
        <v>0</v>
      </c>
      <c r="Z93" s="4">
        <f t="shared" si="243"/>
        <v>0</v>
      </c>
      <c r="AA93" s="9">
        <f t="shared" si="180"/>
        <v>0</v>
      </c>
      <c r="AB93" s="9">
        <f t="shared" si="181"/>
        <v>0</v>
      </c>
      <c r="AC93" s="9">
        <f t="shared" si="244"/>
        <v>0</v>
      </c>
      <c r="AD93" s="9">
        <f t="shared" si="182"/>
        <v>0</v>
      </c>
      <c r="AE93" s="9">
        <f t="shared" si="183"/>
        <v>0</v>
      </c>
      <c r="AF93" s="9">
        <f t="shared" si="184"/>
        <v>0</v>
      </c>
      <c r="AG93" s="9">
        <f t="shared" si="185"/>
        <v>0</v>
      </c>
      <c r="AH93" s="96">
        <f t="shared" si="186"/>
        <v>0</v>
      </c>
      <c r="AI93" s="4">
        <f t="shared" si="243"/>
        <v>0</v>
      </c>
      <c r="AJ93" s="9">
        <f t="shared" si="187"/>
        <v>0</v>
      </c>
      <c r="AK93" s="9">
        <f t="shared" si="188"/>
        <v>0</v>
      </c>
      <c r="AL93" s="9">
        <f t="shared" si="245"/>
        <v>0</v>
      </c>
      <c r="AM93" s="9">
        <f t="shared" si="189"/>
        <v>0</v>
      </c>
      <c r="AN93" s="9">
        <f t="shared" si="190"/>
        <v>0</v>
      </c>
      <c r="AO93" s="9">
        <f t="shared" si="191"/>
        <v>0</v>
      </c>
      <c r="AP93" s="9">
        <f t="shared" si="192"/>
        <v>0</v>
      </c>
      <c r="AQ93" s="96">
        <f t="shared" si="193"/>
        <v>0</v>
      </c>
      <c r="AR93" s="4">
        <f t="shared" si="243"/>
        <v>0</v>
      </c>
      <c r="AS93" s="9">
        <f t="shared" si="194"/>
        <v>0</v>
      </c>
      <c r="AT93" s="9">
        <f t="shared" si="195"/>
        <v>0</v>
      </c>
      <c r="AU93" s="9">
        <f t="shared" si="246"/>
        <v>0</v>
      </c>
      <c r="AV93" s="9">
        <f t="shared" si="196"/>
        <v>0</v>
      </c>
      <c r="AW93" s="9">
        <f t="shared" si="197"/>
        <v>0</v>
      </c>
      <c r="AX93" s="9">
        <f t="shared" si="198"/>
        <v>0</v>
      </c>
      <c r="AY93" s="9">
        <f t="shared" si="199"/>
        <v>0</v>
      </c>
      <c r="AZ93" s="96">
        <f t="shared" si="200"/>
        <v>0</v>
      </c>
      <c r="BA93" s="4">
        <f t="shared" si="243"/>
        <v>0</v>
      </c>
      <c r="BB93" s="9">
        <f t="shared" si="201"/>
        <v>0</v>
      </c>
      <c r="BC93" s="9">
        <f t="shared" si="202"/>
        <v>0</v>
      </c>
      <c r="BD93" s="9">
        <f t="shared" si="247"/>
        <v>0</v>
      </c>
      <c r="BE93" s="9">
        <f t="shared" si="203"/>
        <v>0</v>
      </c>
      <c r="BF93" s="9">
        <f t="shared" si="204"/>
        <v>0</v>
      </c>
      <c r="BG93" s="9">
        <f t="shared" si="205"/>
        <v>0</v>
      </c>
      <c r="BH93" s="9">
        <f t="shared" si="206"/>
        <v>0</v>
      </c>
      <c r="BI93" s="96">
        <f t="shared" si="207"/>
        <v>0</v>
      </c>
      <c r="BJ93" s="4">
        <f t="shared" si="243"/>
        <v>0</v>
      </c>
      <c r="BK93" s="9">
        <f t="shared" si="208"/>
        <v>0</v>
      </c>
      <c r="BL93" s="9">
        <f t="shared" si="209"/>
        <v>0</v>
      </c>
      <c r="BM93" s="9">
        <f t="shared" si="248"/>
        <v>0</v>
      </c>
      <c r="BN93" s="9">
        <f t="shared" si="210"/>
        <v>0</v>
      </c>
      <c r="BO93" s="9">
        <f t="shared" si="211"/>
        <v>0</v>
      </c>
      <c r="BP93" s="9">
        <f t="shared" si="212"/>
        <v>0</v>
      </c>
      <c r="BQ93" s="9">
        <f t="shared" si="213"/>
        <v>0</v>
      </c>
      <c r="BR93" s="96">
        <f t="shared" si="214"/>
        <v>0</v>
      </c>
      <c r="BS93" s="4">
        <f t="shared" si="243"/>
        <v>0</v>
      </c>
      <c r="BT93" s="9">
        <f t="shared" si="215"/>
        <v>0</v>
      </c>
      <c r="BU93" s="9">
        <f t="shared" si="216"/>
        <v>0</v>
      </c>
      <c r="BV93" s="9">
        <f t="shared" si="249"/>
        <v>0</v>
      </c>
      <c r="BW93" s="9">
        <f t="shared" si="217"/>
        <v>0</v>
      </c>
      <c r="BX93" s="9">
        <f t="shared" si="218"/>
        <v>0</v>
      </c>
      <c r="BY93" s="9">
        <f t="shared" si="219"/>
        <v>0</v>
      </c>
      <c r="BZ93" s="9">
        <f t="shared" si="220"/>
        <v>0</v>
      </c>
      <c r="CA93" s="96">
        <f t="shared" si="221"/>
        <v>0</v>
      </c>
      <c r="CB93" s="4">
        <f t="shared" si="243"/>
        <v>0</v>
      </c>
      <c r="CC93" s="9">
        <f t="shared" si="222"/>
        <v>0</v>
      </c>
      <c r="CD93" s="9">
        <f t="shared" si="223"/>
        <v>0</v>
      </c>
      <c r="CE93" s="9">
        <f t="shared" si="250"/>
        <v>0</v>
      </c>
      <c r="CF93" s="9">
        <f t="shared" si="224"/>
        <v>0</v>
      </c>
      <c r="CG93" s="9">
        <f t="shared" si="225"/>
        <v>0</v>
      </c>
      <c r="CH93" s="9">
        <f t="shared" si="226"/>
        <v>0</v>
      </c>
      <c r="CI93" s="9">
        <f t="shared" si="227"/>
        <v>0</v>
      </c>
      <c r="CJ93" s="96">
        <f t="shared" si="228"/>
        <v>0</v>
      </c>
      <c r="CK93" s="4">
        <f t="shared" si="243"/>
        <v>0</v>
      </c>
      <c r="CL93" s="9">
        <f t="shared" si="229"/>
        <v>0</v>
      </c>
      <c r="CM93" s="9">
        <f t="shared" si="230"/>
        <v>0</v>
      </c>
      <c r="CN93" s="9">
        <f t="shared" si="251"/>
        <v>0</v>
      </c>
      <c r="CO93" s="9">
        <f t="shared" si="231"/>
        <v>0</v>
      </c>
      <c r="CP93" s="9">
        <f t="shared" si="232"/>
        <v>0</v>
      </c>
      <c r="CQ93" s="9">
        <f t="shared" si="233"/>
        <v>0</v>
      </c>
      <c r="CR93" s="9">
        <f t="shared" si="234"/>
        <v>0</v>
      </c>
      <c r="CS93" s="96">
        <f t="shared" si="235"/>
        <v>0</v>
      </c>
    </row>
    <row r="94" spans="1:97" ht="12.9" customHeight="1" x14ac:dyDescent="0.25">
      <c r="A94" s="193"/>
      <c r="B94" s="186"/>
      <c r="C94" s="195"/>
      <c r="D94" s="195"/>
      <c r="E94" s="188"/>
      <c r="F94" s="277"/>
      <c r="G94" s="189"/>
      <c r="H94" s="177"/>
      <c r="I94" s="190"/>
      <c r="J94" s="191"/>
      <c r="K94" s="385">
        <f t="shared" si="236"/>
        <v>0</v>
      </c>
      <c r="L94" s="94">
        <f t="shared" si="237"/>
        <v>0</v>
      </c>
      <c r="M94" s="1">
        <f t="shared" si="252"/>
        <v>0</v>
      </c>
      <c r="N94" s="1">
        <f t="shared" si="238"/>
        <v>0</v>
      </c>
      <c r="O94" s="1"/>
      <c r="P94" s="1">
        <f t="shared" si="253"/>
        <v>0</v>
      </c>
      <c r="Q94" s="4">
        <f t="shared" si="151"/>
        <v>0</v>
      </c>
      <c r="R94" s="9">
        <f t="shared" si="254"/>
        <v>0</v>
      </c>
      <c r="S94" s="9">
        <f t="shared" si="255"/>
        <v>0</v>
      </c>
      <c r="T94" s="9">
        <f t="shared" si="239"/>
        <v>0</v>
      </c>
      <c r="U94" s="9">
        <f t="shared" si="240"/>
        <v>0</v>
      </c>
      <c r="V94" s="9">
        <f t="shared" si="256"/>
        <v>0</v>
      </c>
      <c r="W94" s="9">
        <f t="shared" si="257"/>
        <v>0</v>
      </c>
      <c r="X94" s="9">
        <f t="shared" si="241"/>
        <v>0</v>
      </c>
      <c r="Y94" s="96">
        <f t="shared" si="242"/>
        <v>0</v>
      </c>
      <c r="Z94" s="4">
        <f t="shared" si="243"/>
        <v>0</v>
      </c>
      <c r="AA94" s="9">
        <f t="shared" si="180"/>
        <v>0</v>
      </c>
      <c r="AB94" s="9">
        <f t="shared" si="181"/>
        <v>0</v>
      </c>
      <c r="AC94" s="9">
        <f t="shared" si="244"/>
        <v>0</v>
      </c>
      <c r="AD94" s="9">
        <f t="shared" si="182"/>
        <v>0</v>
      </c>
      <c r="AE94" s="9">
        <f t="shared" si="183"/>
        <v>0</v>
      </c>
      <c r="AF94" s="9">
        <f t="shared" si="184"/>
        <v>0</v>
      </c>
      <c r="AG94" s="9">
        <f t="shared" si="185"/>
        <v>0</v>
      </c>
      <c r="AH94" s="96">
        <f t="shared" si="186"/>
        <v>0</v>
      </c>
      <c r="AI94" s="4">
        <f t="shared" si="243"/>
        <v>0</v>
      </c>
      <c r="AJ94" s="9">
        <f t="shared" si="187"/>
        <v>0</v>
      </c>
      <c r="AK94" s="9">
        <f t="shared" si="188"/>
        <v>0</v>
      </c>
      <c r="AL94" s="9">
        <f t="shared" si="245"/>
        <v>0</v>
      </c>
      <c r="AM94" s="9">
        <f t="shared" si="189"/>
        <v>0</v>
      </c>
      <c r="AN94" s="9">
        <f t="shared" si="190"/>
        <v>0</v>
      </c>
      <c r="AO94" s="9">
        <f t="shared" si="191"/>
        <v>0</v>
      </c>
      <c r="AP94" s="9">
        <f t="shared" si="192"/>
        <v>0</v>
      </c>
      <c r="AQ94" s="96">
        <f t="shared" si="193"/>
        <v>0</v>
      </c>
      <c r="AR94" s="4">
        <f t="shared" si="243"/>
        <v>0</v>
      </c>
      <c r="AS94" s="9">
        <f t="shared" si="194"/>
        <v>0</v>
      </c>
      <c r="AT94" s="9">
        <f t="shared" si="195"/>
        <v>0</v>
      </c>
      <c r="AU94" s="9">
        <f t="shared" si="246"/>
        <v>0</v>
      </c>
      <c r="AV94" s="9">
        <f t="shared" si="196"/>
        <v>0</v>
      </c>
      <c r="AW94" s="9">
        <f t="shared" si="197"/>
        <v>0</v>
      </c>
      <c r="AX94" s="9">
        <f t="shared" si="198"/>
        <v>0</v>
      </c>
      <c r="AY94" s="9">
        <f t="shared" si="199"/>
        <v>0</v>
      </c>
      <c r="AZ94" s="96">
        <f t="shared" si="200"/>
        <v>0</v>
      </c>
      <c r="BA94" s="4">
        <f t="shared" si="243"/>
        <v>0</v>
      </c>
      <c r="BB94" s="9">
        <f t="shared" si="201"/>
        <v>0</v>
      </c>
      <c r="BC94" s="9">
        <f t="shared" si="202"/>
        <v>0</v>
      </c>
      <c r="BD94" s="9">
        <f t="shared" si="247"/>
        <v>0</v>
      </c>
      <c r="BE94" s="9">
        <f t="shared" si="203"/>
        <v>0</v>
      </c>
      <c r="BF94" s="9">
        <f t="shared" si="204"/>
        <v>0</v>
      </c>
      <c r="BG94" s="9">
        <f t="shared" si="205"/>
        <v>0</v>
      </c>
      <c r="BH94" s="9">
        <f t="shared" si="206"/>
        <v>0</v>
      </c>
      <c r="BI94" s="96">
        <f t="shared" si="207"/>
        <v>0</v>
      </c>
      <c r="BJ94" s="4">
        <f t="shared" si="243"/>
        <v>0</v>
      </c>
      <c r="BK94" s="9">
        <f t="shared" si="208"/>
        <v>0</v>
      </c>
      <c r="BL94" s="9">
        <f t="shared" si="209"/>
        <v>0</v>
      </c>
      <c r="BM94" s="9">
        <f t="shared" si="248"/>
        <v>0</v>
      </c>
      <c r="BN94" s="9">
        <f t="shared" si="210"/>
        <v>0</v>
      </c>
      <c r="BO94" s="9">
        <f t="shared" si="211"/>
        <v>0</v>
      </c>
      <c r="BP94" s="9">
        <f t="shared" si="212"/>
        <v>0</v>
      </c>
      <c r="BQ94" s="9">
        <f t="shared" si="213"/>
        <v>0</v>
      </c>
      <c r="BR94" s="96">
        <f t="shared" si="214"/>
        <v>0</v>
      </c>
      <c r="BS94" s="4">
        <f t="shared" si="243"/>
        <v>0</v>
      </c>
      <c r="BT94" s="9">
        <f t="shared" si="215"/>
        <v>0</v>
      </c>
      <c r="BU94" s="9">
        <f t="shared" si="216"/>
        <v>0</v>
      </c>
      <c r="BV94" s="9">
        <f t="shared" si="249"/>
        <v>0</v>
      </c>
      <c r="BW94" s="9">
        <f t="shared" si="217"/>
        <v>0</v>
      </c>
      <c r="BX94" s="9">
        <f t="shared" si="218"/>
        <v>0</v>
      </c>
      <c r="BY94" s="9">
        <f t="shared" si="219"/>
        <v>0</v>
      </c>
      <c r="BZ94" s="9">
        <f t="shared" si="220"/>
        <v>0</v>
      </c>
      <c r="CA94" s="96">
        <f t="shared" si="221"/>
        <v>0</v>
      </c>
      <c r="CB94" s="4">
        <f t="shared" si="243"/>
        <v>0</v>
      </c>
      <c r="CC94" s="9">
        <f t="shared" si="222"/>
        <v>0</v>
      </c>
      <c r="CD94" s="9">
        <f t="shared" si="223"/>
        <v>0</v>
      </c>
      <c r="CE94" s="9">
        <f t="shared" si="250"/>
        <v>0</v>
      </c>
      <c r="CF94" s="9">
        <f t="shared" si="224"/>
        <v>0</v>
      </c>
      <c r="CG94" s="9">
        <f t="shared" si="225"/>
        <v>0</v>
      </c>
      <c r="CH94" s="9">
        <f t="shared" si="226"/>
        <v>0</v>
      </c>
      <c r="CI94" s="9">
        <f t="shared" si="227"/>
        <v>0</v>
      </c>
      <c r="CJ94" s="96">
        <f t="shared" si="228"/>
        <v>0</v>
      </c>
      <c r="CK94" s="4">
        <f t="shared" si="243"/>
        <v>0</v>
      </c>
      <c r="CL94" s="9">
        <f t="shared" si="229"/>
        <v>0</v>
      </c>
      <c r="CM94" s="9">
        <f t="shared" si="230"/>
        <v>0</v>
      </c>
      <c r="CN94" s="9">
        <f t="shared" si="251"/>
        <v>0</v>
      </c>
      <c r="CO94" s="9">
        <f t="shared" si="231"/>
        <v>0</v>
      </c>
      <c r="CP94" s="9">
        <f t="shared" si="232"/>
        <v>0</v>
      </c>
      <c r="CQ94" s="9">
        <f t="shared" si="233"/>
        <v>0</v>
      </c>
      <c r="CR94" s="9">
        <f t="shared" si="234"/>
        <v>0</v>
      </c>
      <c r="CS94" s="96">
        <f t="shared" si="235"/>
        <v>0</v>
      </c>
    </row>
    <row r="95" spans="1:97" ht="12.9" customHeight="1" x14ac:dyDescent="0.25">
      <c r="A95" s="193"/>
      <c r="B95" s="186"/>
      <c r="C95" s="195"/>
      <c r="D95" s="195"/>
      <c r="E95" s="188"/>
      <c r="F95" s="270"/>
      <c r="G95" s="189"/>
      <c r="H95" s="177"/>
      <c r="I95" s="190"/>
      <c r="J95" s="191"/>
      <c r="K95" s="385">
        <f t="shared" si="236"/>
        <v>0</v>
      </c>
      <c r="L95" s="94">
        <f t="shared" si="237"/>
        <v>0</v>
      </c>
      <c r="M95" s="1">
        <f t="shared" si="252"/>
        <v>0</v>
      </c>
      <c r="N95" s="1">
        <f t="shared" si="238"/>
        <v>0</v>
      </c>
      <c r="O95" s="1"/>
      <c r="P95" s="1">
        <f t="shared" si="253"/>
        <v>0</v>
      </c>
      <c r="Q95" s="4">
        <f t="shared" si="151"/>
        <v>0</v>
      </c>
      <c r="R95" s="9">
        <f t="shared" si="254"/>
        <v>0</v>
      </c>
      <c r="S95" s="9">
        <f t="shared" si="255"/>
        <v>0</v>
      </c>
      <c r="T95" s="9">
        <f t="shared" si="239"/>
        <v>0</v>
      </c>
      <c r="U95" s="9">
        <f t="shared" si="240"/>
        <v>0</v>
      </c>
      <c r="V95" s="9">
        <f t="shared" si="256"/>
        <v>0</v>
      </c>
      <c r="W95" s="9">
        <f t="shared" si="257"/>
        <v>0</v>
      </c>
      <c r="X95" s="9">
        <f t="shared" si="241"/>
        <v>0</v>
      </c>
      <c r="Y95" s="96">
        <f t="shared" si="242"/>
        <v>0</v>
      </c>
      <c r="Z95" s="4">
        <f t="shared" si="243"/>
        <v>0</v>
      </c>
      <c r="AA95" s="9">
        <f t="shared" si="180"/>
        <v>0</v>
      </c>
      <c r="AB95" s="9">
        <f t="shared" si="181"/>
        <v>0</v>
      </c>
      <c r="AC95" s="9">
        <f t="shared" si="244"/>
        <v>0</v>
      </c>
      <c r="AD95" s="9">
        <f t="shared" si="182"/>
        <v>0</v>
      </c>
      <c r="AE95" s="9">
        <f t="shared" si="183"/>
        <v>0</v>
      </c>
      <c r="AF95" s="9">
        <f t="shared" si="184"/>
        <v>0</v>
      </c>
      <c r="AG95" s="9">
        <f t="shared" si="185"/>
        <v>0</v>
      </c>
      <c r="AH95" s="96">
        <f t="shared" si="186"/>
        <v>0</v>
      </c>
      <c r="AI95" s="4">
        <f t="shared" si="243"/>
        <v>0</v>
      </c>
      <c r="AJ95" s="9">
        <f t="shared" si="187"/>
        <v>0</v>
      </c>
      <c r="AK95" s="9">
        <f t="shared" si="188"/>
        <v>0</v>
      </c>
      <c r="AL95" s="9">
        <f t="shared" si="245"/>
        <v>0</v>
      </c>
      <c r="AM95" s="9">
        <f t="shared" si="189"/>
        <v>0</v>
      </c>
      <c r="AN95" s="9">
        <f t="shared" si="190"/>
        <v>0</v>
      </c>
      <c r="AO95" s="9">
        <f t="shared" si="191"/>
        <v>0</v>
      </c>
      <c r="AP95" s="9">
        <f t="shared" si="192"/>
        <v>0</v>
      </c>
      <c r="AQ95" s="96">
        <f t="shared" si="193"/>
        <v>0</v>
      </c>
      <c r="AR95" s="4">
        <f t="shared" si="243"/>
        <v>0</v>
      </c>
      <c r="AS95" s="9">
        <f t="shared" si="194"/>
        <v>0</v>
      </c>
      <c r="AT95" s="9">
        <f t="shared" si="195"/>
        <v>0</v>
      </c>
      <c r="AU95" s="9">
        <f t="shared" si="246"/>
        <v>0</v>
      </c>
      <c r="AV95" s="9">
        <f t="shared" si="196"/>
        <v>0</v>
      </c>
      <c r="AW95" s="9">
        <f t="shared" si="197"/>
        <v>0</v>
      </c>
      <c r="AX95" s="9">
        <f t="shared" si="198"/>
        <v>0</v>
      </c>
      <c r="AY95" s="9">
        <f t="shared" si="199"/>
        <v>0</v>
      </c>
      <c r="AZ95" s="96">
        <f t="shared" si="200"/>
        <v>0</v>
      </c>
      <c r="BA95" s="4">
        <f t="shared" si="243"/>
        <v>0</v>
      </c>
      <c r="BB95" s="9">
        <f t="shared" si="201"/>
        <v>0</v>
      </c>
      <c r="BC95" s="9">
        <f t="shared" si="202"/>
        <v>0</v>
      </c>
      <c r="BD95" s="9">
        <f t="shared" si="247"/>
        <v>0</v>
      </c>
      <c r="BE95" s="9">
        <f t="shared" si="203"/>
        <v>0</v>
      </c>
      <c r="BF95" s="9">
        <f t="shared" si="204"/>
        <v>0</v>
      </c>
      <c r="BG95" s="9">
        <f t="shared" si="205"/>
        <v>0</v>
      </c>
      <c r="BH95" s="9">
        <f t="shared" si="206"/>
        <v>0</v>
      </c>
      <c r="BI95" s="96">
        <f t="shared" si="207"/>
        <v>0</v>
      </c>
      <c r="BJ95" s="4">
        <f t="shared" si="243"/>
        <v>0</v>
      </c>
      <c r="BK95" s="9">
        <f t="shared" si="208"/>
        <v>0</v>
      </c>
      <c r="BL95" s="9">
        <f t="shared" si="209"/>
        <v>0</v>
      </c>
      <c r="BM95" s="9">
        <f t="shared" si="248"/>
        <v>0</v>
      </c>
      <c r="BN95" s="9">
        <f t="shared" si="210"/>
        <v>0</v>
      </c>
      <c r="BO95" s="9">
        <f t="shared" si="211"/>
        <v>0</v>
      </c>
      <c r="BP95" s="9">
        <f t="shared" si="212"/>
        <v>0</v>
      </c>
      <c r="BQ95" s="9">
        <f t="shared" si="213"/>
        <v>0</v>
      </c>
      <c r="BR95" s="96">
        <f t="shared" si="214"/>
        <v>0</v>
      </c>
      <c r="BS95" s="4">
        <f t="shared" si="243"/>
        <v>0</v>
      </c>
      <c r="BT95" s="9">
        <f t="shared" si="215"/>
        <v>0</v>
      </c>
      <c r="BU95" s="9">
        <f t="shared" si="216"/>
        <v>0</v>
      </c>
      <c r="BV95" s="9">
        <f t="shared" si="249"/>
        <v>0</v>
      </c>
      <c r="BW95" s="9">
        <f t="shared" si="217"/>
        <v>0</v>
      </c>
      <c r="BX95" s="9">
        <f t="shared" si="218"/>
        <v>0</v>
      </c>
      <c r="BY95" s="9">
        <f t="shared" si="219"/>
        <v>0</v>
      </c>
      <c r="BZ95" s="9">
        <f t="shared" si="220"/>
        <v>0</v>
      </c>
      <c r="CA95" s="96">
        <f t="shared" si="221"/>
        <v>0</v>
      </c>
      <c r="CB95" s="4">
        <f t="shared" si="243"/>
        <v>0</v>
      </c>
      <c r="CC95" s="9">
        <f t="shared" si="222"/>
        <v>0</v>
      </c>
      <c r="CD95" s="9">
        <f t="shared" si="223"/>
        <v>0</v>
      </c>
      <c r="CE95" s="9">
        <f t="shared" si="250"/>
        <v>0</v>
      </c>
      <c r="CF95" s="9">
        <f t="shared" si="224"/>
        <v>0</v>
      </c>
      <c r="CG95" s="9">
        <f t="shared" si="225"/>
        <v>0</v>
      </c>
      <c r="CH95" s="9">
        <f t="shared" si="226"/>
        <v>0</v>
      </c>
      <c r="CI95" s="9">
        <f t="shared" si="227"/>
        <v>0</v>
      </c>
      <c r="CJ95" s="96">
        <f t="shared" si="228"/>
        <v>0</v>
      </c>
      <c r="CK95" s="4">
        <f t="shared" si="243"/>
        <v>0</v>
      </c>
      <c r="CL95" s="9">
        <f t="shared" si="229"/>
        <v>0</v>
      </c>
      <c r="CM95" s="9">
        <f t="shared" si="230"/>
        <v>0</v>
      </c>
      <c r="CN95" s="9">
        <f t="shared" si="251"/>
        <v>0</v>
      </c>
      <c r="CO95" s="9">
        <f t="shared" si="231"/>
        <v>0</v>
      </c>
      <c r="CP95" s="9">
        <f t="shared" si="232"/>
        <v>0</v>
      </c>
      <c r="CQ95" s="9">
        <f t="shared" si="233"/>
        <v>0</v>
      </c>
      <c r="CR95" s="9">
        <f t="shared" si="234"/>
        <v>0</v>
      </c>
      <c r="CS95" s="96">
        <f t="shared" si="235"/>
        <v>0</v>
      </c>
    </row>
    <row r="96" spans="1:97" ht="12.9" customHeight="1" x14ac:dyDescent="0.25">
      <c r="A96" s="193"/>
      <c r="B96" s="186"/>
      <c r="C96" s="195"/>
      <c r="D96" s="195"/>
      <c r="E96" s="188"/>
      <c r="F96" s="270"/>
      <c r="G96" s="189"/>
      <c r="H96" s="177"/>
      <c r="I96" s="190"/>
      <c r="J96" s="191"/>
      <c r="K96" s="385">
        <f t="shared" si="236"/>
        <v>0</v>
      </c>
      <c r="L96" s="94">
        <f t="shared" si="237"/>
        <v>0</v>
      </c>
      <c r="M96" s="1">
        <f t="shared" si="252"/>
        <v>0</v>
      </c>
      <c r="N96" s="1">
        <f t="shared" si="238"/>
        <v>0</v>
      </c>
      <c r="O96" s="1"/>
      <c r="P96" s="1">
        <f t="shared" si="253"/>
        <v>0</v>
      </c>
      <c r="Q96" s="4">
        <f t="shared" si="151"/>
        <v>0</v>
      </c>
      <c r="R96" s="9">
        <f t="shared" si="254"/>
        <v>0</v>
      </c>
      <c r="S96" s="9">
        <f t="shared" si="255"/>
        <v>0</v>
      </c>
      <c r="T96" s="9">
        <f t="shared" si="239"/>
        <v>0</v>
      </c>
      <c r="U96" s="9">
        <f t="shared" si="240"/>
        <v>0</v>
      </c>
      <c r="V96" s="9">
        <f t="shared" si="256"/>
        <v>0</v>
      </c>
      <c r="W96" s="9">
        <f t="shared" si="257"/>
        <v>0</v>
      </c>
      <c r="X96" s="9">
        <f t="shared" si="241"/>
        <v>0</v>
      </c>
      <c r="Y96" s="96">
        <f t="shared" si="242"/>
        <v>0</v>
      </c>
      <c r="Z96" s="4">
        <f t="shared" si="243"/>
        <v>0</v>
      </c>
      <c r="AA96" s="9">
        <f t="shared" si="180"/>
        <v>0</v>
      </c>
      <c r="AB96" s="9">
        <f t="shared" si="181"/>
        <v>0</v>
      </c>
      <c r="AC96" s="9">
        <f t="shared" si="244"/>
        <v>0</v>
      </c>
      <c r="AD96" s="9">
        <f t="shared" si="182"/>
        <v>0</v>
      </c>
      <c r="AE96" s="9">
        <f t="shared" si="183"/>
        <v>0</v>
      </c>
      <c r="AF96" s="9">
        <f t="shared" si="184"/>
        <v>0</v>
      </c>
      <c r="AG96" s="9">
        <f t="shared" si="185"/>
        <v>0</v>
      </c>
      <c r="AH96" s="96">
        <f t="shared" si="186"/>
        <v>0</v>
      </c>
      <c r="AI96" s="4">
        <f t="shared" si="243"/>
        <v>0</v>
      </c>
      <c r="AJ96" s="9">
        <f t="shared" si="187"/>
        <v>0</v>
      </c>
      <c r="AK96" s="9">
        <f t="shared" si="188"/>
        <v>0</v>
      </c>
      <c r="AL96" s="9">
        <f t="shared" si="245"/>
        <v>0</v>
      </c>
      <c r="AM96" s="9">
        <f t="shared" si="189"/>
        <v>0</v>
      </c>
      <c r="AN96" s="9">
        <f t="shared" si="190"/>
        <v>0</v>
      </c>
      <c r="AO96" s="9">
        <f t="shared" si="191"/>
        <v>0</v>
      </c>
      <c r="AP96" s="9">
        <f t="shared" si="192"/>
        <v>0</v>
      </c>
      <c r="AQ96" s="96">
        <f t="shared" si="193"/>
        <v>0</v>
      </c>
      <c r="AR96" s="4">
        <f t="shared" si="243"/>
        <v>0</v>
      </c>
      <c r="AS96" s="9">
        <f t="shared" si="194"/>
        <v>0</v>
      </c>
      <c r="AT96" s="9">
        <f t="shared" si="195"/>
        <v>0</v>
      </c>
      <c r="AU96" s="9">
        <f t="shared" si="246"/>
        <v>0</v>
      </c>
      <c r="AV96" s="9">
        <f t="shared" si="196"/>
        <v>0</v>
      </c>
      <c r="AW96" s="9">
        <f t="shared" si="197"/>
        <v>0</v>
      </c>
      <c r="AX96" s="9">
        <f t="shared" si="198"/>
        <v>0</v>
      </c>
      <c r="AY96" s="9">
        <f t="shared" si="199"/>
        <v>0</v>
      </c>
      <c r="AZ96" s="96">
        <f t="shared" si="200"/>
        <v>0</v>
      </c>
      <c r="BA96" s="4">
        <f t="shared" si="243"/>
        <v>0</v>
      </c>
      <c r="BB96" s="9">
        <f t="shared" si="201"/>
        <v>0</v>
      </c>
      <c r="BC96" s="9">
        <f t="shared" si="202"/>
        <v>0</v>
      </c>
      <c r="BD96" s="9">
        <f t="shared" si="247"/>
        <v>0</v>
      </c>
      <c r="BE96" s="9">
        <f t="shared" si="203"/>
        <v>0</v>
      </c>
      <c r="BF96" s="9">
        <f t="shared" si="204"/>
        <v>0</v>
      </c>
      <c r="BG96" s="9">
        <f t="shared" si="205"/>
        <v>0</v>
      </c>
      <c r="BH96" s="9">
        <f t="shared" si="206"/>
        <v>0</v>
      </c>
      <c r="BI96" s="96">
        <f t="shared" si="207"/>
        <v>0</v>
      </c>
      <c r="BJ96" s="4">
        <f t="shared" si="243"/>
        <v>0</v>
      </c>
      <c r="BK96" s="9">
        <f t="shared" si="208"/>
        <v>0</v>
      </c>
      <c r="BL96" s="9">
        <f t="shared" si="209"/>
        <v>0</v>
      </c>
      <c r="BM96" s="9">
        <f t="shared" si="248"/>
        <v>0</v>
      </c>
      <c r="BN96" s="9">
        <f t="shared" si="210"/>
        <v>0</v>
      </c>
      <c r="BO96" s="9">
        <f t="shared" si="211"/>
        <v>0</v>
      </c>
      <c r="BP96" s="9">
        <f t="shared" si="212"/>
        <v>0</v>
      </c>
      <c r="BQ96" s="9">
        <f t="shared" si="213"/>
        <v>0</v>
      </c>
      <c r="BR96" s="96">
        <f t="shared" si="214"/>
        <v>0</v>
      </c>
      <c r="BS96" s="4">
        <f t="shared" si="243"/>
        <v>0</v>
      </c>
      <c r="BT96" s="9">
        <f t="shared" si="215"/>
        <v>0</v>
      </c>
      <c r="BU96" s="9">
        <f t="shared" si="216"/>
        <v>0</v>
      </c>
      <c r="BV96" s="9">
        <f t="shared" si="249"/>
        <v>0</v>
      </c>
      <c r="BW96" s="9">
        <f t="shared" si="217"/>
        <v>0</v>
      </c>
      <c r="BX96" s="9">
        <f t="shared" si="218"/>
        <v>0</v>
      </c>
      <c r="BY96" s="9">
        <f t="shared" si="219"/>
        <v>0</v>
      </c>
      <c r="BZ96" s="9">
        <f t="shared" si="220"/>
        <v>0</v>
      </c>
      <c r="CA96" s="96">
        <f t="shared" si="221"/>
        <v>0</v>
      </c>
      <c r="CB96" s="4">
        <f t="shared" si="243"/>
        <v>0</v>
      </c>
      <c r="CC96" s="9">
        <f t="shared" si="222"/>
        <v>0</v>
      </c>
      <c r="CD96" s="9">
        <f t="shared" si="223"/>
        <v>0</v>
      </c>
      <c r="CE96" s="9">
        <f t="shared" si="250"/>
        <v>0</v>
      </c>
      <c r="CF96" s="9">
        <f t="shared" si="224"/>
        <v>0</v>
      </c>
      <c r="CG96" s="9">
        <f t="shared" si="225"/>
        <v>0</v>
      </c>
      <c r="CH96" s="9">
        <f t="shared" si="226"/>
        <v>0</v>
      </c>
      <c r="CI96" s="9">
        <f t="shared" si="227"/>
        <v>0</v>
      </c>
      <c r="CJ96" s="96">
        <f t="shared" si="228"/>
        <v>0</v>
      </c>
      <c r="CK96" s="4">
        <f t="shared" si="243"/>
        <v>0</v>
      </c>
      <c r="CL96" s="9">
        <f t="shared" si="229"/>
        <v>0</v>
      </c>
      <c r="CM96" s="9">
        <f t="shared" si="230"/>
        <v>0</v>
      </c>
      <c r="CN96" s="9">
        <f t="shared" si="251"/>
        <v>0</v>
      </c>
      <c r="CO96" s="9">
        <f t="shared" si="231"/>
        <v>0</v>
      </c>
      <c r="CP96" s="9">
        <f t="shared" si="232"/>
        <v>0</v>
      </c>
      <c r="CQ96" s="9">
        <f t="shared" si="233"/>
        <v>0</v>
      </c>
      <c r="CR96" s="9">
        <f t="shared" si="234"/>
        <v>0</v>
      </c>
      <c r="CS96" s="96">
        <f t="shared" si="235"/>
        <v>0</v>
      </c>
    </row>
    <row r="97" spans="1:97" ht="12.9" customHeight="1" x14ac:dyDescent="0.25">
      <c r="A97" s="193"/>
      <c r="B97" s="186"/>
      <c r="C97" s="195"/>
      <c r="D97" s="195"/>
      <c r="E97" s="188"/>
      <c r="F97" s="270"/>
      <c r="G97" s="189"/>
      <c r="H97" s="177"/>
      <c r="I97" s="190"/>
      <c r="J97" s="191"/>
      <c r="K97" s="385">
        <f t="shared" si="236"/>
        <v>0</v>
      </c>
      <c r="L97" s="94">
        <f t="shared" si="237"/>
        <v>0</v>
      </c>
      <c r="M97" s="1">
        <f t="shared" si="252"/>
        <v>0</v>
      </c>
      <c r="N97" s="1">
        <f t="shared" si="238"/>
        <v>0</v>
      </c>
      <c r="O97" s="1"/>
      <c r="P97" s="1">
        <f t="shared" si="253"/>
        <v>0</v>
      </c>
      <c r="Q97" s="4">
        <f t="shared" si="151"/>
        <v>0</v>
      </c>
      <c r="R97" s="9">
        <f t="shared" si="254"/>
        <v>0</v>
      </c>
      <c r="S97" s="9">
        <f t="shared" si="255"/>
        <v>0</v>
      </c>
      <c r="T97" s="9">
        <f t="shared" si="239"/>
        <v>0</v>
      </c>
      <c r="U97" s="9">
        <f t="shared" si="240"/>
        <v>0</v>
      </c>
      <c r="V97" s="9">
        <f t="shared" si="256"/>
        <v>0</v>
      </c>
      <c r="W97" s="9">
        <f t="shared" si="257"/>
        <v>0</v>
      </c>
      <c r="X97" s="9">
        <f t="shared" si="241"/>
        <v>0</v>
      </c>
      <c r="Y97" s="96">
        <f t="shared" si="242"/>
        <v>0</v>
      </c>
      <c r="Z97" s="4">
        <f t="shared" si="243"/>
        <v>0</v>
      </c>
      <c r="AA97" s="9">
        <f t="shared" si="180"/>
        <v>0</v>
      </c>
      <c r="AB97" s="9">
        <f t="shared" si="181"/>
        <v>0</v>
      </c>
      <c r="AC97" s="9">
        <f t="shared" si="244"/>
        <v>0</v>
      </c>
      <c r="AD97" s="9">
        <f t="shared" si="182"/>
        <v>0</v>
      </c>
      <c r="AE97" s="9">
        <f t="shared" si="183"/>
        <v>0</v>
      </c>
      <c r="AF97" s="9">
        <f t="shared" si="184"/>
        <v>0</v>
      </c>
      <c r="AG97" s="9">
        <f t="shared" si="185"/>
        <v>0</v>
      </c>
      <c r="AH97" s="96">
        <f t="shared" si="186"/>
        <v>0</v>
      </c>
      <c r="AI97" s="4">
        <f t="shared" si="243"/>
        <v>0</v>
      </c>
      <c r="AJ97" s="9">
        <f t="shared" si="187"/>
        <v>0</v>
      </c>
      <c r="AK97" s="9">
        <f t="shared" si="188"/>
        <v>0</v>
      </c>
      <c r="AL97" s="9">
        <f t="shared" si="245"/>
        <v>0</v>
      </c>
      <c r="AM97" s="9">
        <f t="shared" si="189"/>
        <v>0</v>
      </c>
      <c r="AN97" s="9">
        <f t="shared" si="190"/>
        <v>0</v>
      </c>
      <c r="AO97" s="9">
        <f t="shared" si="191"/>
        <v>0</v>
      </c>
      <c r="AP97" s="9">
        <f t="shared" si="192"/>
        <v>0</v>
      </c>
      <c r="AQ97" s="96">
        <f t="shared" si="193"/>
        <v>0</v>
      </c>
      <c r="AR97" s="4">
        <f t="shared" si="243"/>
        <v>0</v>
      </c>
      <c r="AS97" s="9">
        <f t="shared" si="194"/>
        <v>0</v>
      </c>
      <c r="AT97" s="9">
        <f t="shared" si="195"/>
        <v>0</v>
      </c>
      <c r="AU97" s="9">
        <f t="shared" si="246"/>
        <v>0</v>
      </c>
      <c r="AV97" s="9">
        <f t="shared" si="196"/>
        <v>0</v>
      </c>
      <c r="AW97" s="9">
        <f t="shared" si="197"/>
        <v>0</v>
      </c>
      <c r="AX97" s="9">
        <f t="shared" si="198"/>
        <v>0</v>
      </c>
      <c r="AY97" s="9">
        <f t="shared" si="199"/>
        <v>0</v>
      </c>
      <c r="AZ97" s="96">
        <f t="shared" si="200"/>
        <v>0</v>
      </c>
      <c r="BA97" s="4">
        <f t="shared" si="243"/>
        <v>0</v>
      </c>
      <c r="BB97" s="9">
        <f t="shared" si="201"/>
        <v>0</v>
      </c>
      <c r="BC97" s="9">
        <f t="shared" si="202"/>
        <v>0</v>
      </c>
      <c r="BD97" s="9">
        <f t="shared" si="247"/>
        <v>0</v>
      </c>
      <c r="BE97" s="9">
        <f t="shared" si="203"/>
        <v>0</v>
      </c>
      <c r="BF97" s="9">
        <f t="shared" si="204"/>
        <v>0</v>
      </c>
      <c r="BG97" s="9">
        <f t="shared" si="205"/>
        <v>0</v>
      </c>
      <c r="BH97" s="9">
        <f t="shared" si="206"/>
        <v>0</v>
      </c>
      <c r="BI97" s="96">
        <f t="shared" si="207"/>
        <v>0</v>
      </c>
      <c r="BJ97" s="4">
        <f t="shared" si="243"/>
        <v>0</v>
      </c>
      <c r="BK97" s="9">
        <f t="shared" si="208"/>
        <v>0</v>
      </c>
      <c r="BL97" s="9">
        <f t="shared" si="209"/>
        <v>0</v>
      </c>
      <c r="BM97" s="9">
        <f t="shared" si="248"/>
        <v>0</v>
      </c>
      <c r="BN97" s="9">
        <f t="shared" si="210"/>
        <v>0</v>
      </c>
      <c r="BO97" s="9">
        <f t="shared" si="211"/>
        <v>0</v>
      </c>
      <c r="BP97" s="9">
        <f t="shared" si="212"/>
        <v>0</v>
      </c>
      <c r="BQ97" s="9">
        <f t="shared" si="213"/>
        <v>0</v>
      </c>
      <c r="BR97" s="96">
        <f t="shared" si="214"/>
        <v>0</v>
      </c>
      <c r="BS97" s="4">
        <f t="shared" si="243"/>
        <v>0</v>
      </c>
      <c r="BT97" s="9">
        <f t="shared" si="215"/>
        <v>0</v>
      </c>
      <c r="BU97" s="9">
        <f t="shared" si="216"/>
        <v>0</v>
      </c>
      <c r="BV97" s="9">
        <f t="shared" si="249"/>
        <v>0</v>
      </c>
      <c r="BW97" s="9">
        <f t="shared" si="217"/>
        <v>0</v>
      </c>
      <c r="BX97" s="9">
        <f t="shared" si="218"/>
        <v>0</v>
      </c>
      <c r="BY97" s="9">
        <f t="shared" si="219"/>
        <v>0</v>
      </c>
      <c r="BZ97" s="9">
        <f t="shared" si="220"/>
        <v>0</v>
      </c>
      <c r="CA97" s="96">
        <f t="shared" si="221"/>
        <v>0</v>
      </c>
      <c r="CB97" s="4">
        <f t="shared" si="243"/>
        <v>0</v>
      </c>
      <c r="CC97" s="9">
        <f t="shared" si="222"/>
        <v>0</v>
      </c>
      <c r="CD97" s="9">
        <f t="shared" si="223"/>
        <v>0</v>
      </c>
      <c r="CE97" s="9">
        <f t="shared" si="250"/>
        <v>0</v>
      </c>
      <c r="CF97" s="9">
        <f t="shared" si="224"/>
        <v>0</v>
      </c>
      <c r="CG97" s="9">
        <f t="shared" si="225"/>
        <v>0</v>
      </c>
      <c r="CH97" s="9">
        <f t="shared" si="226"/>
        <v>0</v>
      </c>
      <c r="CI97" s="9">
        <f t="shared" si="227"/>
        <v>0</v>
      </c>
      <c r="CJ97" s="96">
        <f t="shared" si="228"/>
        <v>0</v>
      </c>
      <c r="CK97" s="4">
        <f t="shared" si="243"/>
        <v>0</v>
      </c>
      <c r="CL97" s="9">
        <f t="shared" si="229"/>
        <v>0</v>
      </c>
      <c r="CM97" s="9">
        <f t="shared" si="230"/>
        <v>0</v>
      </c>
      <c r="CN97" s="9">
        <f t="shared" si="251"/>
        <v>0</v>
      </c>
      <c r="CO97" s="9">
        <f t="shared" si="231"/>
        <v>0</v>
      </c>
      <c r="CP97" s="9">
        <f t="shared" si="232"/>
        <v>0</v>
      </c>
      <c r="CQ97" s="9">
        <f t="shared" si="233"/>
        <v>0</v>
      </c>
      <c r="CR97" s="9">
        <f t="shared" si="234"/>
        <v>0</v>
      </c>
      <c r="CS97" s="96">
        <f t="shared" si="235"/>
        <v>0</v>
      </c>
    </row>
    <row r="98" spans="1:97" ht="12.9" customHeight="1" x14ac:dyDescent="0.25">
      <c r="A98" s="193"/>
      <c r="B98" s="186"/>
      <c r="C98" s="195"/>
      <c r="D98" s="195"/>
      <c r="E98" s="188"/>
      <c r="F98" s="270"/>
      <c r="G98" s="189"/>
      <c r="H98" s="177"/>
      <c r="I98" s="190"/>
      <c r="J98" s="191"/>
      <c r="K98" s="385">
        <f t="shared" si="236"/>
        <v>0</v>
      </c>
      <c r="L98" s="94">
        <f t="shared" si="237"/>
        <v>0</v>
      </c>
      <c r="M98" s="1">
        <f t="shared" si="252"/>
        <v>0</v>
      </c>
      <c r="N98" s="1">
        <f t="shared" si="238"/>
        <v>0</v>
      </c>
      <c r="O98" s="1"/>
      <c r="P98" s="1">
        <f t="shared" si="253"/>
        <v>0</v>
      </c>
      <c r="Q98" s="4">
        <f t="shared" si="151"/>
        <v>0</v>
      </c>
      <c r="R98" s="9">
        <f t="shared" si="254"/>
        <v>0</v>
      </c>
      <c r="S98" s="9">
        <f t="shared" si="255"/>
        <v>0</v>
      </c>
      <c r="T98" s="9">
        <f t="shared" si="239"/>
        <v>0</v>
      </c>
      <c r="U98" s="9">
        <f t="shared" si="240"/>
        <v>0</v>
      </c>
      <c r="V98" s="9">
        <f t="shared" si="256"/>
        <v>0</v>
      </c>
      <c r="W98" s="9">
        <f t="shared" si="257"/>
        <v>0</v>
      </c>
      <c r="X98" s="9">
        <f t="shared" si="241"/>
        <v>0</v>
      </c>
      <c r="Y98" s="96">
        <f t="shared" si="242"/>
        <v>0</v>
      </c>
      <c r="Z98" s="4">
        <f t="shared" si="243"/>
        <v>0</v>
      </c>
      <c r="AA98" s="9">
        <f t="shared" si="180"/>
        <v>0</v>
      </c>
      <c r="AB98" s="9">
        <f t="shared" si="181"/>
        <v>0</v>
      </c>
      <c r="AC98" s="9">
        <f t="shared" si="244"/>
        <v>0</v>
      </c>
      <c r="AD98" s="9">
        <f t="shared" si="182"/>
        <v>0</v>
      </c>
      <c r="AE98" s="9">
        <f t="shared" si="183"/>
        <v>0</v>
      </c>
      <c r="AF98" s="9">
        <f t="shared" si="184"/>
        <v>0</v>
      </c>
      <c r="AG98" s="9">
        <f t="shared" si="185"/>
        <v>0</v>
      </c>
      <c r="AH98" s="96">
        <f t="shared" si="186"/>
        <v>0</v>
      </c>
      <c r="AI98" s="4">
        <f t="shared" si="243"/>
        <v>0</v>
      </c>
      <c r="AJ98" s="9">
        <f t="shared" si="187"/>
        <v>0</v>
      </c>
      <c r="AK98" s="9">
        <f t="shared" si="188"/>
        <v>0</v>
      </c>
      <c r="AL98" s="9">
        <f t="shared" si="245"/>
        <v>0</v>
      </c>
      <c r="AM98" s="9">
        <f t="shared" si="189"/>
        <v>0</v>
      </c>
      <c r="AN98" s="9">
        <f t="shared" si="190"/>
        <v>0</v>
      </c>
      <c r="AO98" s="9">
        <f t="shared" si="191"/>
        <v>0</v>
      </c>
      <c r="AP98" s="9">
        <f t="shared" si="192"/>
        <v>0</v>
      </c>
      <c r="AQ98" s="96">
        <f t="shared" si="193"/>
        <v>0</v>
      </c>
      <c r="AR98" s="4">
        <f t="shared" si="243"/>
        <v>0</v>
      </c>
      <c r="AS98" s="9">
        <f t="shared" si="194"/>
        <v>0</v>
      </c>
      <c r="AT98" s="9">
        <f t="shared" si="195"/>
        <v>0</v>
      </c>
      <c r="AU98" s="9">
        <f t="shared" si="246"/>
        <v>0</v>
      </c>
      <c r="AV98" s="9">
        <f t="shared" si="196"/>
        <v>0</v>
      </c>
      <c r="AW98" s="9">
        <f t="shared" si="197"/>
        <v>0</v>
      </c>
      <c r="AX98" s="9">
        <f t="shared" si="198"/>
        <v>0</v>
      </c>
      <c r="AY98" s="9">
        <f t="shared" si="199"/>
        <v>0</v>
      </c>
      <c r="AZ98" s="96">
        <f t="shared" si="200"/>
        <v>0</v>
      </c>
      <c r="BA98" s="4">
        <f t="shared" si="243"/>
        <v>0</v>
      </c>
      <c r="BB98" s="9">
        <f t="shared" si="201"/>
        <v>0</v>
      </c>
      <c r="BC98" s="9">
        <f t="shared" si="202"/>
        <v>0</v>
      </c>
      <c r="BD98" s="9">
        <f t="shared" si="247"/>
        <v>0</v>
      </c>
      <c r="BE98" s="9">
        <f t="shared" si="203"/>
        <v>0</v>
      </c>
      <c r="BF98" s="9">
        <f t="shared" si="204"/>
        <v>0</v>
      </c>
      <c r="BG98" s="9">
        <f t="shared" si="205"/>
        <v>0</v>
      </c>
      <c r="BH98" s="9">
        <f t="shared" si="206"/>
        <v>0</v>
      </c>
      <c r="BI98" s="96">
        <f t="shared" si="207"/>
        <v>0</v>
      </c>
      <c r="BJ98" s="4">
        <f t="shared" si="243"/>
        <v>0</v>
      </c>
      <c r="BK98" s="9">
        <f t="shared" si="208"/>
        <v>0</v>
      </c>
      <c r="BL98" s="9">
        <f t="shared" si="209"/>
        <v>0</v>
      </c>
      <c r="BM98" s="9">
        <f t="shared" si="248"/>
        <v>0</v>
      </c>
      <c r="BN98" s="9">
        <f t="shared" si="210"/>
        <v>0</v>
      </c>
      <c r="BO98" s="9">
        <f t="shared" si="211"/>
        <v>0</v>
      </c>
      <c r="BP98" s="9">
        <f t="shared" si="212"/>
        <v>0</v>
      </c>
      <c r="BQ98" s="9">
        <f t="shared" si="213"/>
        <v>0</v>
      </c>
      <c r="BR98" s="96">
        <f t="shared" si="214"/>
        <v>0</v>
      </c>
      <c r="BS98" s="4">
        <f t="shared" si="243"/>
        <v>0</v>
      </c>
      <c r="BT98" s="9">
        <f t="shared" si="215"/>
        <v>0</v>
      </c>
      <c r="BU98" s="9">
        <f t="shared" si="216"/>
        <v>0</v>
      </c>
      <c r="BV98" s="9">
        <f t="shared" si="249"/>
        <v>0</v>
      </c>
      <c r="BW98" s="9">
        <f t="shared" si="217"/>
        <v>0</v>
      </c>
      <c r="BX98" s="9">
        <f t="shared" si="218"/>
        <v>0</v>
      </c>
      <c r="BY98" s="9">
        <f t="shared" si="219"/>
        <v>0</v>
      </c>
      <c r="BZ98" s="9">
        <f t="shared" si="220"/>
        <v>0</v>
      </c>
      <c r="CA98" s="96">
        <f t="shared" si="221"/>
        <v>0</v>
      </c>
      <c r="CB98" s="4">
        <f t="shared" si="243"/>
        <v>0</v>
      </c>
      <c r="CC98" s="9">
        <f t="shared" si="222"/>
        <v>0</v>
      </c>
      <c r="CD98" s="9">
        <f t="shared" si="223"/>
        <v>0</v>
      </c>
      <c r="CE98" s="9">
        <f t="shared" si="250"/>
        <v>0</v>
      </c>
      <c r="CF98" s="9">
        <f t="shared" si="224"/>
        <v>0</v>
      </c>
      <c r="CG98" s="9">
        <f t="shared" si="225"/>
        <v>0</v>
      </c>
      <c r="CH98" s="9">
        <f t="shared" si="226"/>
        <v>0</v>
      </c>
      <c r="CI98" s="9">
        <f t="shared" si="227"/>
        <v>0</v>
      </c>
      <c r="CJ98" s="96">
        <f t="shared" si="228"/>
        <v>0</v>
      </c>
      <c r="CK98" s="4">
        <f t="shared" si="243"/>
        <v>0</v>
      </c>
      <c r="CL98" s="9">
        <f t="shared" si="229"/>
        <v>0</v>
      </c>
      <c r="CM98" s="9">
        <f t="shared" si="230"/>
        <v>0</v>
      </c>
      <c r="CN98" s="9">
        <f t="shared" si="251"/>
        <v>0</v>
      </c>
      <c r="CO98" s="9">
        <f t="shared" si="231"/>
        <v>0</v>
      </c>
      <c r="CP98" s="9">
        <f t="shared" si="232"/>
        <v>0</v>
      </c>
      <c r="CQ98" s="9">
        <f t="shared" si="233"/>
        <v>0</v>
      </c>
      <c r="CR98" s="9">
        <f t="shared" si="234"/>
        <v>0</v>
      </c>
      <c r="CS98" s="96">
        <f t="shared" si="235"/>
        <v>0</v>
      </c>
    </row>
    <row r="99" spans="1:97" ht="12.9" customHeight="1" x14ac:dyDescent="0.25">
      <c r="A99" s="193"/>
      <c r="B99" s="186"/>
      <c r="C99" s="195"/>
      <c r="D99" s="195"/>
      <c r="E99" s="188"/>
      <c r="F99" s="270"/>
      <c r="G99" s="189"/>
      <c r="H99" s="177"/>
      <c r="I99" s="190"/>
      <c r="J99" s="191"/>
      <c r="K99" s="385">
        <f t="shared" si="236"/>
        <v>0</v>
      </c>
      <c r="L99" s="94">
        <f t="shared" si="237"/>
        <v>0</v>
      </c>
      <c r="M99" s="1">
        <f t="shared" si="252"/>
        <v>0</v>
      </c>
      <c r="N99" s="1">
        <f t="shared" si="238"/>
        <v>0</v>
      </c>
      <c r="O99" s="1"/>
      <c r="P99" s="1">
        <f t="shared" si="253"/>
        <v>0</v>
      </c>
      <c r="Q99" s="4">
        <f t="shared" si="151"/>
        <v>0</v>
      </c>
      <c r="R99" s="9">
        <f t="shared" si="254"/>
        <v>0</v>
      </c>
      <c r="S99" s="9">
        <f t="shared" si="255"/>
        <v>0</v>
      </c>
      <c r="T99" s="9">
        <f t="shared" si="239"/>
        <v>0</v>
      </c>
      <c r="U99" s="9">
        <f t="shared" si="240"/>
        <v>0</v>
      </c>
      <c r="V99" s="9">
        <f t="shared" si="256"/>
        <v>0</v>
      </c>
      <c r="W99" s="9">
        <f t="shared" si="257"/>
        <v>0</v>
      </c>
      <c r="X99" s="9">
        <f t="shared" si="241"/>
        <v>0</v>
      </c>
      <c r="Y99" s="96">
        <f t="shared" si="242"/>
        <v>0</v>
      </c>
      <c r="Z99" s="4">
        <f t="shared" si="243"/>
        <v>0</v>
      </c>
      <c r="AA99" s="9">
        <f t="shared" si="180"/>
        <v>0</v>
      </c>
      <c r="AB99" s="9">
        <f t="shared" si="181"/>
        <v>0</v>
      </c>
      <c r="AC99" s="9">
        <f t="shared" si="244"/>
        <v>0</v>
      </c>
      <c r="AD99" s="9">
        <f t="shared" si="182"/>
        <v>0</v>
      </c>
      <c r="AE99" s="9">
        <f t="shared" si="183"/>
        <v>0</v>
      </c>
      <c r="AF99" s="9">
        <f t="shared" si="184"/>
        <v>0</v>
      </c>
      <c r="AG99" s="9">
        <f t="shared" si="185"/>
        <v>0</v>
      </c>
      <c r="AH99" s="96">
        <f t="shared" si="186"/>
        <v>0</v>
      </c>
      <c r="AI99" s="4">
        <f t="shared" si="243"/>
        <v>0</v>
      </c>
      <c r="AJ99" s="9">
        <f t="shared" si="187"/>
        <v>0</v>
      </c>
      <c r="AK99" s="9">
        <f t="shared" si="188"/>
        <v>0</v>
      </c>
      <c r="AL99" s="9">
        <f t="shared" si="245"/>
        <v>0</v>
      </c>
      <c r="AM99" s="9">
        <f t="shared" si="189"/>
        <v>0</v>
      </c>
      <c r="AN99" s="9">
        <f t="shared" si="190"/>
        <v>0</v>
      </c>
      <c r="AO99" s="9">
        <f t="shared" si="191"/>
        <v>0</v>
      </c>
      <c r="AP99" s="9">
        <f t="shared" si="192"/>
        <v>0</v>
      </c>
      <c r="AQ99" s="96">
        <f t="shared" si="193"/>
        <v>0</v>
      </c>
      <c r="AR99" s="4">
        <f t="shared" si="243"/>
        <v>0</v>
      </c>
      <c r="AS99" s="9">
        <f t="shared" si="194"/>
        <v>0</v>
      </c>
      <c r="AT99" s="9">
        <f t="shared" si="195"/>
        <v>0</v>
      </c>
      <c r="AU99" s="9">
        <f t="shared" si="246"/>
        <v>0</v>
      </c>
      <c r="AV99" s="9">
        <f t="shared" si="196"/>
        <v>0</v>
      </c>
      <c r="AW99" s="9">
        <f t="shared" si="197"/>
        <v>0</v>
      </c>
      <c r="AX99" s="9">
        <f t="shared" si="198"/>
        <v>0</v>
      </c>
      <c r="AY99" s="9">
        <f t="shared" si="199"/>
        <v>0</v>
      </c>
      <c r="AZ99" s="96">
        <f t="shared" si="200"/>
        <v>0</v>
      </c>
      <c r="BA99" s="4">
        <f t="shared" si="243"/>
        <v>0</v>
      </c>
      <c r="BB99" s="9">
        <f t="shared" si="201"/>
        <v>0</v>
      </c>
      <c r="BC99" s="9">
        <f t="shared" si="202"/>
        <v>0</v>
      </c>
      <c r="BD99" s="9">
        <f t="shared" si="247"/>
        <v>0</v>
      </c>
      <c r="BE99" s="9">
        <f t="shared" si="203"/>
        <v>0</v>
      </c>
      <c r="BF99" s="9">
        <f t="shared" si="204"/>
        <v>0</v>
      </c>
      <c r="BG99" s="9">
        <f t="shared" si="205"/>
        <v>0</v>
      </c>
      <c r="BH99" s="9">
        <f t="shared" si="206"/>
        <v>0</v>
      </c>
      <c r="BI99" s="96">
        <f t="shared" si="207"/>
        <v>0</v>
      </c>
      <c r="BJ99" s="4">
        <f t="shared" si="243"/>
        <v>0</v>
      </c>
      <c r="BK99" s="9">
        <f t="shared" si="208"/>
        <v>0</v>
      </c>
      <c r="BL99" s="9">
        <f t="shared" si="209"/>
        <v>0</v>
      </c>
      <c r="BM99" s="9">
        <f t="shared" si="248"/>
        <v>0</v>
      </c>
      <c r="BN99" s="9">
        <f t="shared" si="210"/>
        <v>0</v>
      </c>
      <c r="BO99" s="9">
        <f t="shared" si="211"/>
        <v>0</v>
      </c>
      <c r="BP99" s="9">
        <f t="shared" si="212"/>
        <v>0</v>
      </c>
      <c r="BQ99" s="9">
        <f t="shared" si="213"/>
        <v>0</v>
      </c>
      <c r="BR99" s="96">
        <f t="shared" si="214"/>
        <v>0</v>
      </c>
      <c r="BS99" s="4">
        <f t="shared" si="243"/>
        <v>0</v>
      </c>
      <c r="BT99" s="9">
        <f t="shared" si="215"/>
        <v>0</v>
      </c>
      <c r="BU99" s="9">
        <f t="shared" si="216"/>
        <v>0</v>
      </c>
      <c r="BV99" s="9">
        <f t="shared" si="249"/>
        <v>0</v>
      </c>
      <c r="BW99" s="9">
        <f t="shared" si="217"/>
        <v>0</v>
      </c>
      <c r="BX99" s="9">
        <f t="shared" si="218"/>
        <v>0</v>
      </c>
      <c r="BY99" s="9">
        <f t="shared" si="219"/>
        <v>0</v>
      </c>
      <c r="BZ99" s="9">
        <f t="shared" si="220"/>
        <v>0</v>
      </c>
      <c r="CA99" s="96">
        <f t="shared" si="221"/>
        <v>0</v>
      </c>
      <c r="CB99" s="4">
        <f t="shared" si="243"/>
        <v>0</v>
      </c>
      <c r="CC99" s="9">
        <f t="shared" si="222"/>
        <v>0</v>
      </c>
      <c r="CD99" s="9">
        <f t="shared" si="223"/>
        <v>0</v>
      </c>
      <c r="CE99" s="9">
        <f t="shared" si="250"/>
        <v>0</v>
      </c>
      <c r="CF99" s="9">
        <f t="shared" si="224"/>
        <v>0</v>
      </c>
      <c r="CG99" s="9">
        <f t="shared" si="225"/>
        <v>0</v>
      </c>
      <c r="CH99" s="9">
        <f t="shared" si="226"/>
        <v>0</v>
      </c>
      <c r="CI99" s="9">
        <f t="shared" si="227"/>
        <v>0</v>
      </c>
      <c r="CJ99" s="96">
        <f t="shared" si="228"/>
        <v>0</v>
      </c>
      <c r="CK99" s="4">
        <f t="shared" si="243"/>
        <v>0</v>
      </c>
      <c r="CL99" s="9">
        <f t="shared" si="229"/>
        <v>0</v>
      </c>
      <c r="CM99" s="9">
        <f t="shared" si="230"/>
        <v>0</v>
      </c>
      <c r="CN99" s="9">
        <f t="shared" si="251"/>
        <v>0</v>
      </c>
      <c r="CO99" s="9">
        <f t="shared" si="231"/>
        <v>0</v>
      </c>
      <c r="CP99" s="9">
        <f t="shared" si="232"/>
        <v>0</v>
      </c>
      <c r="CQ99" s="9">
        <f t="shared" si="233"/>
        <v>0</v>
      </c>
      <c r="CR99" s="9">
        <f t="shared" si="234"/>
        <v>0</v>
      </c>
      <c r="CS99" s="96">
        <f t="shared" si="235"/>
        <v>0</v>
      </c>
    </row>
    <row r="100" spans="1:97" ht="12.9" customHeight="1" x14ac:dyDescent="0.25">
      <c r="A100" s="193"/>
      <c r="B100" s="186"/>
      <c r="C100" s="195"/>
      <c r="D100" s="195"/>
      <c r="E100" s="188"/>
      <c r="F100" s="270"/>
      <c r="G100" s="189"/>
      <c r="H100" s="177"/>
      <c r="I100" s="190"/>
      <c r="J100" s="191"/>
      <c r="K100" s="385">
        <f t="shared" si="236"/>
        <v>0</v>
      </c>
      <c r="L100" s="94">
        <f t="shared" si="237"/>
        <v>0</v>
      </c>
      <c r="M100" s="1">
        <f t="shared" si="252"/>
        <v>0</v>
      </c>
      <c r="N100" s="1">
        <f t="shared" si="238"/>
        <v>0</v>
      </c>
      <c r="O100" s="1"/>
      <c r="P100" s="1">
        <f t="shared" si="253"/>
        <v>0</v>
      </c>
      <c r="Q100" s="4">
        <f t="shared" si="151"/>
        <v>0</v>
      </c>
      <c r="R100" s="9">
        <f t="shared" si="254"/>
        <v>0</v>
      </c>
      <c r="S100" s="9">
        <f t="shared" si="255"/>
        <v>0</v>
      </c>
      <c r="T100" s="9">
        <f t="shared" si="239"/>
        <v>0</v>
      </c>
      <c r="U100" s="9">
        <f t="shared" si="240"/>
        <v>0</v>
      </c>
      <c r="V100" s="9">
        <f t="shared" si="256"/>
        <v>0</v>
      </c>
      <c r="W100" s="9">
        <f t="shared" si="257"/>
        <v>0</v>
      </c>
      <c r="X100" s="9">
        <f t="shared" si="241"/>
        <v>0</v>
      </c>
      <c r="Y100" s="96">
        <f t="shared" si="242"/>
        <v>0</v>
      </c>
      <c r="Z100" s="4">
        <f t="shared" si="243"/>
        <v>0</v>
      </c>
      <c r="AA100" s="9">
        <f t="shared" si="180"/>
        <v>0</v>
      </c>
      <c r="AB100" s="9">
        <f t="shared" si="181"/>
        <v>0</v>
      </c>
      <c r="AC100" s="9">
        <f t="shared" si="244"/>
        <v>0</v>
      </c>
      <c r="AD100" s="9">
        <f t="shared" si="182"/>
        <v>0</v>
      </c>
      <c r="AE100" s="9">
        <f t="shared" si="183"/>
        <v>0</v>
      </c>
      <c r="AF100" s="9">
        <f t="shared" si="184"/>
        <v>0</v>
      </c>
      <c r="AG100" s="9">
        <f t="shared" si="185"/>
        <v>0</v>
      </c>
      <c r="AH100" s="96">
        <f t="shared" si="186"/>
        <v>0</v>
      </c>
      <c r="AI100" s="4">
        <f t="shared" si="243"/>
        <v>0</v>
      </c>
      <c r="AJ100" s="9">
        <f t="shared" si="187"/>
        <v>0</v>
      </c>
      <c r="AK100" s="9">
        <f t="shared" si="188"/>
        <v>0</v>
      </c>
      <c r="AL100" s="9">
        <f t="shared" si="245"/>
        <v>0</v>
      </c>
      <c r="AM100" s="9">
        <f t="shared" si="189"/>
        <v>0</v>
      </c>
      <c r="AN100" s="9">
        <f t="shared" si="190"/>
        <v>0</v>
      </c>
      <c r="AO100" s="9">
        <f t="shared" si="191"/>
        <v>0</v>
      </c>
      <c r="AP100" s="9">
        <f t="shared" si="192"/>
        <v>0</v>
      </c>
      <c r="AQ100" s="96">
        <f t="shared" si="193"/>
        <v>0</v>
      </c>
      <c r="AR100" s="4">
        <f t="shared" si="243"/>
        <v>0</v>
      </c>
      <c r="AS100" s="9">
        <f t="shared" si="194"/>
        <v>0</v>
      </c>
      <c r="AT100" s="9">
        <f t="shared" si="195"/>
        <v>0</v>
      </c>
      <c r="AU100" s="9">
        <f t="shared" si="246"/>
        <v>0</v>
      </c>
      <c r="AV100" s="9">
        <f t="shared" si="196"/>
        <v>0</v>
      </c>
      <c r="AW100" s="9">
        <f t="shared" si="197"/>
        <v>0</v>
      </c>
      <c r="AX100" s="9">
        <f t="shared" si="198"/>
        <v>0</v>
      </c>
      <c r="AY100" s="9">
        <f t="shared" si="199"/>
        <v>0</v>
      </c>
      <c r="AZ100" s="96">
        <f t="shared" si="200"/>
        <v>0</v>
      </c>
      <c r="BA100" s="4">
        <f t="shared" si="243"/>
        <v>0</v>
      </c>
      <c r="BB100" s="9">
        <f t="shared" si="201"/>
        <v>0</v>
      </c>
      <c r="BC100" s="9">
        <f t="shared" si="202"/>
        <v>0</v>
      </c>
      <c r="BD100" s="9">
        <f t="shared" si="247"/>
        <v>0</v>
      </c>
      <c r="BE100" s="9">
        <f t="shared" si="203"/>
        <v>0</v>
      </c>
      <c r="BF100" s="9">
        <f t="shared" si="204"/>
        <v>0</v>
      </c>
      <c r="BG100" s="9">
        <f t="shared" si="205"/>
        <v>0</v>
      </c>
      <c r="BH100" s="9">
        <f t="shared" si="206"/>
        <v>0</v>
      </c>
      <c r="BI100" s="96">
        <f t="shared" si="207"/>
        <v>0</v>
      </c>
      <c r="BJ100" s="4">
        <f t="shared" si="243"/>
        <v>0</v>
      </c>
      <c r="BK100" s="9">
        <f t="shared" si="208"/>
        <v>0</v>
      </c>
      <c r="BL100" s="9">
        <f t="shared" si="209"/>
        <v>0</v>
      </c>
      <c r="BM100" s="9">
        <f t="shared" si="248"/>
        <v>0</v>
      </c>
      <c r="BN100" s="9">
        <f t="shared" si="210"/>
        <v>0</v>
      </c>
      <c r="BO100" s="9">
        <f t="shared" si="211"/>
        <v>0</v>
      </c>
      <c r="BP100" s="9">
        <f t="shared" si="212"/>
        <v>0</v>
      </c>
      <c r="BQ100" s="9">
        <f t="shared" si="213"/>
        <v>0</v>
      </c>
      <c r="BR100" s="96">
        <f t="shared" si="214"/>
        <v>0</v>
      </c>
      <c r="BS100" s="4">
        <f t="shared" si="243"/>
        <v>0</v>
      </c>
      <c r="BT100" s="9">
        <f t="shared" si="215"/>
        <v>0</v>
      </c>
      <c r="BU100" s="9">
        <f t="shared" si="216"/>
        <v>0</v>
      </c>
      <c r="BV100" s="9">
        <f t="shared" si="249"/>
        <v>0</v>
      </c>
      <c r="BW100" s="9">
        <f t="shared" si="217"/>
        <v>0</v>
      </c>
      <c r="BX100" s="9">
        <f t="shared" si="218"/>
        <v>0</v>
      </c>
      <c r="BY100" s="9">
        <f t="shared" si="219"/>
        <v>0</v>
      </c>
      <c r="BZ100" s="9">
        <f t="shared" si="220"/>
        <v>0</v>
      </c>
      <c r="CA100" s="96">
        <f t="shared" si="221"/>
        <v>0</v>
      </c>
      <c r="CB100" s="4">
        <f t="shared" si="243"/>
        <v>0</v>
      </c>
      <c r="CC100" s="9">
        <f t="shared" si="222"/>
        <v>0</v>
      </c>
      <c r="CD100" s="9">
        <f t="shared" si="223"/>
        <v>0</v>
      </c>
      <c r="CE100" s="9">
        <f t="shared" si="250"/>
        <v>0</v>
      </c>
      <c r="CF100" s="9">
        <f t="shared" si="224"/>
        <v>0</v>
      </c>
      <c r="CG100" s="9">
        <f t="shared" si="225"/>
        <v>0</v>
      </c>
      <c r="CH100" s="9">
        <f t="shared" si="226"/>
        <v>0</v>
      </c>
      <c r="CI100" s="9">
        <f t="shared" si="227"/>
        <v>0</v>
      </c>
      <c r="CJ100" s="96">
        <f t="shared" si="228"/>
        <v>0</v>
      </c>
      <c r="CK100" s="4">
        <f t="shared" si="243"/>
        <v>0</v>
      </c>
      <c r="CL100" s="9">
        <f t="shared" si="229"/>
        <v>0</v>
      </c>
      <c r="CM100" s="9">
        <f t="shared" si="230"/>
        <v>0</v>
      </c>
      <c r="CN100" s="9">
        <f t="shared" si="251"/>
        <v>0</v>
      </c>
      <c r="CO100" s="9">
        <f t="shared" si="231"/>
        <v>0</v>
      </c>
      <c r="CP100" s="9">
        <f t="shared" si="232"/>
        <v>0</v>
      </c>
      <c r="CQ100" s="9">
        <f t="shared" si="233"/>
        <v>0</v>
      </c>
      <c r="CR100" s="9">
        <f t="shared" si="234"/>
        <v>0</v>
      </c>
      <c r="CS100" s="96">
        <f t="shared" si="235"/>
        <v>0</v>
      </c>
    </row>
    <row r="101" spans="1:97" ht="12.9" customHeight="1" x14ac:dyDescent="0.25">
      <c r="A101" s="193"/>
      <c r="B101" s="186"/>
      <c r="C101" s="195"/>
      <c r="D101" s="195"/>
      <c r="E101" s="188"/>
      <c r="F101" s="270"/>
      <c r="G101" s="189"/>
      <c r="H101" s="177"/>
      <c r="I101" s="190"/>
      <c r="J101" s="191"/>
      <c r="K101" s="385">
        <f t="shared" si="236"/>
        <v>0</v>
      </c>
      <c r="L101" s="94">
        <f t="shared" si="237"/>
        <v>0</v>
      </c>
      <c r="M101" s="1">
        <f t="shared" si="252"/>
        <v>0</v>
      </c>
      <c r="N101" s="1">
        <f t="shared" si="238"/>
        <v>0</v>
      </c>
      <c r="O101" s="1"/>
      <c r="P101" s="1">
        <f t="shared" si="253"/>
        <v>0</v>
      </c>
      <c r="Q101" s="4">
        <f t="shared" si="151"/>
        <v>0</v>
      </c>
      <c r="R101" s="9">
        <f t="shared" si="254"/>
        <v>0</v>
      </c>
      <c r="S101" s="9">
        <f t="shared" si="255"/>
        <v>0</v>
      </c>
      <c r="T101" s="9">
        <f t="shared" si="239"/>
        <v>0</v>
      </c>
      <c r="U101" s="9">
        <f t="shared" si="240"/>
        <v>0</v>
      </c>
      <c r="V101" s="9">
        <f t="shared" si="256"/>
        <v>0</v>
      </c>
      <c r="W101" s="9">
        <f t="shared" si="257"/>
        <v>0</v>
      </c>
      <c r="X101" s="9">
        <f t="shared" si="241"/>
        <v>0</v>
      </c>
      <c r="Y101" s="96">
        <f t="shared" si="242"/>
        <v>0</v>
      </c>
      <c r="Z101" s="4">
        <f t="shared" ref="Z101:CK106" si="258">IF(YEAR($F101)=Z$4,$E101,0)</f>
        <v>0</v>
      </c>
      <c r="AA101" s="9">
        <f t="shared" si="180"/>
        <v>0</v>
      </c>
      <c r="AB101" s="9">
        <f t="shared" si="181"/>
        <v>0</v>
      </c>
      <c r="AC101" s="9">
        <f t="shared" si="244"/>
        <v>0</v>
      </c>
      <c r="AD101" s="9">
        <f t="shared" si="182"/>
        <v>0</v>
      </c>
      <c r="AE101" s="9">
        <f t="shared" si="183"/>
        <v>0</v>
      </c>
      <c r="AF101" s="9">
        <f t="shared" si="184"/>
        <v>0</v>
      </c>
      <c r="AG101" s="9">
        <f t="shared" si="185"/>
        <v>0</v>
      </c>
      <c r="AH101" s="96">
        <f t="shared" si="186"/>
        <v>0</v>
      </c>
      <c r="AI101" s="4">
        <f t="shared" si="258"/>
        <v>0</v>
      </c>
      <c r="AJ101" s="9">
        <f t="shared" si="187"/>
        <v>0</v>
      </c>
      <c r="AK101" s="9">
        <f t="shared" si="188"/>
        <v>0</v>
      </c>
      <c r="AL101" s="9">
        <f t="shared" si="245"/>
        <v>0</v>
      </c>
      <c r="AM101" s="9">
        <f t="shared" si="189"/>
        <v>0</v>
      </c>
      <c r="AN101" s="9">
        <f t="shared" si="190"/>
        <v>0</v>
      </c>
      <c r="AO101" s="9">
        <f t="shared" si="191"/>
        <v>0</v>
      </c>
      <c r="AP101" s="9">
        <f t="shared" si="192"/>
        <v>0</v>
      </c>
      <c r="AQ101" s="96">
        <f t="shared" si="193"/>
        <v>0</v>
      </c>
      <c r="AR101" s="4">
        <f t="shared" si="258"/>
        <v>0</v>
      </c>
      <c r="AS101" s="9">
        <f t="shared" si="194"/>
        <v>0</v>
      </c>
      <c r="AT101" s="9">
        <f t="shared" si="195"/>
        <v>0</v>
      </c>
      <c r="AU101" s="9">
        <f t="shared" si="246"/>
        <v>0</v>
      </c>
      <c r="AV101" s="9">
        <f t="shared" si="196"/>
        <v>0</v>
      </c>
      <c r="AW101" s="9">
        <f t="shared" si="197"/>
        <v>0</v>
      </c>
      <c r="AX101" s="9">
        <f t="shared" si="198"/>
        <v>0</v>
      </c>
      <c r="AY101" s="9">
        <f t="shared" si="199"/>
        <v>0</v>
      </c>
      <c r="AZ101" s="96">
        <f t="shared" si="200"/>
        <v>0</v>
      </c>
      <c r="BA101" s="4">
        <f t="shared" si="258"/>
        <v>0</v>
      </c>
      <c r="BB101" s="9">
        <f t="shared" si="201"/>
        <v>0</v>
      </c>
      <c r="BC101" s="9">
        <f t="shared" si="202"/>
        <v>0</v>
      </c>
      <c r="BD101" s="9">
        <f t="shared" si="247"/>
        <v>0</v>
      </c>
      <c r="BE101" s="9">
        <f t="shared" si="203"/>
        <v>0</v>
      </c>
      <c r="BF101" s="9">
        <f t="shared" si="204"/>
        <v>0</v>
      </c>
      <c r="BG101" s="9">
        <f t="shared" si="205"/>
        <v>0</v>
      </c>
      <c r="BH101" s="9">
        <f t="shared" si="206"/>
        <v>0</v>
      </c>
      <c r="BI101" s="96">
        <f t="shared" si="207"/>
        <v>0</v>
      </c>
      <c r="BJ101" s="4">
        <f t="shared" si="258"/>
        <v>0</v>
      </c>
      <c r="BK101" s="9">
        <f t="shared" si="208"/>
        <v>0</v>
      </c>
      <c r="BL101" s="9">
        <f t="shared" si="209"/>
        <v>0</v>
      </c>
      <c r="BM101" s="9">
        <f t="shared" si="248"/>
        <v>0</v>
      </c>
      <c r="BN101" s="9">
        <f t="shared" si="210"/>
        <v>0</v>
      </c>
      <c r="BO101" s="9">
        <f t="shared" si="211"/>
        <v>0</v>
      </c>
      <c r="BP101" s="9">
        <f t="shared" si="212"/>
        <v>0</v>
      </c>
      <c r="BQ101" s="9">
        <f t="shared" si="213"/>
        <v>0</v>
      </c>
      <c r="BR101" s="96">
        <f t="shared" si="214"/>
        <v>0</v>
      </c>
      <c r="BS101" s="4">
        <f t="shared" si="258"/>
        <v>0</v>
      </c>
      <c r="BT101" s="9">
        <f t="shared" si="215"/>
        <v>0</v>
      </c>
      <c r="BU101" s="9">
        <f t="shared" si="216"/>
        <v>0</v>
      </c>
      <c r="BV101" s="9">
        <f t="shared" si="249"/>
        <v>0</v>
      </c>
      <c r="BW101" s="9">
        <f t="shared" si="217"/>
        <v>0</v>
      </c>
      <c r="BX101" s="9">
        <f t="shared" si="218"/>
        <v>0</v>
      </c>
      <c r="BY101" s="9">
        <f t="shared" si="219"/>
        <v>0</v>
      </c>
      <c r="BZ101" s="9">
        <f t="shared" si="220"/>
        <v>0</v>
      </c>
      <c r="CA101" s="96">
        <f t="shared" si="221"/>
        <v>0</v>
      </c>
      <c r="CB101" s="4">
        <f t="shared" si="258"/>
        <v>0</v>
      </c>
      <c r="CC101" s="9">
        <f t="shared" si="222"/>
        <v>0</v>
      </c>
      <c r="CD101" s="9">
        <f t="shared" si="223"/>
        <v>0</v>
      </c>
      <c r="CE101" s="9">
        <f t="shared" si="250"/>
        <v>0</v>
      </c>
      <c r="CF101" s="9">
        <f t="shared" si="224"/>
        <v>0</v>
      </c>
      <c r="CG101" s="9">
        <f t="shared" si="225"/>
        <v>0</v>
      </c>
      <c r="CH101" s="9">
        <f t="shared" si="226"/>
        <v>0</v>
      </c>
      <c r="CI101" s="9">
        <f t="shared" si="227"/>
        <v>0</v>
      </c>
      <c r="CJ101" s="96">
        <f t="shared" si="228"/>
        <v>0</v>
      </c>
      <c r="CK101" s="4">
        <f t="shared" si="258"/>
        <v>0</v>
      </c>
      <c r="CL101" s="9">
        <f t="shared" si="229"/>
        <v>0</v>
      </c>
      <c r="CM101" s="9">
        <f t="shared" si="230"/>
        <v>0</v>
      </c>
      <c r="CN101" s="9">
        <f t="shared" si="251"/>
        <v>0</v>
      </c>
      <c r="CO101" s="9">
        <f t="shared" si="231"/>
        <v>0</v>
      </c>
      <c r="CP101" s="9">
        <f t="shared" si="232"/>
        <v>0</v>
      </c>
      <c r="CQ101" s="9">
        <f t="shared" si="233"/>
        <v>0</v>
      </c>
      <c r="CR101" s="9">
        <f t="shared" si="234"/>
        <v>0</v>
      </c>
      <c r="CS101" s="96">
        <f t="shared" si="235"/>
        <v>0</v>
      </c>
    </row>
    <row r="102" spans="1:97" ht="12.9" customHeight="1" x14ac:dyDescent="0.25">
      <c r="A102" s="193"/>
      <c r="B102" s="186"/>
      <c r="C102" s="195"/>
      <c r="D102" s="195"/>
      <c r="E102" s="188"/>
      <c r="F102" s="270"/>
      <c r="G102" s="189"/>
      <c r="H102" s="177"/>
      <c r="I102" s="190"/>
      <c r="J102" s="191"/>
      <c r="K102" s="385">
        <f t="shared" si="236"/>
        <v>0</v>
      </c>
      <c r="L102" s="94">
        <f t="shared" si="237"/>
        <v>0</v>
      </c>
      <c r="M102" s="1">
        <f t="shared" si="252"/>
        <v>0</v>
      </c>
      <c r="N102" s="1">
        <f t="shared" si="238"/>
        <v>0</v>
      </c>
      <c r="O102" s="1"/>
      <c r="P102" s="1">
        <f t="shared" si="253"/>
        <v>0</v>
      </c>
      <c r="Q102" s="4">
        <f t="shared" si="151"/>
        <v>0</v>
      </c>
      <c r="R102" s="9">
        <f t="shared" si="254"/>
        <v>0</v>
      </c>
      <c r="S102" s="9">
        <f t="shared" si="255"/>
        <v>0</v>
      </c>
      <c r="T102" s="9">
        <f t="shared" si="239"/>
        <v>0</v>
      </c>
      <c r="U102" s="9">
        <f t="shared" si="240"/>
        <v>0</v>
      </c>
      <c r="V102" s="9">
        <f t="shared" si="256"/>
        <v>0</v>
      </c>
      <c r="W102" s="9">
        <f t="shared" si="257"/>
        <v>0</v>
      </c>
      <c r="X102" s="9">
        <f t="shared" si="241"/>
        <v>0</v>
      </c>
      <c r="Y102" s="96">
        <f t="shared" si="242"/>
        <v>0</v>
      </c>
      <c r="Z102" s="4">
        <f t="shared" si="258"/>
        <v>0</v>
      </c>
      <c r="AA102" s="9">
        <f t="shared" si="180"/>
        <v>0</v>
      </c>
      <c r="AB102" s="9">
        <f t="shared" si="181"/>
        <v>0</v>
      </c>
      <c r="AC102" s="9">
        <f t="shared" si="244"/>
        <v>0</v>
      </c>
      <c r="AD102" s="9">
        <f t="shared" si="182"/>
        <v>0</v>
      </c>
      <c r="AE102" s="9">
        <f t="shared" si="183"/>
        <v>0</v>
      </c>
      <c r="AF102" s="9">
        <f t="shared" si="184"/>
        <v>0</v>
      </c>
      <c r="AG102" s="9">
        <f t="shared" si="185"/>
        <v>0</v>
      </c>
      <c r="AH102" s="96">
        <f t="shared" si="186"/>
        <v>0</v>
      </c>
      <c r="AI102" s="4">
        <f t="shared" si="258"/>
        <v>0</v>
      </c>
      <c r="AJ102" s="9">
        <f t="shared" si="187"/>
        <v>0</v>
      </c>
      <c r="AK102" s="9">
        <f t="shared" si="188"/>
        <v>0</v>
      </c>
      <c r="AL102" s="9">
        <f t="shared" si="245"/>
        <v>0</v>
      </c>
      <c r="AM102" s="9">
        <f t="shared" si="189"/>
        <v>0</v>
      </c>
      <c r="AN102" s="9">
        <f t="shared" si="190"/>
        <v>0</v>
      </c>
      <c r="AO102" s="9">
        <f t="shared" si="191"/>
        <v>0</v>
      </c>
      <c r="AP102" s="9">
        <f t="shared" si="192"/>
        <v>0</v>
      </c>
      <c r="AQ102" s="96">
        <f t="shared" si="193"/>
        <v>0</v>
      </c>
      <c r="AR102" s="4">
        <f t="shared" si="258"/>
        <v>0</v>
      </c>
      <c r="AS102" s="9">
        <f t="shared" si="194"/>
        <v>0</v>
      </c>
      <c r="AT102" s="9">
        <f t="shared" si="195"/>
        <v>0</v>
      </c>
      <c r="AU102" s="9">
        <f t="shared" si="246"/>
        <v>0</v>
      </c>
      <c r="AV102" s="9">
        <f t="shared" si="196"/>
        <v>0</v>
      </c>
      <c r="AW102" s="9">
        <f t="shared" si="197"/>
        <v>0</v>
      </c>
      <c r="AX102" s="9">
        <f t="shared" si="198"/>
        <v>0</v>
      </c>
      <c r="AY102" s="9">
        <f t="shared" si="199"/>
        <v>0</v>
      </c>
      <c r="AZ102" s="96">
        <f t="shared" si="200"/>
        <v>0</v>
      </c>
      <c r="BA102" s="4">
        <f t="shared" si="258"/>
        <v>0</v>
      </c>
      <c r="BB102" s="9">
        <f t="shared" si="201"/>
        <v>0</v>
      </c>
      <c r="BC102" s="9">
        <f t="shared" si="202"/>
        <v>0</v>
      </c>
      <c r="BD102" s="9">
        <f t="shared" si="247"/>
        <v>0</v>
      </c>
      <c r="BE102" s="9">
        <f t="shared" si="203"/>
        <v>0</v>
      </c>
      <c r="BF102" s="9">
        <f t="shared" si="204"/>
        <v>0</v>
      </c>
      <c r="BG102" s="9">
        <f t="shared" si="205"/>
        <v>0</v>
      </c>
      <c r="BH102" s="9">
        <f t="shared" si="206"/>
        <v>0</v>
      </c>
      <c r="BI102" s="96">
        <f t="shared" si="207"/>
        <v>0</v>
      </c>
      <c r="BJ102" s="4">
        <f t="shared" si="258"/>
        <v>0</v>
      </c>
      <c r="BK102" s="9">
        <f t="shared" si="208"/>
        <v>0</v>
      </c>
      <c r="BL102" s="9">
        <f t="shared" si="209"/>
        <v>0</v>
      </c>
      <c r="BM102" s="9">
        <f t="shared" si="248"/>
        <v>0</v>
      </c>
      <c r="BN102" s="9">
        <f t="shared" si="210"/>
        <v>0</v>
      </c>
      <c r="BO102" s="9">
        <f t="shared" si="211"/>
        <v>0</v>
      </c>
      <c r="BP102" s="9">
        <f t="shared" si="212"/>
        <v>0</v>
      </c>
      <c r="BQ102" s="9">
        <f t="shared" si="213"/>
        <v>0</v>
      </c>
      <c r="BR102" s="96">
        <f t="shared" si="214"/>
        <v>0</v>
      </c>
      <c r="BS102" s="4">
        <f t="shared" si="258"/>
        <v>0</v>
      </c>
      <c r="BT102" s="9">
        <f t="shared" si="215"/>
        <v>0</v>
      </c>
      <c r="BU102" s="9">
        <f t="shared" si="216"/>
        <v>0</v>
      </c>
      <c r="BV102" s="9">
        <f t="shared" si="249"/>
        <v>0</v>
      </c>
      <c r="BW102" s="9">
        <f t="shared" si="217"/>
        <v>0</v>
      </c>
      <c r="BX102" s="9">
        <f t="shared" si="218"/>
        <v>0</v>
      </c>
      <c r="BY102" s="9">
        <f t="shared" si="219"/>
        <v>0</v>
      </c>
      <c r="BZ102" s="9">
        <f t="shared" si="220"/>
        <v>0</v>
      </c>
      <c r="CA102" s="96">
        <f t="shared" si="221"/>
        <v>0</v>
      </c>
      <c r="CB102" s="4">
        <f t="shared" si="258"/>
        <v>0</v>
      </c>
      <c r="CC102" s="9">
        <f t="shared" si="222"/>
        <v>0</v>
      </c>
      <c r="CD102" s="9">
        <f t="shared" si="223"/>
        <v>0</v>
      </c>
      <c r="CE102" s="9">
        <f t="shared" si="250"/>
        <v>0</v>
      </c>
      <c r="CF102" s="9">
        <f t="shared" si="224"/>
        <v>0</v>
      </c>
      <c r="CG102" s="9">
        <f t="shared" si="225"/>
        <v>0</v>
      </c>
      <c r="CH102" s="9">
        <f t="shared" si="226"/>
        <v>0</v>
      </c>
      <c r="CI102" s="9">
        <f t="shared" si="227"/>
        <v>0</v>
      </c>
      <c r="CJ102" s="96">
        <f t="shared" si="228"/>
        <v>0</v>
      </c>
      <c r="CK102" s="4">
        <f t="shared" si="258"/>
        <v>0</v>
      </c>
      <c r="CL102" s="9">
        <f t="shared" si="229"/>
        <v>0</v>
      </c>
      <c r="CM102" s="9">
        <f t="shared" si="230"/>
        <v>0</v>
      </c>
      <c r="CN102" s="9">
        <f t="shared" si="251"/>
        <v>0</v>
      </c>
      <c r="CO102" s="9">
        <f t="shared" si="231"/>
        <v>0</v>
      </c>
      <c r="CP102" s="9">
        <f t="shared" si="232"/>
        <v>0</v>
      </c>
      <c r="CQ102" s="9">
        <f t="shared" si="233"/>
        <v>0</v>
      </c>
      <c r="CR102" s="9">
        <f t="shared" si="234"/>
        <v>0</v>
      </c>
      <c r="CS102" s="96">
        <f t="shared" si="235"/>
        <v>0</v>
      </c>
    </row>
    <row r="103" spans="1:97" ht="12.9" customHeight="1" x14ac:dyDescent="0.25">
      <c r="A103" s="193"/>
      <c r="B103" s="186"/>
      <c r="C103" s="195"/>
      <c r="D103" s="195"/>
      <c r="E103" s="188"/>
      <c r="F103" s="270"/>
      <c r="G103" s="189"/>
      <c r="H103" s="177"/>
      <c r="I103" s="190"/>
      <c r="J103" s="200"/>
      <c r="K103" s="385">
        <f t="shared" si="236"/>
        <v>0</v>
      </c>
      <c r="L103" s="94">
        <f t="shared" si="237"/>
        <v>0</v>
      </c>
      <c r="M103" s="1">
        <f t="shared" si="252"/>
        <v>0</v>
      </c>
      <c r="N103" s="1">
        <f t="shared" si="238"/>
        <v>0</v>
      </c>
      <c r="O103" s="1"/>
      <c r="P103" s="1">
        <f t="shared" si="253"/>
        <v>0</v>
      </c>
      <c r="Q103" s="4">
        <f t="shared" si="151"/>
        <v>0</v>
      </c>
      <c r="R103" s="9">
        <f t="shared" si="254"/>
        <v>0</v>
      </c>
      <c r="S103" s="9">
        <f t="shared" si="255"/>
        <v>0</v>
      </c>
      <c r="T103" s="9">
        <f t="shared" si="239"/>
        <v>0</v>
      </c>
      <c r="U103" s="9">
        <f t="shared" si="240"/>
        <v>0</v>
      </c>
      <c r="V103" s="9">
        <f t="shared" si="256"/>
        <v>0</v>
      </c>
      <c r="W103" s="9">
        <f t="shared" si="257"/>
        <v>0</v>
      </c>
      <c r="X103" s="9">
        <f t="shared" si="241"/>
        <v>0</v>
      </c>
      <c r="Y103" s="96">
        <f t="shared" si="242"/>
        <v>0</v>
      </c>
      <c r="Z103" s="4">
        <f t="shared" si="258"/>
        <v>0</v>
      </c>
      <c r="AA103" s="9">
        <f t="shared" si="180"/>
        <v>0</v>
      </c>
      <c r="AB103" s="9">
        <f t="shared" si="181"/>
        <v>0</v>
      </c>
      <c r="AC103" s="9">
        <f t="shared" si="244"/>
        <v>0</v>
      </c>
      <c r="AD103" s="9">
        <f t="shared" si="182"/>
        <v>0</v>
      </c>
      <c r="AE103" s="9">
        <f t="shared" si="183"/>
        <v>0</v>
      </c>
      <c r="AF103" s="9">
        <f t="shared" si="184"/>
        <v>0</v>
      </c>
      <c r="AG103" s="9">
        <f t="shared" si="185"/>
        <v>0</v>
      </c>
      <c r="AH103" s="96">
        <f t="shared" si="186"/>
        <v>0</v>
      </c>
      <c r="AI103" s="4">
        <f t="shared" si="258"/>
        <v>0</v>
      </c>
      <c r="AJ103" s="9">
        <f t="shared" si="187"/>
        <v>0</v>
      </c>
      <c r="AK103" s="9">
        <f t="shared" si="188"/>
        <v>0</v>
      </c>
      <c r="AL103" s="9">
        <f t="shared" si="245"/>
        <v>0</v>
      </c>
      <c r="AM103" s="9">
        <f t="shared" si="189"/>
        <v>0</v>
      </c>
      <c r="AN103" s="9">
        <f t="shared" si="190"/>
        <v>0</v>
      </c>
      <c r="AO103" s="9">
        <f t="shared" si="191"/>
        <v>0</v>
      </c>
      <c r="AP103" s="9">
        <f t="shared" si="192"/>
        <v>0</v>
      </c>
      <c r="AQ103" s="96">
        <f t="shared" si="193"/>
        <v>0</v>
      </c>
      <c r="AR103" s="4">
        <f t="shared" si="258"/>
        <v>0</v>
      </c>
      <c r="AS103" s="9">
        <f t="shared" si="194"/>
        <v>0</v>
      </c>
      <c r="AT103" s="9">
        <f t="shared" si="195"/>
        <v>0</v>
      </c>
      <c r="AU103" s="9">
        <f t="shared" si="246"/>
        <v>0</v>
      </c>
      <c r="AV103" s="9">
        <f t="shared" si="196"/>
        <v>0</v>
      </c>
      <c r="AW103" s="9">
        <f t="shared" si="197"/>
        <v>0</v>
      </c>
      <c r="AX103" s="9">
        <f t="shared" si="198"/>
        <v>0</v>
      </c>
      <c r="AY103" s="9">
        <f t="shared" si="199"/>
        <v>0</v>
      </c>
      <c r="AZ103" s="96">
        <f t="shared" si="200"/>
        <v>0</v>
      </c>
      <c r="BA103" s="4">
        <f t="shared" si="258"/>
        <v>0</v>
      </c>
      <c r="BB103" s="9">
        <f t="shared" si="201"/>
        <v>0</v>
      </c>
      <c r="BC103" s="9">
        <f t="shared" si="202"/>
        <v>0</v>
      </c>
      <c r="BD103" s="9">
        <f t="shared" si="247"/>
        <v>0</v>
      </c>
      <c r="BE103" s="9">
        <f t="shared" si="203"/>
        <v>0</v>
      </c>
      <c r="BF103" s="9">
        <f t="shared" si="204"/>
        <v>0</v>
      </c>
      <c r="BG103" s="9">
        <f t="shared" si="205"/>
        <v>0</v>
      </c>
      <c r="BH103" s="9">
        <f t="shared" si="206"/>
        <v>0</v>
      </c>
      <c r="BI103" s="96">
        <f t="shared" si="207"/>
        <v>0</v>
      </c>
      <c r="BJ103" s="4">
        <f t="shared" si="258"/>
        <v>0</v>
      </c>
      <c r="BK103" s="9">
        <f t="shared" si="208"/>
        <v>0</v>
      </c>
      <c r="BL103" s="9">
        <f t="shared" si="209"/>
        <v>0</v>
      </c>
      <c r="BM103" s="9">
        <f t="shared" si="248"/>
        <v>0</v>
      </c>
      <c r="BN103" s="9">
        <f t="shared" si="210"/>
        <v>0</v>
      </c>
      <c r="BO103" s="9">
        <f t="shared" si="211"/>
        <v>0</v>
      </c>
      <c r="BP103" s="9">
        <f t="shared" si="212"/>
        <v>0</v>
      </c>
      <c r="BQ103" s="9">
        <f t="shared" si="213"/>
        <v>0</v>
      </c>
      <c r="BR103" s="96">
        <f t="shared" si="214"/>
        <v>0</v>
      </c>
      <c r="BS103" s="4">
        <f t="shared" si="258"/>
        <v>0</v>
      </c>
      <c r="BT103" s="9">
        <f t="shared" si="215"/>
        <v>0</v>
      </c>
      <c r="BU103" s="9">
        <f t="shared" si="216"/>
        <v>0</v>
      </c>
      <c r="BV103" s="9">
        <f t="shared" si="249"/>
        <v>0</v>
      </c>
      <c r="BW103" s="9">
        <f t="shared" si="217"/>
        <v>0</v>
      </c>
      <c r="BX103" s="9">
        <f t="shared" si="218"/>
        <v>0</v>
      </c>
      <c r="BY103" s="9">
        <f t="shared" si="219"/>
        <v>0</v>
      </c>
      <c r="BZ103" s="9">
        <f t="shared" si="220"/>
        <v>0</v>
      </c>
      <c r="CA103" s="96">
        <f t="shared" si="221"/>
        <v>0</v>
      </c>
      <c r="CB103" s="4">
        <f t="shared" si="258"/>
        <v>0</v>
      </c>
      <c r="CC103" s="9">
        <f t="shared" si="222"/>
        <v>0</v>
      </c>
      <c r="CD103" s="9">
        <f t="shared" si="223"/>
        <v>0</v>
      </c>
      <c r="CE103" s="9">
        <f t="shared" si="250"/>
        <v>0</v>
      </c>
      <c r="CF103" s="9">
        <f t="shared" si="224"/>
        <v>0</v>
      </c>
      <c r="CG103" s="9">
        <f t="shared" si="225"/>
        <v>0</v>
      </c>
      <c r="CH103" s="9">
        <f t="shared" si="226"/>
        <v>0</v>
      </c>
      <c r="CI103" s="9">
        <f t="shared" si="227"/>
        <v>0</v>
      </c>
      <c r="CJ103" s="96">
        <f t="shared" si="228"/>
        <v>0</v>
      </c>
      <c r="CK103" s="4">
        <f t="shared" si="258"/>
        <v>0</v>
      </c>
      <c r="CL103" s="9">
        <f t="shared" si="229"/>
        <v>0</v>
      </c>
      <c r="CM103" s="9">
        <f t="shared" si="230"/>
        <v>0</v>
      </c>
      <c r="CN103" s="9">
        <f t="shared" si="251"/>
        <v>0</v>
      </c>
      <c r="CO103" s="9">
        <f t="shared" si="231"/>
        <v>0</v>
      </c>
      <c r="CP103" s="9">
        <f t="shared" si="232"/>
        <v>0</v>
      </c>
      <c r="CQ103" s="9">
        <f t="shared" si="233"/>
        <v>0</v>
      </c>
      <c r="CR103" s="9">
        <f t="shared" si="234"/>
        <v>0</v>
      </c>
      <c r="CS103" s="96">
        <f t="shared" si="235"/>
        <v>0</v>
      </c>
    </row>
    <row r="104" spans="1:97" ht="12.9" customHeight="1" x14ac:dyDescent="0.25">
      <c r="A104" s="193"/>
      <c r="B104" s="186"/>
      <c r="C104" s="195"/>
      <c r="D104" s="195"/>
      <c r="E104" s="188"/>
      <c r="F104" s="270"/>
      <c r="G104" s="189"/>
      <c r="H104" s="177"/>
      <c r="I104" s="190"/>
      <c r="J104" s="200"/>
      <c r="K104" s="385">
        <f t="shared" si="236"/>
        <v>0</v>
      </c>
      <c r="L104" s="94">
        <f t="shared" si="237"/>
        <v>0</v>
      </c>
      <c r="M104" s="1">
        <f t="shared" si="252"/>
        <v>0</v>
      </c>
      <c r="N104" s="1">
        <f t="shared" si="238"/>
        <v>0</v>
      </c>
      <c r="O104" s="1"/>
      <c r="P104" s="1">
        <f t="shared" si="253"/>
        <v>0</v>
      </c>
      <c r="Q104" s="4">
        <f t="shared" si="151"/>
        <v>0</v>
      </c>
      <c r="R104" s="9">
        <f t="shared" si="254"/>
        <v>0</v>
      </c>
      <c r="S104" s="9">
        <f t="shared" si="255"/>
        <v>0</v>
      </c>
      <c r="T104" s="9">
        <f t="shared" si="239"/>
        <v>0</v>
      </c>
      <c r="U104" s="9">
        <f t="shared" si="240"/>
        <v>0</v>
      </c>
      <c r="V104" s="9">
        <f t="shared" si="256"/>
        <v>0</v>
      </c>
      <c r="W104" s="9">
        <f t="shared" si="257"/>
        <v>0</v>
      </c>
      <c r="X104" s="9">
        <f t="shared" si="241"/>
        <v>0</v>
      </c>
      <c r="Y104" s="96">
        <f t="shared" si="242"/>
        <v>0</v>
      </c>
      <c r="Z104" s="4">
        <f t="shared" si="258"/>
        <v>0</v>
      </c>
      <c r="AA104" s="9">
        <f t="shared" si="180"/>
        <v>0</v>
      </c>
      <c r="AB104" s="9">
        <f t="shared" si="181"/>
        <v>0</v>
      </c>
      <c r="AC104" s="9">
        <f t="shared" si="244"/>
        <v>0</v>
      </c>
      <c r="AD104" s="9">
        <f t="shared" si="182"/>
        <v>0</v>
      </c>
      <c r="AE104" s="9">
        <f t="shared" si="183"/>
        <v>0</v>
      </c>
      <c r="AF104" s="9">
        <f t="shared" si="184"/>
        <v>0</v>
      </c>
      <c r="AG104" s="9">
        <f t="shared" si="185"/>
        <v>0</v>
      </c>
      <c r="AH104" s="96">
        <f t="shared" si="186"/>
        <v>0</v>
      </c>
      <c r="AI104" s="4">
        <f t="shared" si="258"/>
        <v>0</v>
      </c>
      <c r="AJ104" s="9">
        <f t="shared" si="187"/>
        <v>0</v>
      </c>
      <c r="AK104" s="9">
        <f t="shared" si="188"/>
        <v>0</v>
      </c>
      <c r="AL104" s="9">
        <f t="shared" si="245"/>
        <v>0</v>
      </c>
      <c r="AM104" s="9">
        <f t="shared" si="189"/>
        <v>0</v>
      </c>
      <c r="AN104" s="9">
        <f t="shared" si="190"/>
        <v>0</v>
      </c>
      <c r="AO104" s="9">
        <f t="shared" si="191"/>
        <v>0</v>
      </c>
      <c r="AP104" s="9">
        <f t="shared" si="192"/>
        <v>0</v>
      </c>
      <c r="AQ104" s="96">
        <f t="shared" si="193"/>
        <v>0</v>
      </c>
      <c r="AR104" s="4">
        <f t="shared" si="258"/>
        <v>0</v>
      </c>
      <c r="AS104" s="9">
        <f t="shared" si="194"/>
        <v>0</v>
      </c>
      <c r="AT104" s="9">
        <f t="shared" si="195"/>
        <v>0</v>
      </c>
      <c r="AU104" s="9">
        <f t="shared" si="246"/>
        <v>0</v>
      </c>
      <c r="AV104" s="9">
        <f t="shared" si="196"/>
        <v>0</v>
      </c>
      <c r="AW104" s="9">
        <f t="shared" si="197"/>
        <v>0</v>
      </c>
      <c r="AX104" s="9">
        <f t="shared" si="198"/>
        <v>0</v>
      </c>
      <c r="AY104" s="9">
        <f t="shared" si="199"/>
        <v>0</v>
      </c>
      <c r="AZ104" s="96">
        <f t="shared" si="200"/>
        <v>0</v>
      </c>
      <c r="BA104" s="4">
        <f t="shared" si="258"/>
        <v>0</v>
      </c>
      <c r="BB104" s="9">
        <f t="shared" si="201"/>
        <v>0</v>
      </c>
      <c r="BC104" s="9">
        <f t="shared" si="202"/>
        <v>0</v>
      </c>
      <c r="BD104" s="9">
        <f t="shared" si="247"/>
        <v>0</v>
      </c>
      <c r="BE104" s="9">
        <f t="shared" si="203"/>
        <v>0</v>
      </c>
      <c r="BF104" s="9">
        <f t="shared" si="204"/>
        <v>0</v>
      </c>
      <c r="BG104" s="9">
        <f t="shared" si="205"/>
        <v>0</v>
      </c>
      <c r="BH104" s="9">
        <f t="shared" si="206"/>
        <v>0</v>
      </c>
      <c r="BI104" s="96">
        <f t="shared" si="207"/>
        <v>0</v>
      </c>
      <c r="BJ104" s="4">
        <f t="shared" si="258"/>
        <v>0</v>
      </c>
      <c r="BK104" s="9">
        <f t="shared" si="208"/>
        <v>0</v>
      </c>
      <c r="BL104" s="9">
        <f t="shared" si="209"/>
        <v>0</v>
      </c>
      <c r="BM104" s="9">
        <f t="shared" si="248"/>
        <v>0</v>
      </c>
      <c r="BN104" s="9">
        <f t="shared" si="210"/>
        <v>0</v>
      </c>
      <c r="BO104" s="9">
        <f t="shared" si="211"/>
        <v>0</v>
      </c>
      <c r="BP104" s="9">
        <f t="shared" si="212"/>
        <v>0</v>
      </c>
      <c r="BQ104" s="9">
        <f t="shared" si="213"/>
        <v>0</v>
      </c>
      <c r="BR104" s="96">
        <f t="shared" si="214"/>
        <v>0</v>
      </c>
      <c r="BS104" s="4">
        <f t="shared" si="258"/>
        <v>0</v>
      </c>
      <c r="BT104" s="9">
        <f t="shared" si="215"/>
        <v>0</v>
      </c>
      <c r="BU104" s="9">
        <f t="shared" si="216"/>
        <v>0</v>
      </c>
      <c r="BV104" s="9">
        <f t="shared" si="249"/>
        <v>0</v>
      </c>
      <c r="BW104" s="9">
        <f t="shared" si="217"/>
        <v>0</v>
      </c>
      <c r="BX104" s="9">
        <f t="shared" si="218"/>
        <v>0</v>
      </c>
      <c r="BY104" s="9">
        <f t="shared" si="219"/>
        <v>0</v>
      </c>
      <c r="BZ104" s="9">
        <f t="shared" si="220"/>
        <v>0</v>
      </c>
      <c r="CA104" s="96">
        <f t="shared" si="221"/>
        <v>0</v>
      </c>
      <c r="CB104" s="4">
        <f t="shared" si="258"/>
        <v>0</v>
      </c>
      <c r="CC104" s="9">
        <f t="shared" si="222"/>
        <v>0</v>
      </c>
      <c r="CD104" s="9">
        <f t="shared" si="223"/>
        <v>0</v>
      </c>
      <c r="CE104" s="9">
        <f t="shared" si="250"/>
        <v>0</v>
      </c>
      <c r="CF104" s="9">
        <f t="shared" si="224"/>
        <v>0</v>
      </c>
      <c r="CG104" s="9">
        <f t="shared" si="225"/>
        <v>0</v>
      </c>
      <c r="CH104" s="9">
        <f t="shared" si="226"/>
        <v>0</v>
      </c>
      <c r="CI104" s="9">
        <f t="shared" si="227"/>
        <v>0</v>
      </c>
      <c r="CJ104" s="96">
        <f t="shared" si="228"/>
        <v>0</v>
      </c>
      <c r="CK104" s="4">
        <f t="shared" si="258"/>
        <v>0</v>
      </c>
      <c r="CL104" s="9">
        <f t="shared" si="229"/>
        <v>0</v>
      </c>
      <c r="CM104" s="9">
        <f t="shared" si="230"/>
        <v>0</v>
      </c>
      <c r="CN104" s="9">
        <f t="shared" si="251"/>
        <v>0</v>
      </c>
      <c r="CO104" s="9">
        <f t="shared" si="231"/>
        <v>0</v>
      </c>
      <c r="CP104" s="9">
        <f t="shared" si="232"/>
        <v>0</v>
      </c>
      <c r="CQ104" s="9">
        <f t="shared" si="233"/>
        <v>0</v>
      </c>
      <c r="CR104" s="9">
        <f t="shared" si="234"/>
        <v>0</v>
      </c>
      <c r="CS104" s="96">
        <f t="shared" si="235"/>
        <v>0</v>
      </c>
    </row>
    <row r="105" spans="1:97" ht="12.9" customHeight="1" x14ac:dyDescent="0.25">
      <c r="A105" s="193"/>
      <c r="B105" s="186"/>
      <c r="C105" s="195"/>
      <c r="D105" s="195"/>
      <c r="E105" s="188"/>
      <c r="F105" s="270"/>
      <c r="G105" s="189"/>
      <c r="H105" s="177"/>
      <c r="I105" s="190"/>
      <c r="J105" s="191"/>
      <c r="K105" s="385">
        <f t="shared" si="236"/>
        <v>0</v>
      </c>
      <c r="L105" s="94">
        <f t="shared" si="237"/>
        <v>0</v>
      </c>
      <c r="M105" s="1">
        <f t="shared" si="252"/>
        <v>0</v>
      </c>
      <c r="N105" s="1">
        <f t="shared" si="238"/>
        <v>0</v>
      </c>
      <c r="O105" s="1"/>
      <c r="P105" s="1">
        <f t="shared" si="253"/>
        <v>0</v>
      </c>
      <c r="Q105" s="4">
        <f t="shared" si="151"/>
        <v>0</v>
      </c>
      <c r="R105" s="9">
        <f t="shared" si="254"/>
        <v>0</v>
      </c>
      <c r="S105" s="9">
        <f t="shared" si="255"/>
        <v>0</v>
      </c>
      <c r="T105" s="9">
        <f t="shared" si="239"/>
        <v>0</v>
      </c>
      <c r="U105" s="9">
        <f t="shared" si="240"/>
        <v>0</v>
      </c>
      <c r="V105" s="9">
        <f t="shared" si="256"/>
        <v>0</v>
      </c>
      <c r="W105" s="9">
        <f t="shared" si="257"/>
        <v>0</v>
      </c>
      <c r="X105" s="9">
        <f t="shared" si="241"/>
        <v>0</v>
      </c>
      <c r="Y105" s="96">
        <f t="shared" si="242"/>
        <v>0</v>
      </c>
      <c r="Z105" s="4">
        <f t="shared" si="258"/>
        <v>0</v>
      </c>
      <c r="AA105" s="9">
        <f t="shared" si="180"/>
        <v>0</v>
      </c>
      <c r="AB105" s="9">
        <f t="shared" si="181"/>
        <v>0</v>
      </c>
      <c r="AC105" s="9">
        <f t="shared" si="244"/>
        <v>0</v>
      </c>
      <c r="AD105" s="9">
        <f t="shared" si="182"/>
        <v>0</v>
      </c>
      <c r="AE105" s="9">
        <f t="shared" si="183"/>
        <v>0</v>
      </c>
      <c r="AF105" s="9">
        <f t="shared" si="184"/>
        <v>0</v>
      </c>
      <c r="AG105" s="9">
        <f t="shared" si="185"/>
        <v>0</v>
      </c>
      <c r="AH105" s="96">
        <f t="shared" si="186"/>
        <v>0</v>
      </c>
      <c r="AI105" s="4">
        <f t="shared" si="258"/>
        <v>0</v>
      </c>
      <c r="AJ105" s="9">
        <f t="shared" si="187"/>
        <v>0</v>
      </c>
      <c r="AK105" s="9">
        <f t="shared" si="188"/>
        <v>0</v>
      </c>
      <c r="AL105" s="9">
        <f t="shared" si="245"/>
        <v>0</v>
      </c>
      <c r="AM105" s="9">
        <f t="shared" si="189"/>
        <v>0</v>
      </c>
      <c r="AN105" s="9">
        <f t="shared" si="190"/>
        <v>0</v>
      </c>
      <c r="AO105" s="9">
        <f t="shared" si="191"/>
        <v>0</v>
      </c>
      <c r="AP105" s="9">
        <f t="shared" si="192"/>
        <v>0</v>
      </c>
      <c r="AQ105" s="96">
        <f t="shared" si="193"/>
        <v>0</v>
      </c>
      <c r="AR105" s="4">
        <f t="shared" si="258"/>
        <v>0</v>
      </c>
      <c r="AS105" s="9">
        <f t="shared" si="194"/>
        <v>0</v>
      </c>
      <c r="AT105" s="9">
        <f t="shared" si="195"/>
        <v>0</v>
      </c>
      <c r="AU105" s="9">
        <f t="shared" si="246"/>
        <v>0</v>
      </c>
      <c r="AV105" s="9">
        <f t="shared" si="196"/>
        <v>0</v>
      </c>
      <c r="AW105" s="9">
        <f t="shared" si="197"/>
        <v>0</v>
      </c>
      <c r="AX105" s="9">
        <f t="shared" si="198"/>
        <v>0</v>
      </c>
      <c r="AY105" s="9">
        <f t="shared" si="199"/>
        <v>0</v>
      </c>
      <c r="AZ105" s="96">
        <f t="shared" si="200"/>
        <v>0</v>
      </c>
      <c r="BA105" s="4">
        <f t="shared" si="258"/>
        <v>0</v>
      </c>
      <c r="BB105" s="9">
        <f t="shared" si="201"/>
        <v>0</v>
      </c>
      <c r="BC105" s="9">
        <f t="shared" si="202"/>
        <v>0</v>
      </c>
      <c r="BD105" s="9">
        <f t="shared" si="247"/>
        <v>0</v>
      </c>
      <c r="BE105" s="9">
        <f t="shared" si="203"/>
        <v>0</v>
      </c>
      <c r="BF105" s="9">
        <f t="shared" si="204"/>
        <v>0</v>
      </c>
      <c r="BG105" s="9">
        <f t="shared" si="205"/>
        <v>0</v>
      </c>
      <c r="BH105" s="9">
        <f t="shared" si="206"/>
        <v>0</v>
      </c>
      <c r="BI105" s="96">
        <f t="shared" si="207"/>
        <v>0</v>
      </c>
      <c r="BJ105" s="4">
        <f t="shared" si="258"/>
        <v>0</v>
      </c>
      <c r="BK105" s="9">
        <f t="shared" si="208"/>
        <v>0</v>
      </c>
      <c r="BL105" s="9">
        <f t="shared" si="209"/>
        <v>0</v>
      </c>
      <c r="BM105" s="9">
        <f t="shared" si="248"/>
        <v>0</v>
      </c>
      <c r="BN105" s="9">
        <f t="shared" si="210"/>
        <v>0</v>
      </c>
      <c r="BO105" s="9">
        <f t="shared" si="211"/>
        <v>0</v>
      </c>
      <c r="BP105" s="9">
        <f t="shared" si="212"/>
        <v>0</v>
      </c>
      <c r="BQ105" s="9">
        <f t="shared" si="213"/>
        <v>0</v>
      </c>
      <c r="BR105" s="96">
        <f t="shared" si="214"/>
        <v>0</v>
      </c>
      <c r="BS105" s="4">
        <f t="shared" si="258"/>
        <v>0</v>
      </c>
      <c r="BT105" s="9">
        <f t="shared" si="215"/>
        <v>0</v>
      </c>
      <c r="BU105" s="9">
        <f t="shared" si="216"/>
        <v>0</v>
      </c>
      <c r="BV105" s="9">
        <f t="shared" si="249"/>
        <v>0</v>
      </c>
      <c r="BW105" s="9">
        <f t="shared" si="217"/>
        <v>0</v>
      </c>
      <c r="BX105" s="9">
        <f t="shared" si="218"/>
        <v>0</v>
      </c>
      <c r="BY105" s="9">
        <f t="shared" si="219"/>
        <v>0</v>
      </c>
      <c r="BZ105" s="9">
        <f t="shared" si="220"/>
        <v>0</v>
      </c>
      <c r="CA105" s="96">
        <f t="shared" si="221"/>
        <v>0</v>
      </c>
      <c r="CB105" s="4">
        <f t="shared" si="258"/>
        <v>0</v>
      </c>
      <c r="CC105" s="9">
        <f t="shared" si="222"/>
        <v>0</v>
      </c>
      <c r="CD105" s="9">
        <f t="shared" si="223"/>
        <v>0</v>
      </c>
      <c r="CE105" s="9">
        <f t="shared" si="250"/>
        <v>0</v>
      </c>
      <c r="CF105" s="9">
        <f t="shared" si="224"/>
        <v>0</v>
      </c>
      <c r="CG105" s="9">
        <f t="shared" si="225"/>
        <v>0</v>
      </c>
      <c r="CH105" s="9">
        <f t="shared" si="226"/>
        <v>0</v>
      </c>
      <c r="CI105" s="9">
        <f t="shared" si="227"/>
        <v>0</v>
      </c>
      <c r="CJ105" s="96">
        <f t="shared" si="228"/>
        <v>0</v>
      </c>
      <c r="CK105" s="4">
        <f t="shared" si="258"/>
        <v>0</v>
      </c>
      <c r="CL105" s="9">
        <f t="shared" si="229"/>
        <v>0</v>
      </c>
      <c r="CM105" s="9">
        <f t="shared" si="230"/>
        <v>0</v>
      </c>
      <c r="CN105" s="9">
        <f t="shared" si="251"/>
        <v>0</v>
      </c>
      <c r="CO105" s="9">
        <f t="shared" si="231"/>
        <v>0</v>
      </c>
      <c r="CP105" s="9">
        <f t="shared" si="232"/>
        <v>0</v>
      </c>
      <c r="CQ105" s="9">
        <f t="shared" si="233"/>
        <v>0</v>
      </c>
      <c r="CR105" s="9">
        <f t="shared" si="234"/>
        <v>0</v>
      </c>
      <c r="CS105" s="96">
        <f t="shared" si="235"/>
        <v>0</v>
      </c>
    </row>
    <row r="106" spans="1:97" s="11" customFormat="1" ht="12.9" customHeight="1" thickBot="1" x14ac:dyDescent="0.3">
      <c r="A106" s="248"/>
      <c r="B106" s="248"/>
      <c r="C106" s="248"/>
      <c r="D106" s="248"/>
      <c r="E106" s="188"/>
      <c r="F106" s="270"/>
      <c r="G106" s="189"/>
      <c r="H106" s="177"/>
      <c r="I106" s="205"/>
      <c r="J106" s="206"/>
      <c r="K106" s="386">
        <f t="shared" si="236"/>
        <v>0</v>
      </c>
      <c r="L106" s="387">
        <f t="shared" si="237"/>
        <v>0</v>
      </c>
      <c r="M106" s="1">
        <f>IF(AND(E106-N106&gt;=0,F106&gt;0,YEAR(M$4)&gt;=YEAR(F106)),E106-N106,IF(AND(E106-N106&lt;0,F106&gt;0,YEAR(M$4)&gt;=YEAR(F106)),E106-N106,0))</f>
        <v>0</v>
      </c>
      <c r="N106" s="1">
        <f t="shared" si="238"/>
        <v>0</v>
      </c>
      <c r="O106" s="1"/>
      <c r="P106" s="1">
        <f>IF(AND($F106&gt;0,$F106&lt;=N$4),$E106,0)</f>
        <v>0</v>
      </c>
      <c r="Q106" s="4">
        <f>IF(YEAR($F106)=Q$4,$E106,0)</f>
        <v>0</v>
      </c>
      <c r="R106" s="9">
        <f>IF(Q106&lt;&gt;0,ROUND(Q106*YEARFRAC($F106,S$4,0),2),0)</f>
        <v>0</v>
      </c>
      <c r="S106" s="9">
        <f>IF(AND($F106&gt;0,$F106&lt;=V$4),$E106,0)</f>
        <v>0</v>
      </c>
      <c r="T106" s="9">
        <f t="shared" si="239"/>
        <v>0</v>
      </c>
      <c r="U106" s="9">
        <f t="shared" si="240"/>
        <v>0</v>
      </c>
      <c r="V106" s="9">
        <f>IF(AND(YEAR(V$4)=YEAR($F106),$E106&gt;0,$F106&gt;0,$E106-U106&gt;=0),$E106-U106,IF(AND(YEAR(V$4)&gt;YEAR($F106),$E106&gt;0,$F106&gt;0,M106-U106&gt;=0),M106-U106,IF(AND(YEAR(V$4)=YEAR($F106),$E106&lt;0,$F106&gt;0,$E106-U106&lt;0),$E106-U106,IF(AND(YEAR(V$4)&gt;YEAR($F106),$E106&lt;0,$F106&gt;0,M106-U106&lt;=0),M106-U106,0))))</f>
        <v>0</v>
      </c>
      <c r="W106" s="9">
        <f>N106+U106</f>
        <v>0</v>
      </c>
      <c r="X106" s="9">
        <f t="shared" si="241"/>
        <v>0</v>
      </c>
      <c r="Y106" s="96">
        <f t="shared" si="242"/>
        <v>0</v>
      </c>
      <c r="Z106" s="4">
        <f t="shared" si="258"/>
        <v>0</v>
      </c>
      <c r="AA106" s="9">
        <f t="shared" si="180"/>
        <v>0</v>
      </c>
      <c r="AB106" s="9">
        <f t="shared" si="181"/>
        <v>0</v>
      </c>
      <c r="AC106" s="9">
        <f t="shared" si="244"/>
        <v>0</v>
      </c>
      <c r="AD106" s="9">
        <f t="shared" si="182"/>
        <v>0</v>
      </c>
      <c r="AE106" s="9">
        <f t="shared" si="183"/>
        <v>0</v>
      </c>
      <c r="AF106" s="9">
        <f t="shared" si="184"/>
        <v>0</v>
      </c>
      <c r="AG106" s="9">
        <f t="shared" si="185"/>
        <v>0</v>
      </c>
      <c r="AH106" s="96">
        <f t="shared" si="186"/>
        <v>0</v>
      </c>
      <c r="AI106" s="4">
        <f t="shared" si="258"/>
        <v>0</v>
      </c>
      <c r="AJ106" s="9">
        <f t="shared" si="187"/>
        <v>0</v>
      </c>
      <c r="AK106" s="9">
        <f t="shared" si="188"/>
        <v>0</v>
      </c>
      <c r="AL106" s="9">
        <f t="shared" si="245"/>
        <v>0</v>
      </c>
      <c r="AM106" s="9">
        <f t="shared" si="189"/>
        <v>0</v>
      </c>
      <c r="AN106" s="9">
        <f t="shared" si="190"/>
        <v>0</v>
      </c>
      <c r="AO106" s="9">
        <f t="shared" si="191"/>
        <v>0</v>
      </c>
      <c r="AP106" s="9">
        <f t="shared" si="192"/>
        <v>0</v>
      </c>
      <c r="AQ106" s="96">
        <f t="shared" si="193"/>
        <v>0</v>
      </c>
      <c r="AR106" s="4">
        <f t="shared" si="258"/>
        <v>0</v>
      </c>
      <c r="AS106" s="9">
        <f t="shared" si="194"/>
        <v>0</v>
      </c>
      <c r="AT106" s="9">
        <f t="shared" si="195"/>
        <v>0</v>
      </c>
      <c r="AU106" s="9">
        <f t="shared" si="246"/>
        <v>0</v>
      </c>
      <c r="AV106" s="9">
        <f t="shared" si="196"/>
        <v>0</v>
      </c>
      <c r="AW106" s="9">
        <f t="shared" si="197"/>
        <v>0</v>
      </c>
      <c r="AX106" s="9">
        <f t="shared" si="198"/>
        <v>0</v>
      </c>
      <c r="AY106" s="9">
        <f t="shared" si="199"/>
        <v>0</v>
      </c>
      <c r="AZ106" s="96">
        <f t="shared" si="200"/>
        <v>0</v>
      </c>
      <c r="BA106" s="4">
        <f t="shared" si="258"/>
        <v>0</v>
      </c>
      <c r="BB106" s="9">
        <f t="shared" si="201"/>
        <v>0</v>
      </c>
      <c r="BC106" s="9">
        <f t="shared" si="202"/>
        <v>0</v>
      </c>
      <c r="BD106" s="9">
        <f t="shared" si="247"/>
        <v>0</v>
      </c>
      <c r="BE106" s="9">
        <f t="shared" si="203"/>
        <v>0</v>
      </c>
      <c r="BF106" s="9">
        <f t="shared" si="204"/>
        <v>0</v>
      </c>
      <c r="BG106" s="9">
        <f t="shared" si="205"/>
        <v>0</v>
      </c>
      <c r="BH106" s="9">
        <f t="shared" si="206"/>
        <v>0</v>
      </c>
      <c r="BI106" s="96">
        <f t="shared" si="207"/>
        <v>0</v>
      </c>
      <c r="BJ106" s="4">
        <f t="shared" si="258"/>
        <v>0</v>
      </c>
      <c r="BK106" s="9">
        <f t="shared" si="208"/>
        <v>0</v>
      </c>
      <c r="BL106" s="9">
        <f t="shared" si="209"/>
        <v>0</v>
      </c>
      <c r="BM106" s="9">
        <f t="shared" si="248"/>
        <v>0</v>
      </c>
      <c r="BN106" s="9">
        <f t="shared" si="210"/>
        <v>0</v>
      </c>
      <c r="BO106" s="9">
        <f t="shared" si="211"/>
        <v>0</v>
      </c>
      <c r="BP106" s="9">
        <f t="shared" si="212"/>
        <v>0</v>
      </c>
      <c r="BQ106" s="9">
        <f t="shared" si="213"/>
        <v>0</v>
      </c>
      <c r="BR106" s="96">
        <f t="shared" si="214"/>
        <v>0</v>
      </c>
      <c r="BS106" s="4">
        <f t="shared" si="258"/>
        <v>0</v>
      </c>
      <c r="BT106" s="9">
        <f t="shared" si="215"/>
        <v>0</v>
      </c>
      <c r="BU106" s="9">
        <f t="shared" si="216"/>
        <v>0</v>
      </c>
      <c r="BV106" s="9">
        <f t="shared" si="249"/>
        <v>0</v>
      </c>
      <c r="BW106" s="9">
        <f t="shared" si="217"/>
        <v>0</v>
      </c>
      <c r="BX106" s="9">
        <f t="shared" si="218"/>
        <v>0</v>
      </c>
      <c r="BY106" s="9">
        <f t="shared" si="219"/>
        <v>0</v>
      </c>
      <c r="BZ106" s="9">
        <f t="shared" si="220"/>
        <v>0</v>
      </c>
      <c r="CA106" s="96">
        <f t="shared" si="221"/>
        <v>0</v>
      </c>
      <c r="CB106" s="4">
        <f t="shared" si="258"/>
        <v>0</v>
      </c>
      <c r="CC106" s="9">
        <f t="shared" si="222"/>
        <v>0</v>
      </c>
      <c r="CD106" s="9">
        <f t="shared" si="223"/>
        <v>0</v>
      </c>
      <c r="CE106" s="9">
        <f t="shared" si="250"/>
        <v>0</v>
      </c>
      <c r="CF106" s="9">
        <f t="shared" si="224"/>
        <v>0</v>
      </c>
      <c r="CG106" s="9">
        <f t="shared" si="225"/>
        <v>0</v>
      </c>
      <c r="CH106" s="9">
        <f t="shared" si="226"/>
        <v>0</v>
      </c>
      <c r="CI106" s="9">
        <f t="shared" si="227"/>
        <v>0</v>
      </c>
      <c r="CJ106" s="96">
        <f t="shared" si="228"/>
        <v>0</v>
      </c>
      <c r="CK106" s="4">
        <f t="shared" si="258"/>
        <v>0</v>
      </c>
      <c r="CL106" s="9">
        <f t="shared" si="229"/>
        <v>0</v>
      </c>
      <c r="CM106" s="9">
        <f t="shared" si="230"/>
        <v>0</v>
      </c>
      <c r="CN106" s="9">
        <f t="shared" si="251"/>
        <v>0</v>
      </c>
      <c r="CO106" s="9">
        <f t="shared" si="231"/>
        <v>0</v>
      </c>
      <c r="CP106" s="9">
        <f t="shared" si="232"/>
        <v>0</v>
      </c>
      <c r="CQ106" s="9">
        <f t="shared" si="233"/>
        <v>0</v>
      </c>
      <c r="CR106" s="9">
        <f t="shared" si="234"/>
        <v>0</v>
      </c>
      <c r="CS106" s="96">
        <f t="shared" si="235"/>
        <v>0</v>
      </c>
    </row>
    <row r="107" spans="1:97" s="11" customFormat="1" ht="18" customHeight="1" thickTop="1" x14ac:dyDescent="0.25">
      <c r="A107" s="23"/>
      <c r="B107" s="23" t="s">
        <v>81</v>
      </c>
      <c r="C107" s="23"/>
      <c r="D107" s="23"/>
      <c r="E107" s="24">
        <f>SUM(E5:E106)</f>
        <v>11053327.15</v>
      </c>
      <c r="F107" s="23"/>
      <c r="G107" s="23"/>
      <c r="H107" s="23"/>
      <c r="I107" s="23"/>
      <c r="J107" s="25"/>
      <c r="K107" s="23"/>
      <c r="L107" s="23"/>
      <c r="M107" s="24">
        <f>SUM(M5:M106)</f>
        <v>3641512.6999999993</v>
      </c>
      <c r="N107" s="24">
        <f>SUM(N5:N106)</f>
        <v>1977719.9499999997</v>
      </c>
      <c r="O107" s="24"/>
      <c r="P107" s="24">
        <f t="shared" ref="P107:Y107" si="259">SUM(P5:P106)</f>
        <v>5619232.6500000004</v>
      </c>
      <c r="Q107" s="26">
        <f t="shared" si="259"/>
        <v>8536</v>
      </c>
      <c r="R107" s="24">
        <f t="shared" si="259"/>
        <v>4268</v>
      </c>
      <c r="S107" s="24">
        <f t="shared" si="259"/>
        <v>5627768.6500000004</v>
      </c>
      <c r="T107" s="24">
        <f t="shared" si="259"/>
        <v>5160017.2299999995</v>
      </c>
      <c r="U107" s="24">
        <f t="shared" si="259"/>
        <v>177435.55000000002</v>
      </c>
      <c r="V107" s="24">
        <f t="shared" si="259"/>
        <v>3472613.1500000004</v>
      </c>
      <c r="W107" s="24">
        <f t="shared" si="259"/>
        <v>2155155.5000000005</v>
      </c>
      <c r="X107" s="24">
        <f t="shared" si="259"/>
        <v>0</v>
      </c>
      <c r="Y107" s="97">
        <f t="shared" si="259"/>
        <v>2506042.6999999997</v>
      </c>
      <c r="Z107" s="26">
        <f t="shared" ref="Z107:CK107" si="260">SUM(Z5:Z106)</f>
        <v>60125</v>
      </c>
      <c r="AA107" s="24">
        <f t="shared" si="260"/>
        <v>30062.5</v>
      </c>
      <c r="AB107" s="24">
        <f t="shared" si="260"/>
        <v>5687893.6500000004</v>
      </c>
      <c r="AC107" s="24">
        <f t="shared" si="260"/>
        <v>5136357.0499999989</v>
      </c>
      <c r="AD107" s="24">
        <f t="shared" si="260"/>
        <v>176718.65</v>
      </c>
      <c r="AE107" s="24">
        <f t="shared" si="260"/>
        <v>3356019.5000000009</v>
      </c>
      <c r="AF107" s="24">
        <f t="shared" si="260"/>
        <v>2331874.149999999</v>
      </c>
      <c r="AG107" s="24">
        <f t="shared" si="260"/>
        <v>0</v>
      </c>
      <c r="AH107" s="97">
        <f t="shared" si="260"/>
        <v>2482382.5199999996</v>
      </c>
      <c r="AI107" s="26">
        <f t="shared" si="260"/>
        <v>45433.5</v>
      </c>
      <c r="AJ107" s="24">
        <f t="shared" si="260"/>
        <v>27716.75</v>
      </c>
      <c r="AK107" s="24">
        <f t="shared" si="260"/>
        <v>5733327.1500000004</v>
      </c>
      <c r="AL107" s="24">
        <f t="shared" si="260"/>
        <v>5116086.3499999996</v>
      </c>
      <c r="AM107" s="24">
        <f t="shared" si="260"/>
        <v>176027.22999999998</v>
      </c>
      <c r="AN107" s="24">
        <f t="shared" si="260"/>
        <v>3225425.7699999996</v>
      </c>
      <c r="AO107" s="24">
        <f t="shared" si="260"/>
        <v>2507901.3800000004</v>
      </c>
      <c r="AP107" s="24">
        <f t="shared" si="260"/>
        <v>0</v>
      </c>
      <c r="AQ107" s="97">
        <f t="shared" si="260"/>
        <v>2462566.8699999996</v>
      </c>
      <c r="AR107" s="26">
        <f t="shared" si="260"/>
        <v>10000</v>
      </c>
      <c r="AS107" s="24">
        <f t="shared" si="260"/>
        <v>10000</v>
      </c>
      <c r="AT107" s="24">
        <f t="shared" si="260"/>
        <v>5743327.1500000004</v>
      </c>
      <c r="AU107" s="24">
        <f t="shared" si="260"/>
        <v>5033827.0099999988</v>
      </c>
      <c r="AV107" s="24">
        <f t="shared" si="260"/>
        <v>173303.03</v>
      </c>
      <c r="AW107" s="24">
        <f t="shared" si="260"/>
        <v>3062122.7399999998</v>
      </c>
      <c r="AX107" s="24">
        <f t="shared" si="260"/>
        <v>2681204.4099999997</v>
      </c>
      <c r="AY107" s="24">
        <f t="shared" si="260"/>
        <v>0</v>
      </c>
      <c r="AZ107" s="97">
        <f t="shared" si="260"/>
        <v>2381673.1499999994</v>
      </c>
      <c r="BA107" s="26">
        <f t="shared" si="260"/>
        <v>0</v>
      </c>
      <c r="BB107" s="24">
        <f t="shared" si="260"/>
        <v>0</v>
      </c>
      <c r="BC107" s="24">
        <f t="shared" si="260"/>
        <v>5743327.1500000004</v>
      </c>
      <c r="BD107" s="24">
        <f t="shared" si="260"/>
        <v>4945217.1899999995</v>
      </c>
      <c r="BE107" s="24">
        <f t="shared" si="260"/>
        <v>170618.15</v>
      </c>
      <c r="BF107" s="24">
        <f t="shared" si="260"/>
        <v>2891504.59</v>
      </c>
      <c r="BG107" s="24">
        <f t="shared" si="260"/>
        <v>2851822.5599999996</v>
      </c>
      <c r="BH107" s="24">
        <f t="shared" si="260"/>
        <v>0</v>
      </c>
      <c r="BI107" s="97">
        <f t="shared" si="260"/>
        <v>2293063.33</v>
      </c>
      <c r="BJ107" s="26">
        <f t="shared" si="260"/>
        <v>0</v>
      </c>
      <c r="BK107" s="24">
        <f t="shared" si="260"/>
        <v>0</v>
      </c>
      <c r="BL107" s="24">
        <f t="shared" si="260"/>
        <v>5743327.1500000004</v>
      </c>
      <c r="BM107" s="24">
        <f t="shared" si="260"/>
        <v>4897454.2299999995</v>
      </c>
      <c r="BN107" s="24">
        <f t="shared" si="260"/>
        <v>169170.93000000002</v>
      </c>
      <c r="BO107" s="24">
        <f t="shared" si="260"/>
        <v>2722333.66</v>
      </c>
      <c r="BP107" s="24">
        <f t="shared" si="260"/>
        <v>3020993.4899999998</v>
      </c>
      <c r="BQ107" s="24">
        <f t="shared" si="260"/>
        <v>0</v>
      </c>
      <c r="BR107" s="97">
        <f t="shared" si="260"/>
        <v>2245300.37</v>
      </c>
      <c r="BS107" s="26">
        <f t="shared" si="260"/>
        <v>0</v>
      </c>
      <c r="BT107" s="24">
        <f t="shared" si="260"/>
        <v>0</v>
      </c>
      <c r="BU107" s="24">
        <f t="shared" si="260"/>
        <v>5743327.1500000004</v>
      </c>
      <c r="BV107" s="24">
        <f t="shared" si="260"/>
        <v>4872913.959999999</v>
      </c>
      <c r="BW107" s="24">
        <f t="shared" si="260"/>
        <v>168427.36000000002</v>
      </c>
      <c r="BX107" s="24">
        <f t="shared" si="260"/>
        <v>2553906.2999999998</v>
      </c>
      <c r="BY107" s="24">
        <f t="shared" si="260"/>
        <v>3189420.8499999996</v>
      </c>
      <c r="BZ107" s="24">
        <f t="shared" si="260"/>
        <v>0</v>
      </c>
      <c r="CA107" s="97">
        <f t="shared" si="260"/>
        <v>2220760.0999999996</v>
      </c>
      <c r="CB107" s="26">
        <f t="shared" si="260"/>
        <v>0</v>
      </c>
      <c r="CC107" s="24">
        <f t="shared" si="260"/>
        <v>0</v>
      </c>
      <c r="CD107" s="24">
        <f t="shared" si="260"/>
        <v>5743327.1500000004</v>
      </c>
      <c r="CE107" s="24">
        <f t="shared" si="260"/>
        <v>4842142.7399999993</v>
      </c>
      <c r="CF107" s="24">
        <f t="shared" si="260"/>
        <v>167140.88</v>
      </c>
      <c r="CG107" s="24">
        <f t="shared" si="260"/>
        <v>2386765.42</v>
      </c>
      <c r="CH107" s="24">
        <f t="shared" si="260"/>
        <v>3356561.73</v>
      </c>
      <c r="CI107" s="24">
        <f t="shared" si="260"/>
        <v>0</v>
      </c>
      <c r="CJ107" s="97">
        <f t="shared" si="260"/>
        <v>2195069.3599999994</v>
      </c>
      <c r="CK107" s="26">
        <f t="shared" si="260"/>
        <v>0</v>
      </c>
      <c r="CL107" s="24">
        <f t="shared" ref="CL107:CS107" si="261">SUM(CL5:CL106)</f>
        <v>0</v>
      </c>
      <c r="CM107" s="24">
        <f t="shared" si="261"/>
        <v>5743327.1500000004</v>
      </c>
      <c r="CN107" s="24">
        <f t="shared" si="261"/>
        <v>4790037.9099999992</v>
      </c>
      <c r="CO107" s="24">
        <f t="shared" si="261"/>
        <v>163586.35</v>
      </c>
      <c r="CP107" s="24">
        <f t="shared" si="261"/>
        <v>2223179.0700000003</v>
      </c>
      <c r="CQ107" s="24">
        <f t="shared" si="261"/>
        <v>3520148.0799999991</v>
      </c>
      <c r="CR107" s="24">
        <f t="shared" si="261"/>
        <v>0</v>
      </c>
      <c r="CS107" s="97">
        <f t="shared" si="261"/>
        <v>2173279.3599999994</v>
      </c>
    </row>
    <row r="108" spans="1:97" s="18" customFormat="1" ht="15" customHeight="1" x14ac:dyDescent="0.25">
      <c r="A108" s="20"/>
      <c r="B108" s="20"/>
      <c r="C108" s="20"/>
      <c r="D108" s="20"/>
      <c r="E108" s="20"/>
      <c r="F108" s="20"/>
      <c r="G108" s="20"/>
      <c r="H108" s="20"/>
      <c r="I108" s="21"/>
      <c r="J108" s="22"/>
      <c r="K108" s="21"/>
      <c r="L108" s="21"/>
      <c r="M108" s="20"/>
      <c r="N108" s="20"/>
      <c r="O108" s="20"/>
      <c r="P108" s="20"/>
      <c r="Q108" s="33"/>
      <c r="R108" s="20"/>
      <c r="S108" s="20"/>
      <c r="T108" s="20"/>
      <c r="U108" s="20"/>
      <c r="V108" s="20"/>
      <c r="W108" s="20"/>
      <c r="X108" s="20"/>
      <c r="Y108" s="95"/>
      <c r="Z108" s="33"/>
      <c r="AA108" s="20"/>
      <c r="AB108" s="20"/>
      <c r="AC108" s="20"/>
      <c r="AD108" s="20"/>
      <c r="AE108" s="20"/>
      <c r="AF108" s="20"/>
      <c r="AG108" s="20"/>
      <c r="AH108" s="95"/>
      <c r="AI108" s="33"/>
      <c r="AJ108" s="20"/>
      <c r="AK108" s="20"/>
      <c r="AL108" s="20"/>
      <c r="AM108" s="20"/>
      <c r="AN108" s="20"/>
      <c r="AO108" s="20"/>
      <c r="AP108" s="20"/>
      <c r="AQ108" s="95"/>
      <c r="AR108" s="33"/>
      <c r="AS108" s="20"/>
      <c r="AT108" s="20"/>
      <c r="AU108" s="20"/>
      <c r="AV108" s="20"/>
      <c r="AW108" s="20"/>
      <c r="AX108" s="20"/>
      <c r="AY108" s="20"/>
      <c r="AZ108" s="95"/>
      <c r="BA108" s="33"/>
      <c r="BB108" s="20"/>
      <c r="BC108" s="20"/>
      <c r="BD108" s="20"/>
      <c r="BE108" s="20"/>
      <c r="BF108" s="20"/>
      <c r="BG108" s="20"/>
      <c r="BH108" s="20"/>
      <c r="BI108" s="95"/>
      <c r="BJ108" s="33"/>
      <c r="BK108" s="20"/>
      <c r="BL108" s="20"/>
      <c r="BM108" s="20"/>
      <c r="BN108" s="20"/>
      <c r="BO108" s="20"/>
      <c r="BP108" s="20"/>
      <c r="BQ108" s="20"/>
      <c r="BR108" s="95"/>
      <c r="BS108" s="33"/>
      <c r="BT108" s="20"/>
      <c r="BU108" s="20"/>
      <c r="BV108" s="20"/>
      <c r="BW108" s="20"/>
      <c r="BX108" s="20"/>
      <c r="BY108" s="20"/>
      <c r="BZ108" s="20"/>
      <c r="CA108" s="95"/>
      <c r="CB108" s="33"/>
      <c r="CC108" s="20"/>
      <c r="CD108" s="20"/>
      <c r="CE108" s="20"/>
      <c r="CF108" s="20"/>
      <c r="CG108" s="20"/>
      <c r="CH108" s="20"/>
      <c r="CI108" s="20"/>
      <c r="CJ108" s="95"/>
      <c r="CK108" s="33"/>
      <c r="CL108" s="20"/>
      <c r="CM108" s="20"/>
      <c r="CN108" s="20"/>
      <c r="CO108" s="20"/>
      <c r="CP108" s="20"/>
      <c r="CQ108" s="20"/>
      <c r="CR108" s="20"/>
      <c r="CS108" s="95"/>
    </row>
    <row r="109" spans="1:97" s="18" customFormat="1" ht="15" hidden="1" customHeight="1" x14ac:dyDescent="0.35">
      <c r="A109" s="32"/>
      <c r="B109" s="32"/>
      <c r="C109" s="32"/>
      <c r="D109" s="32"/>
      <c r="E109" s="32"/>
      <c r="F109" s="32"/>
      <c r="G109" s="27"/>
      <c r="H109" s="27"/>
      <c r="I109" s="28"/>
      <c r="J109" s="29"/>
      <c r="K109" s="19"/>
      <c r="L109" s="30"/>
      <c r="M109" s="31"/>
      <c r="N109" s="31"/>
      <c r="O109" s="31"/>
      <c r="Q109" s="40"/>
      <c r="R109" s="31"/>
      <c r="S109" s="31"/>
      <c r="T109" s="31"/>
      <c r="U109" s="509">
        <f>U4</f>
        <v>2012</v>
      </c>
      <c r="V109" s="31"/>
      <c r="W109" s="31"/>
      <c r="X109" s="31"/>
      <c r="Y109" s="114"/>
      <c r="Z109" s="40"/>
      <c r="AA109" s="31"/>
      <c r="AB109" s="31"/>
      <c r="AC109" s="31"/>
      <c r="AD109" s="509">
        <f t="shared" ref="AD109" si="262">AD4</f>
        <v>2013</v>
      </c>
      <c r="AE109" s="31"/>
      <c r="AF109" s="31"/>
      <c r="AG109" s="31"/>
      <c r="AH109" s="114"/>
      <c r="AI109" s="40"/>
      <c r="AJ109" s="31"/>
      <c r="AK109" s="31"/>
      <c r="AL109" s="31"/>
      <c r="AM109" s="509">
        <f t="shared" ref="AM109" si="263">AM4</f>
        <v>2014</v>
      </c>
      <c r="AN109" s="31"/>
      <c r="AO109" s="31"/>
      <c r="AP109" s="31"/>
      <c r="AQ109" s="114"/>
      <c r="AR109" s="40"/>
      <c r="AS109" s="31"/>
      <c r="AT109" s="31"/>
      <c r="AU109" s="31"/>
      <c r="AV109" s="509">
        <f t="shared" ref="AV109" si="264">AV4</f>
        <v>2015</v>
      </c>
      <c r="AW109" s="31"/>
      <c r="AX109" s="31"/>
      <c r="AY109" s="31"/>
      <c r="AZ109" s="114"/>
      <c r="BA109" s="40"/>
      <c r="BB109" s="31"/>
      <c r="BC109" s="31"/>
      <c r="BD109" s="31"/>
      <c r="BE109" s="509">
        <f t="shared" ref="BE109" si="265">BE4</f>
        <v>2016</v>
      </c>
      <c r="BF109" s="31"/>
      <c r="BG109" s="31"/>
      <c r="BH109" s="31"/>
      <c r="BI109" s="114"/>
      <c r="BJ109" s="40"/>
      <c r="BK109" s="31"/>
      <c r="BL109" s="31"/>
      <c r="BM109" s="31"/>
      <c r="BN109" s="509">
        <f t="shared" ref="BN109" si="266">BN4</f>
        <v>2017</v>
      </c>
      <c r="BO109" s="31"/>
      <c r="BP109" s="31"/>
      <c r="BQ109" s="31"/>
      <c r="BR109" s="114"/>
      <c r="BS109" s="40"/>
      <c r="BT109" s="31"/>
      <c r="BU109" s="31"/>
      <c r="BV109" s="31"/>
      <c r="BW109" s="509">
        <f t="shared" ref="BW109" si="267">BW4</f>
        <v>2018</v>
      </c>
      <c r="BX109" s="31"/>
      <c r="BY109" s="31"/>
      <c r="BZ109" s="31"/>
      <c r="CA109" s="114"/>
      <c r="CB109" s="40"/>
      <c r="CC109" s="31"/>
      <c r="CD109" s="31"/>
      <c r="CE109" s="31"/>
      <c r="CF109" s="509">
        <f t="shared" ref="CF109" si="268">CF4</f>
        <v>2019</v>
      </c>
      <c r="CG109" s="31"/>
      <c r="CH109" s="31"/>
      <c r="CI109" s="31"/>
      <c r="CJ109" s="114"/>
      <c r="CK109" s="40"/>
      <c r="CL109" s="31"/>
      <c r="CM109" s="31"/>
      <c r="CN109" s="31"/>
      <c r="CO109" s="509">
        <f t="shared" ref="CO109" si="269">CO4</f>
        <v>2020</v>
      </c>
      <c r="CP109" s="31"/>
      <c r="CQ109" s="31"/>
      <c r="CR109" s="31"/>
      <c r="CS109" s="114"/>
    </row>
    <row r="110" spans="1:97" s="14" customFormat="1" ht="18" hidden="1" customHeight="1" x14ac:dyDescent="0.5">
      <c r="A110" s="383" t="s">
        <v>536</v>
      </c>
      <c r="B110" s="36"/>
      <c r="C110" s="36"/>
      <c r="D110" s="36"/>
      <c r="E110" s="502" t="str">
        <f>"Zwischen Zeile "&amp;ROW(109:109)&amp;" und Zeile "&amp;ROW(129:129)&amp;" weder eine Zeile einfügen noch löschen!!!"</f>
        <v>Zwischen Zeile 109 und Zeile 129 weder eine Zeile einfügen noch löschen!!!</v>
      </c>
      <c r="F110" s="36"/>
      <c r="G110" s="36"/>
      <c r="H110" s="36"/>
      <c r="I110" s="36"/>
      <c r="J110" s="36"/>
      <c r="K110" s="36"/>
      <c r="L110" s="36"/>
      <c r="M110" s="36"/>
      <c r="N110" s="36"/>
      <c r="O110" s="36"/>
      <c r="P110" s="14">
        <v>2</v>
      </c>
      <c r="Q110" s="110" t="s">
        <v>144</v>
      </c>
      <c r="R110" s="46"/>
      <c r="S110" s="46"/>
      <c r="T110" s="46"/>
      <c r="U110" s="39"/>
      <c r="V110" s="46"/>
      <c r="W110" s="46"/>
      <c r="X110" s="46"/>
      <c r="Y110" s="115"/>
      <c r="Z110" s="110" t="s">
        <v>144</v>
      </c>
      <c r="AA110" s="46"/>
      <c r="AB110" s="46"/>
      <c r="AC110" s="46"/>
      <c r="AD110" s="39"/>
      <c r="AE110" s="46"/>
      <c r="AF110" s="46"/>
      <c r="AG110" s="46"/>
      <c r="AH110" s="115"/>
      <c r="AI110" s="110" t="s">
        <v>144</v>
      </c>
      <c r="AJ110" s="46"/>
      <c r="AK110" s="46"/>
      <c r="AL110" s="46"/>
      <c r="AM110" s="39"/>
      <c r="AN110" s="46"/>
      <c r="AO110" s="46"/>
      <c r="AP110" s="46"/>
      <c r="AQ110" s="115"/>
      <c r="AR110" s="110" t="s">
        <v>144</v>
      </c>
      <c r="AS110" s="46"/>
      <c r="AT110" s="46"/>
      <c r="AU110" s="46"/>
      <c r="AV110" s="39"/>
      <c r="AW110" s="46"/>
      <c r="AX110" s="46"/>
      <c r="AY110" s="46"/>
      <c r="AZ110" s="115"/>
      <c r="BA110" s="110" t="s">
        <v>144</v>
      </c>
      <c r="BB110" s="46"/>
      <c r="BC110" s="46"/>
      <c r="BD110" s="46"/>
      <c r="BE110" s="39"/>
      <c r="BF110" s="46"/>
      <c r="BG110" s="46"/>
      <c r="BH110" s="46"/>
      <c r="BI110" s="115"/>
      <c r="BJ110" s="110" t="s">
        <v>144</v>
      </c>
      <c r="BK110" s="46"/>
      <c r="BL110" s="46"/>
      <c r="BM110" s="46"/>
      <c r="BN110" s="39"/>
      <c r="BO110" s="46"/>
      <c r="BP110" s="46"/>
      <c r="BQ110" s="46"/>
      <c r="BR110" s="115"/>
      <c r="BS110" s="110" t="s">
        <v>144</v>
      </c>
      <c r="BT110" s="46"/>
      <c r="BU110" s="46"/>
      <c r="BV110" s="46"/>
      <c r="BW110" s="39"/>
      <c r="BX110" s="46"/>
      <c r="BY110" s="46"/>
      <c r="BZ110" s="46"/>
      <c r="CA110" s="115"/>
      <c r="CB110" s="110" t="s">
        <v>144</v>
      </c>
      <c r="CC110" s="46"/>
      <c r="CD110" s="46"/>
      <c r="CE110" s="46"/>
      <c r="CF110" s="39"/>
      <c r="CG110" s="46"/>
      <c r="CH110" s="46"/>
      <c r="CI110" s="46"/>
      <c r="CJ110" s="115"/>
      <c r="CK110" s="110" t="s">
        <v>144</v>
      </c>
      <c r="CL110" s="46"/>
      <c r="CM110" s="46"/>
      <c r="CN110" s="46"/>
      <c r="CO110" s="39"/>
      <c r="CP110" s="46"/>
      <c r="CQ110" s="46"/>
      <c r="CR110" s="46"/>
      <c r="CS110" s="115"/>
    </row>
    <row r="111" spans="1:97" s="14" customFormat="1" ht="18" hidden="1" customHeight="1" thickBot="1" x14ac:dyDescent="0.35">
      <c r="A111" s="382" t="s">
        <v>144</v>
      </c>
      <c r="B111" s="49"/>
      <c r="C111" s="49"/>
      <c r="D111" s="49"/>
      <c r="E111" s="49"/>
      <c r="F111" s="49"/>
      <c r="G111" s="49"/>
      <c r="H111" s="49"/>
      <c r="I111" s="49"/>
      <c r="J111" s="49"/>
      <c r="K111" s="49"/>
      <c r="L111" s="49"/>
      <c r="M111" s="49"/>
      <c r="N111" s="49"/>
      <c r="O111" s="49"/>
      <c r="P111" s="18">
        <v>3</v>
      </c>
      <c r="Q111" s="375" t="s">
        <v>144</v>
      </c>
      <c r="R111" s="376"/>
      <c r="S111" s="376"/>
      <c r="T111" s="376"/>
      <c r="U111" s="377">
        <f>ROUND(U107,2)</f>
        <v>177435.55</v>
      </c>
      <c r="V111" s="376"/>
      <c r="W111" s="376"/>
      <c r="X111" s="376"/>
      <c r="Y111" s="378"/>
      <c r="Z111" s="375" t="s">
        <v>144</v>
      </c>
      <c r="AA111" s="376"/>
      <c r="AB111" s="376"/>
      <c r="AC111" s="376"/>
      <c r="AD111" s="377">
        <f t="shared" ref="AD111" si="270">ROUND(AD107,2)</f>
        <v>176718.65</v>
      </c>
      <c r="AE111" s="376"/>
      <c r="AF111" s="376"/>
      <c r="AG111" s="376"/>
      <c r="AH111" s="378"/>
      <c r="AI111" s="375" t="s">
        <v>144</v>
      </c>
      <c r="AJ111" s="376"/>
      <c r="AK111" s="376"/>
      <c r="AL111" s="376"/>
      <c r="AM111" s="377">
        <f t="shared" ref="AM111" si="271">ROUND(AM107,2)</f>
        <v>176027.23</v>
      </c>
      <c r="AN111" s="376"/>
      <c r="AO111" s="376"/>
      <c r="AP111" s="376"/>
      <c r="AQ111" s="378"/>
      <c r="AR111" s="375" t="s">
        <v>144</v>
      </c>
      <c r="AS111" s="376"/>
      <c r="AT111" s="376"/>
      <c r="AU111" s="376"/>
      <c r="AV111" s="377">
        <f t="shared" ref="AV111" si="272">ROUND(AV107,2)</f>
        <v>173303.03</v>
      </c>
      <c r="AW111" s="376"/>
      <c r="AX111" s="376"/>
      <c r="AY111" s="376"/>
      <c r="AZ111" s="378"/>
      <c r="BA111" s="375" t="s">
        <v>144</v>
      </c>
      <c r="BB111" s="376"/>
      <c r="BC111" s="376"/>
      <c r="BD111" s="376"/>
      <c r="BE111" s="377">
        <f t="shared" ref="BE111" si="273">ROUND(BE107,2)</f>
        <v>170618.15</v>
      </c>
      <c r="BF111" s="376"/>
      <c r="BG111" s="376"/>
      <c r="BH111" s="376"/>
      <c r="BI111" s="378"/>
      <c r="BJ111" s="375" t="s">
        <v>144</v>
      </c>
      <c r="BK111" s="376"/>
      <c r="BL111" s="376"/>
      <c r="BM111" s="376"/>
      <c r="BN111" s="377">
        <f t="shared" ref="BN111" si="274">ROUND(BN107,2)</f>
        <v>169170.93</v>
      </c>
      <c r="BO111" s="376"/>
      <c r="BP111" s="376"/>
      <c r="BQ111" s="376"/>
      <c r="BR111" s="378"/>
      <c r="BS111" s="375" t="s">
        <v>144</v>
      </c>
      <c r="BT111" s="376"/>
      <c r="BU111" s="376"/>
      <c r="BV111" s="376"/>
      <c r="BW111" s="377">
        <f t="shared" ref="BW111" si="275">ROUND(BW107,2)</f>
        <v>168427.36</v>
      </c>
      <c r="BX111" s="376"/>
      <c r="BY111" s="376"/>
      <c r="BZ111" s="376"/>
      <c r="CA111" s="378"/>
      <c r="CB111" s="375" t="s">
        <v>144</v>
      </c>
      <c r="CC111" s="376"/>
      <c r="CD111" s="376"/>
      <c r="CE111" s="376"/>
      <c r="CF111" s="377">
        <f t="shared" ref="CF111" si="276">ROUND(CF107,2)</f>
        <v>167140.88</v>
      </c>
      <c r="CG111" s="376"/>
      <c r="CH111" s="376"/>
      <c r="CI111" s="376"/>
      <c r="CJ111" s="378"/>
      <c r="CK111" s="375" t="s">
        <v>144</v>
      </c>
      <c r="CL111" s="376"/>
      <c r="CM111" s="376"/>
      <c r="CN111" s="376"/>
      <c r="CO111" s="377">
        <f t="shared" ref="CO111" si="277">ROUND(CO107,2)</f>
        <v>163586.35</v>
      </c>
      <c r="CP111" s="376"/>
      <c r="CQ111" s="376"/>
      <c r="CR111" s="376"/>
      <c r="CS111" s="378"/>
    </row>
    <row r="112" spans="1:97" s="14" customFormat="1" ht="18" hidden="1" customHeight="1" x14ac:dyDescent="0.4">
      <c r="A112" s="384" t="s">
        <v>532</v>
      </c>
      <c r="B112" s="15"/>
      <c r="C112" s="15"/>
      <c r="D112" s="15"/>
      <c r="E112" s="15"/>
      <c r="F112" s="15"/>
      <c r="G112" s="15"/>
      <c r="H112" s="15"/>
      <c r="I112" s="15"/>
      <c r="J112" s="15"/>
      <c r="K112" s="15"/>
      <c r="L112" s="15"/>
      <c r="M112" s="64"/>
      <c r="N112" s="15"/>
      <c r="O112" s="15"/>
      <c r="P112" s="14">
        <v>4</v>
      </c>
      <c r="Q112" s="107" t="s">
        <v>533</v>
      </c>
      <c r="R112" s="46"/>
      <c r="S112" s="46"/>
      <c r="T112" s="46"/>
      <c r="U112" s="45" t="s">
        <v>112</v>
      </c>
      <c r="V112" s="109" t="s">
        <v>554</v>
      </c>
      <c r="W112" s="48"/>
      <c r="X112" s="48"/>
      <c r="Y112" s="116"/>
      <c r="Z112" s="107" t="s">
        <v>533</v>
      </c>
      <c r="AA112" s="46"/>
      <c r="AB112" s="46"/>
      <c r="AC112" s="46"/>
      <c r="AD112" s="45" t="s">
        <v>112</v>
      </c>
      <c r="AE112" s="109" t="s">
        <v>554</v>
      </c>
      <c r="AF112" s="48"/>
      <c r="AG112" s="48"/>
      <c r="AH112" s="116"/>
      <c r="AI112" s="107" t="s">
        <v>533</v>
      </c>
      <c r="AJ112" s="46"/>
      <c r="AK112" s="46"/>
      <c r="AL112" s="46"/>
      <c r="AM112" s="45" t="s">
        <v>112</v>
      </c>
      <c r="AN112" s="109" t="s">
        <v>554</v>
      </c>
      <c r="AO112" s="48"/>
      <c r="AP112" s="48"/>
      <c r="AQ112" s="116"/>
      <c r="AR112" s="107" t="s">
        <v>533</v>
      </c>
      <c r="AS112" s="46"/>
      <c r="AT112" s="46"/>
      <c r="AU112" s="46"/>
      <c r="AV112" s="45" t="s">
        <v>112</v>
      </c>
      <c r="AW112" s="109" t="s">
        <v>554</v>
      </c>
      <c r="AX112" s="48"/>
      <c r="AY112" s="48"/>
      <c r="AZ112" s="116"/>
      <c r="BA112" s="107" t="s">
        <v>533</v>
      </c>
      <c r="BB112" s="46"/>
      <c r="BC112" s="46"/>
      <c r="BD112" s="46"/>
      <c r="BE112" s="45" t="s">
        <v>112</v>
      </c>
      <c r="BF112" s="109" t="s">
        <v>554</v>
      </c>
      <c r="BG112" s="48"/>
      <c r="BH112" s="48"/>
      <c r="BI112" s="116"/>
      <c r="BJ112" s="107" t="s">
        <v>533</v>
      </c>
      <c r="BK112" s="46"/>
      <c r="BL112" s="46"/>
      <c r="BM112" s="46"/>
      <c r="BN112" s="45" t="s">
        <v>112</v>
      </c>
      <c r="BO112" s="109" t="s">
        <v>554</v>
      </c>
      <c r="BP112" s="48"/>
      <c r="BQ112" s="48"/>
      <c r="BR112" s="116"/>
      <c r="BS112" s="107" t="s">
        <v>533</v>
      </c>
      <c r="BT112" s="46"/>
      <c r="BU112" s="46"/>
      <c r="BV112" s="46"/>
      <c r="BW112" s="45" t="s">
        <v>112</v>
      </c>
      <c r="BX112" s="109" t="s">
        <v>554</v>
      </c>
      <c r="BY112" s="48"/>
      <c r="BZ112" s="48"/>
      <c r="CA112" s="116"/>
      <c r="CB112" s="107" t="s">
        <v>533</v>
      </c>
      <c r="CC112" s="46"/>
      <c r="CD112" s="46"/>
      <c r="CE112" s="46"/>
      <c r="CF112" s="45" t="s">
        <v>112</v>
      </c>
      <c r="CG112" s="109" t="s">
        <v>554</v>
      </c>
      <c r="CH112" s="48"/>
      <c r="CI112" s="48"/>
      <c r="CJ112" s="116"/>
      <c r="CK112" s="107" t="s">
        <v>533</v>
      </c>
      <c r="CL112" s="46"/>
      <c r="CM112" s="46"/>
      <c r="CN112" s="46"/>
      <c r="CO112" s="45" t="s">
        <v>112</v>
      </c>
      <c r="CP112" s="109" t="s">
        <v>554</v>
      </c>
      <c r="CQ112" s="48"/>
      <c r="CR112" s="48"/>
      <c r="CS112" s="116"/>
    </row>
    <row r="113" spans="1:97" s="14" customFormat="1" ht="18" hidden="1" customHeight="1" thickBot="1" x14ac:dyDescent="0.35">
      <c r="A113" s="382" t="s">
        <v>537</v>
      </c>
      <c r="B113" s="49"/>
      <c r="C113" s="49"/>
      <c r="D113" s="49"/>
      <c r="E113" s="49"/>
      <c r="F113" s="49"/>
      <c r="G113" s="49"/>
      <c r="H113" s="49"/>
      <c r="I113" s="49"/>
      <c r="J113" s="49"/>
      <c r="K113" s="49"/>
      <c r="L113" s="49"/>
      <c r="M113" s="49"/>
      <c r="N113" s="49"/>
      <c r="O113" s="49"/>
      <c r="P113" s="18">
        <v>5</v>
      </c>
      <c r="Q113" s="375" t="s">
        <v>534</v>
      </c>
      <c r="R113" s="376"/>
      <c r="S113" s="376"/>
      <c r="T113" s="376"/>
      <c r="U113" s="377">
        <f>ROUND(V113*HLOOKUP(U109,Grund_zins,2,FALSE),2)</f>
        <v>92963.67</v>
      </c>
      <c r="V113" s="50">
        <f>SUMIF($J$5:$J$106,"&lt;&gt;H",V5:V106)</f>
        <v>2324091.6500000004</v>
      </c>
      <c r="W113" s="50" t="s">
        <v>0</v>
      </c>
      <c r="X113" s="50"/>
      <c r="Y113" s="379"/>
      <c r="Z113" s="375" t="s">
        <v>534</v>
      </c>
      <c r="AA113" s="376"/>
      <c r="AB113" s="376"/>
      <c r="AC113" s="376"/>
      <c r="AD113" s="377">
        <f>ROUND(AE113*HLOOKUP(AD109,Grund_zins,2,FALSE),2)</f>
        <v>88903.57</v>
      </c>
      <c r="AE113" s="50">
        <f t="shared" ref="AE113" si="278">SUMIF($J$5:$J$106,"&lt;&gt;H",AE5:AE106)</f>
        <v>2222589.2300000004</v>
      </c>
      <c r="AF113" s="50" t="s">
        <v>0</v>
      </c>
      <c r="AG113" s="50"/>
      <c r="AH113" s="379"/>
      <c r="AI113" s="375" t="s">
        <v>534</v>
      </c>
      <c r="AJ113" s="376"/>
      <c r="AK113" s="376"/>
      <c r="AL113" s="376"/>
      <c r="AM113" s="377">
        <f>ROUND(AN113*HLOOKUP(AM109,Grund_zins,2,FALSE),2)</f>
        <v>84847.11</v>
      </c>
      <c r="AN113" s="50">
        <f t="shared" ref="AN113" si="279">SUMIF($J$5:$J$106,"&lt;&gt;H",AN5:AN106)</f>
        <v>2121177.8199999998</v>
      </c>
      <c r="AO113" s="50" t="s">
        <v>0</v>
      </c>
      <c r="AP113" s="50"/>
      <c r="AQ113" s="379"/>
      <c r="AR113" s="375" t="s">
        <v>534</v>
      </c>
      <c r="AS113" s="376"/>
      <c r="AT113" s="376"/>
      <c r="AU113" s="376"/>
      <c r="AV113" s="377">
        <f>ROUND(AW113*HLOOKUP(AV109,Grund_zins,2,FALSE),2)</f>
        <v>80801.58</v>
      </c>
      <c r="AW113" s="50">
        <f t="shared" ref="AW113" si="280">SUMIF($J$5:$J$106,"&lt;&gt;H",AW5:AW106)</f>
        <v>2020039.5299999998</v>
      </c>
      <c r="AX113" s="50" t="s">
        <v>0</v>
      </c>
      <c r="AY113" s="50"/>
      <c r="AZ113" s="379"/>
      <c r="BA113" s="375" t="s">
        <v>534</v>
      </c>
      <c r="BB113" s="376"/>
      <c r="BC113" s="376"/>
      <c r="BD113" s="376"/>
      <c r="BE113" s="377">
        <f>ROUND(BF113*HLOOKUP(BE109,Grund_zins,2,FALSE),2)</f>
        <v>76756.05</v>
      </c>
      <c r="BF113" s="50">
        <f t="shared" ref="BF113" si="281">SUMIF($J$5:$J$106,"&lt;&gt;H",BF5:BF106)</f>
        <v>1918901.2400000002</v>
      </c>
      <c r="BG113" s="50" t="s">
        <v>0</v>
      </c>
      <c r="BH113" s="50"/>
      <c r="BI113" s="379"/>
      <c r="BJ113" s="375" t="s">
        <v>534</v>
      </c>
      <c r="BK113" s="376"/>
      <c r="BL113" s="376"/>
      <c r="BM113" s="376"/>
      <c r="BN113" s="377">
        <f>ROUND(BO113*HLOOKUP(BN109,Grund_zins,2,FALSE),2)</f>
        <v>63621.7</v>
      </c>
      <c r="BO113" s="50">
        <f t="shared" ref="BO113" si="282">SUMIF($J$5:$J$106,"&lt;&gt;H",BO5:BO106)</f>
        <v>1817762.9500000002</v>
      </c>
      <c r="BP113" s="50" t="s">
        <v>0</v>
      </c>
      <c r="BQ113" s="50"/>
      <c r="BR113" s="379"/>
      <c r="BS113" s="375" t="s">
        <v>534</v>
      </c>
      <c r="BT113" s="376"/>
      <c r="BU113" s="376"/>
      <c r="BV113" s="376"/>
      <c r="BW113" s="377">
        <f>ROUND(BX113*HLOOKUP(BW109,Grund_zins,2,FALSE),2)</f>
        <v>60081.86</v>
      </c>
      <c r="BX113" s="50">
        <f t="shared" ref="BX113" si="283">SUMIF($J$5:$J$106,"&lt;&gt;H",BX5:BX106)</f>
        <v>1716624.6599999997</v>
      </c>
      <c r="BY113" s="50" t="s">
        <v>0</v>
      </c>
      <c r="BZ113" s="50"/>
      <c r="CA113" s="379"/>
      <c r="CB113" s="375" t="s">
        <v>534</v>
      </c>
      <c r="CC113" s="376"/>
      <c r="CD113" s="376"/>
      <c r="CE113" s="376"/>
      <c r="CF113" s="377">
        <f>ROUND(CG113*HLOOKUP(CF109,Grund_zins,2,FALSE),2)</f>
        <v>56559.8</v>
      </c>
      <c r="CG113" s="50">
        <f t="shared" ref="CG113" si="284">SUMIF($J$5:$J$106,"&lt;&gt;H",CG5:CG106)</f>
        <v>1615994.42</v>
      </c>
      <c r="CH113" s="50" t="s">
        <v>0</v>
      </c>
      <c r="CI113" s="50"/>
      <c r="CJ113" s="379"/>
      <c r="CK113" s="375" t="s">
        <v>534</v>
      </c>
      <c r="CL113" s="376"/>
      <c r="CM113" s="376"/>
      <c r="CN113" s="376"/>
      <c r="CO113" s="377">
        <f>ROUND(CP113*HLOOKUP(CO109,Grund_zins,2,FALSE),2)</f>
        <v>53139.05</v>
      </c>
      <c r="CP113" s="50">
        <f t="shared" ref="CP113" si="285">SUMIF($J$5:$J$106,"&lt;&gt;H",CP5:CP106)</f>
        <v>1518258.47</v>
      </c>
      <c r="CQ113" s="50" t="s">
        <v>0</v>
      </c>
      <c r="CR113" s="50"/>
      <c r="CS113" s="379"/>
    </row>
    <row r="114" spans="1:97" s="14" customFormat="1" ht="18" hidden="1" customHeight="1" x14ac:dyDescent="0.4">
      <c r="A114" s="384" t="s">
        <v>538</v>
      </c>
      <c r="B114" s="15"/>
      <c r="C114" s="15"/>
      <c r="D114" s="15"/>
      <c r="E114" s="15"/>
      <c r="F114" s="15"/>
      <c r="G114" s="15"/>
      <c r="H114" s="15"/>
      <c r="I114" s="15"/>
      <c r="J114" s="15"/>
      <c r="K114" s="15"/>
      <c r="L114" s="15"/>
      <c r="M114" s="37"/>
      <c r="N114" s="16"/>
      <c r="O114" s="16"/>
      <c r="P114" s="14">
        <v>6</v>
      </c>
      <c r="Q114" s="107" t="s">
        <v>535</v>
      </c>
      <c r="R114" s="46"/>
      <c r="S114" s="46"/>
      <c r="T114" s="46"/>
      <c r="U114" s="45" t="s">
        <v>112</v>
      </c>
      <c r="V114" s="109" t="s">
        <v>547</v>
      </c>
      <c r="W114" s="109"/>
      <c r="X114" s="109"/>
      <c r="Y114" s="109"/>
      <c r="Z114" s="107" t="s">
        <v>535</v>
      </c>
      <c r="AA114" s="46"/>
      <c r="AB114" s="46"/>
      <c r="AC114" s="46"/>
      <c r="AD114" s="45" t="s">
        <v>112</v>
      </c>
      <c r="AE114" s="109" t="s">
        <v>547</v>
      </c>
      <c r="AF114" s="109"/>
      <c r="AG114" s="109"/>
      <c r="AH114" s="109"/>
      <c r="AI114" s="107" t="s">
        <v>535</v>
      </c>
      <c r="AJ114" s="46"/>
      <c r="AK114" s="46"/>
      <c r="AL114" s="46"/>
      <c r="AM114" s="45" t="s">
        <v>112</v>
      </c>
      <c r="AN114" s="109" t="s">
        <v>547</v>
      </c>
      <c r="AO114" s="109"/>
      <c r="AP114" s="109"/>
      <c r="AQ114" s="109"/>
      <c r="AR114" s="107" t="s">
        <v>535</v>
      </c>
      <c r="AS114" s="46"/>
      <c r="AT114" s="46"/>
      <c r="AU114" s="46"/>
      <c r="AV114" s="45" t="s">
        <v>112</v>
      </c>
      <c r="AW114" s="109" t="s">
        <v>547</v>
      </c>
      <c r="AX114" s="109"/>
      <c r="AY114" s="109"/>
      <c r="AZ114" s="109"/>
      <c r="BA114" s="107" t="s">
        <v>535</v>
      </c>
      <c r="BB114" s="46"/>
      <c r="BC114" s="46"/>
      <c r="BD114" s="46"/>
      <c r="BE114" s="45" t="s">
        <v>112</v>
      </c>
      <c r="BF114" s="109" t="s">
        <v>547</v>
      </c>
      <c r="BG114" s="109"/>
      <c r="BH114" s="109"/>
      <c r="BI114" s="109"/>
      <c r="BJ114" s="107" t="s">
        <v>535</v>
      </c>
      <c r="BK114" s="46"/>
      <c r="BL114" s="46"/>
      <c r="BM114" s="46"/>
      <c r="BN114" s="45" t="s">
        <v>112</v>
      </c>
      <c r="BO114" s="109" t="s">
        <v>547</v>
      </c>
      <c r="BP114" s="109"/>
      <c r="BQ114" s="109"/>
      <c r="BR114" s="109"/>
      <c r="BS114" s="107" t="s">
        <v>535</v>
      </c>
      <c r="BT114" s="46"/>
      <c r="BU114" s="46"/>
      <c r="BV114" s="46"/>
      <c r="BW114" s="45" t="s">
        <v>112</v>
      </c>
      <c r="BX114" s="109" t="s">
        <v>547</v>
      </c>
      <c r="BY114" s="109"/>
      <c r="BZ114" s="109"/>
      <c r="CA114" s="109"/>
      <c r="CB114" s="107" t="s">
        <v>535</v>
      </c>
      <c r="CC114" s="46"/>
      <c r="CD114" s="46"/>
      <c r="CE114" s="46"/>
      <c r="CF114" s="45" t="s">
        <v>112</v>
      </c>
      <c r="CG114" s="109" t="s">
        <v>547</v>
      </c>
      <c r="CH114" s="109"/>
      <c r="CI114" s="109"/>
      <c r="CJ114" s="109"/>
      <c r="CK114" s="107" t="s">
        <v>535</v>
      </c>
      <c r="CL114" s="46"/>
      <c r="CM114" s="46"/>
      <c r="CN114" s="46"/>
      <c r="CO114" s="45" t="s">
        <v>112</v>
      </c>
      <c r="CP114" s="109" t="s">
        <v>547</v>
      </c>
      <c r="CQ114" s="109"/>
      <c r="CR114" s="109"/>
      <c r="CS114" s="109"/>
    </row>
    <row r="115" spans="1:97" s="14" customFormat="1" ht="18" hidden="1" customHeight="1" x14ac:dyDescent="0.3">
      <c r="A115" s="37" t="s">
        <v>528</v>
      </c>
      <c r="B115" s="15"/>
      <c r="C115" s="15"/>
      <c r="D115" s="15"/>
      <c r="E115" s="15"/>
      <c r="F115" s="15"/>
      <c r="G115" s="15"/>
      <c r="H115" s="15"/>
      <c r="I115" s="15"/>
      <c r="J115" s="15"/>
      <c r="K115" s="15"/>
      <c r="L115" s="15"/>
      <c r="M115" s="37"/>
      <c r="N115" s="16"/>
      <c r="O115" s="16"/>
      <c r="P115" s="18">
        <v>7</v>
      </c>
      <c r="Q115" s="43" t="s">
        <v>753</v>
      </c>
      <c r="R115" s="44"/>
      <c r="S115" s="44"/>
      <c r="T115" s="44"/>
      <c r="U115" s="37"/>
      <c r="V115" s="37">
        <f>SUMIF($J$5:$J$106,"&lt;&gt;H",V5:V106)</f>
        <v>2324091.6500000004</v>
      </c>
      <c r="W115" s="37" t="str">
        <f>"Restbuchwerte zum Ende des Jahres "&amp;U109</f>
        <v>Restbuchwerte zum Ende des Jahres 2012</v>
      </c>
      <c r="X115" s="37"/>
      <c r="Y115" s="117"/>
      <c r="Z115" s="43" t="s">
        <v>753</v>
      </c>
      <c r="AA115" s="510"/>
      <c r="AB115" s="510"/>
      <c r="AC115" s="510"/>
      <c r="AD115" s="37"/>
      <c r="AE115" s="37">
        <f t="shared" ref="AE115" si="286">SUMIF($J$5:$J$106,"&lt;&gt;H",AE5:AE106)</f>
        <v>2222589.2300000004</v>
      </c>
      <c r="AF115" s="37" t="str">
        <f t="shared" ref="AF115" si="287">"Restbuchwerte zum Ende des Jahres "&amp;AD109</f>
        <v>Restbuchwerte zum Ende des Jahres 2013</v>
      </c>
      <c r="AG115" s="37"/>
      <c r="AH115" s="117"/>
      <c r="AI115" s="43" t="s">
        <v>753</v>
      </c>
      <c r="AJ115" s="510"/>
      <c r="AK115" s="510"/>
      <c r="AL115" s="510"/>
      <c r="AM115" s="37"/>
      <c r="AN115" s="37">
        <f t="shared" ref="AN115" si="288">SUMIF($J$5:$J$106,"&lt;&gt;H",AN5:AN106)</f>
        <v>2121177.8199999998</v>
      </c>
      <c r="AO115" s="37" t="str">
        <f t="shared" ref="AO115" si="289">"Restbuchwerte zum Ende des Jahres "&amp;AM109</f>
        <v>Restbuchwerte zum Ende des Jahres 2014</v>
      </c>
      <c r="AP115" s="37"/>
      <c r="AQ115" s="117"/>
      <c r="AR115" s="43" t="s">
        <v>753</v>
      </c>
      <c r="AS115" s="510"/>
      <c r="AT115" s="510"/>
      <c r="AU115" s="510"/>
      <c r="AV115" s="37"/>
      <c r="AW115" s="37">
        <f t="shared" ref="AW115" si="290">SUMIF($J$5:$J$106,"&lt;&gt;H",AW5:AW106)</f>
        <v>2020039.5299999998</v>
      </c>
      <c r="AX115" s="37" t="str">
        <f t="shared" ref="AX115" si="291">"Restbuchwerte zum Ende des Jahres "&amp;AV109</f>
        <v>Restbuchwerte zum Ende des Jahres 2015</v>
      </c>
      <c r="AY115" s="37"/>
      <c r="AZ115" s="117"/>
      <c r="BA115" s="43" t="s">
        <v>753</v>
      </c>
      <c r="BB115" s="510"/>
      <c r="BC115" s="510"/>
      <c r="BD115" s="510"/>
      <c r="BE115" s="37"/>
      <c r="BF115" s="37">
        <f t="shared" ref="BF115" si="292">SUMIF($J$5:$J$106,"&lt;&gt;H",BF5:BF106)</f>
        <v>1918901.2400000002</v>
      </c>
      <c r="BG115" s="37" t="str">
        <f t="shared" ref="BG115" si="293">"Restbuchwerte zum Ende des Jahres "&amp;BE109</f>
        <v>Restbuchwerte zum Ende des Jahres 2016</v>
      </c>
      <c r="BH115" s="37"/>
      <c r="BI115" s="117"/>
      <c r="BJ115" s="43" t="s">
        <v>753</v>
      </c>
      <c r="BK115" s="510"/>
      <c r="BL115" s="510"/>
      <c r="BM115" s="510"/>
      <c r="BN115" s="37"/>
      <c r="BO115" s="37">
        <f t="shared" ref="BO115" si="294">SUMIF($J$5:$J$106,"&lt;&gt;H",BO5:BO106)</f>
        <v>1817762.9500000002</v>
      </c>
      <c r="BP115" s="37" t="str">
        <f t="shared" ref="BP115" si="295">"Restbuchwerte zum Ende des Jahres "&amp;BN109</f>
        <v>Restbuchwerte zum Ende des Jahres 2017</v>
      </c>
      <c r="BQ115" s="37"/>
      <c r="BR115" s="117"/>
      <c r="BS115" s="43" t="s">
        <v>753</v>
      </c>
      <c r="BT115" s="510"/>
      <c r="BU115" s="510"/>
      <c r="BV115" s="510"/>
      <c r="BW115" s="37"/>
      <c r="BX115" s="37">
        <f t="shared" ref="BX115" si="296">SUMIF($J$5:$J$106,"&lt;&gt;H",BX5:BX106)</f>
        <v>1716624.6599999997</v>
      </c>
      <c r="BY115" s="37" t="str">
        <f t="shared" ref="BY115" si="297">"Restbuchwerte zum Ende des Jahres "&amp;BW109</f>
        <v>Restbuchwerte zum Ende des Jahres 2018</v>
      </c>
      <c r="BZ115" s="37"/>
      <c r="CA115" s="117"/>
      <c r="CB115" s="43" t="s">
        <v>753</v>
      </c>
      <c r="CC115" s="510"/>
      <c r="CD115" s="510"/>
      <c r="CE115" s="510"/>
      <c r="CF115" s="37"/>
      <c r="CG115" s="37">
        <f t="shared" ref="CG115" si="298">SUMIF($J$5:$J$106,"&lt;&gt;H",CG5:CG106)</f>
        <v>1615994.42</v>
      </c>
      <c r="CH115" s="37" t="str">
        <f t="shared" ref="CH115" si="299">"Restbuchwerte zum Ende des Jahres "&amp;CF109</f>
        <v>Restbuchwerte zum Ende des Jahres 2019</v>
      </c>
      <c r="CI115" s="37"/>
      <c r="CJ115" s="117"/>
      <c r="CK115" s="43" t="s">
        <v>753</v>
      </c>
      <c r="CL115" s="510"/>
      <c r="CM115" s="510"/>
      <c r="CN115" s="510"/>
      <c r="CO115" s="37"/>
      <c r="CP115" s="37">
        <f t="shared" ref="CP115" si="300">SUMIF($J$5:$J$106,"&lt;&gt;H",CP5:CP106)</f>
        <v>1518258.47</v>
      </c>
      <c r="CQ115" s="37" t="str">
        <f t="shared" ref="CQ115" si="301">"Restbuchwerte zum Ende des Jahres "&amp;CO109</f>
        <v>Restbuchwerte zum Ende des Jahres 2020</v>
      </c>
      <c r="CR115" s="37"/>
      <c r="CS115" s="117"/>
    </row>
    <row r="116" spans="1:97" s="14" customFormat="1" ht="18" hidden="1" customHeight="1" x14ac:dyDescent="0.3">
      <c r="A116" s="37" t="s">
        <v>529</v>
      </c>
      <c r="B116" s="15"/>
      <c r="C116" s="15"/>
      <c r="D116" s="15"/>
      <c r="E116" s="15"/>
      <c r="F116" s="15"/>
      <c r="G116" s="15"/>
      <c r="H116" s="15"/>
      <c r="I116" s="15"/>
      <c r="J116" s="15"/>
      <c r="K116" s="15"/>
      <c r="L116" s="15"/>
      <c r="M116" s="37"/>
      <c r="N116" s="16"/>
      <c r="O116" s="16"/>
      <c r="P116" s="14">
        <v>8</v>
      </c>
      <c r="Q116" s="43" t="s">
        <v>754</v>
      </c>
      <c r="R116" s="44"/>
      <c r="S116" s="44"/>
      <c r="T116" s="44"/>
      <c r="U116" s="37"/>
      <c r="V116" s="37">
        <f>SUMIF($J$5:$J$106,"&lt;&gt;H",Q5:Q106)</f>
        <v>0</v>
      </c>
      <c r="W116" s="37" t="str">
        <f>"Beiträge.Zugänge/Abgänge im Jahr "&amp;U109</f>
        <v>Beiträge.Zugänge/Abgänge im Jahr 2012</v>
      </c>
      <c r="X116" s="37"/>
      <c r="Y116" s="117"/>
      <c r="Z116" s="43" t="s">
        <v>754</v>
      </c>
      <c r="AA116" s="510"/>
      <c r="AB116" s="510"/>
      <c r="AC116" s="510"/>
      <c r="AD116" s="37"/>
      <c r="AE116" s="37">
        <f t="shared" ref="AE116" si="302">SUMIF($J$5:$J$106,"&lt;&gt;H",Z5:Z106)</f>
        <v>0</v>
      </c>
      <c r="AF116" s="37" t="str">
        <f t="shared" ref="AF116" si="303">"Beiträge.Zugänge/Abgänge im Jahr "&amp;AD109</f>
        <v>Beiträge.Zugänge/Abgänge im Jahr 2013</v>
      </c>
      <c r="AG116" s="37"/>
      <c r="AH116" s="117"/>
      <c r="AI116" s="43" t="s">
        <v>754</v>
      </c>
      <c r="AJ116" s="510"/>
      <c r="AK116" s="510"/>
      <c r="AL116" s="510"/>
      <c r="AM116" s="37"/>
      <c r="AN116" s="37">
        <f t="shared" ref="AN116" si="304">SUMIF($J$5:$J$106,"&lt;&gt;H",AI5:AI106)</f>
        <v>0</v>
      </c>
      <c r="AO116" s="37" t="str">
        <f t="shared" ref="AO116" si="305">"Beiträge.Zugänge/Abgänge im Jahr "&amp;AM109</f>
        <v>Beiträge.Zugänge/Abgänge im Jahr 2014</v>
      </c>
      <c r="AP116" s="37"/>
      <c r="AQ116" s="117"/>
      <c r="AR116" s="43" t="s">
        <v>754</v>
      </c>
      <c r="AS116" s="510"/>
      <c r="AT116" s="510"/>
      <c r="AU116" s="510"/>
      <c r="AV116" s="37"/>
      <c r="AW116" s="37">
        <f t="shared" ref="AW116" si="306">SUMIF($J$5:$J$106,"&lt;&gt;H",AR5:AR106)</f>
        <v>0</v>
      </c>
      <c r="AX116" s="37" t="str">
        <f t="shared" ref="AX116" si="307">"Beiträge.Zugänge/Abgänge im Jahr "&amp;AV109</f>
        <v>Beiträge.Zugänge/Abgänge im Jahr 2015</v>
      </c>
      <c r="AY116" s="37"/>
      <c r="AZ116" s="117"/>
      <c r="BA116" s="43" t="s">
        <v>754</v>
      </c>
      <c r="BB116" s="510"/>
      <c r="BC116" s="510"/>
      <c r="BD116" s="510"/>
      <c r="BE116" s="37"/>
      <c r="BF116" s="37">
        <f t="shared" ref="BF116" si="308">SUMIF($J$5:$J$106,"&lt;&gt;H",BA5:BA106)</f>
        <v>0</v>
      </c>
      <c r="BG116" s="37" t="str">
        <f t="shared" ref="BG116" si="309">"Beiträge.Zugänge/Abgänge im Jahr "&amp;BE109</f>
        <v>Beiträge.Zugänge/Abgänge im Jahr 2016</v>
      </c>
      <c r="BH116" s="37"/>
      <c r="BI116" s="117"/>
      <c r="BJ116" s="43" t="s">
        <v>754</v>
      </c>
      <c r="BK116" s="510"/>
      <c r="BL116" s="510"/>
      <c r="BM116" s="510"/>
      <c r="BN116" s="37"/>
      <c r="BO116" s="37">
        <f t="shared" ref="BO116" si="310">SUMIF($J$5:$J$106,"&lt;&gt;H",BJ5:BJ106)</f>
        <v>0</v>
      </c>
      <c r="BP116" s="37" t="str">
        <f t="shared" ref="BP116" si="311">"Beiträge.Zugänge/Abgänge im Jahr "&amp;BN109</f>
        <v>Beiträge.Zugänge/Abgänge im Jahr 2017</v>
      </c>
      <c r="BQ116" s="37"/>
      <c r="BR116" s="117"/>
      <c r="BS116" s="43" t="s">
        <v>754</v>
      </c>
      <c r="BT116" s="510"/>
      <c r="BU116" s="510"/>
      <c r="BV116" s="510"/>
      <c r="BW116" s="37"/>
      <c r="BX116" s="37">
        <f t="shared" ref="BX116" si="312">SUMIF($J$5:$J$106,"&lt;&gt;H",BS5:BS106)</f>
        <v>0</v>
      </c>
      <c r="BY116" s="37" t="str">
        <f t="shared" ref="BY116" si="313">"Beiträge.Zugänge/Abgänge im Jahr "&amp;BW109</f>
        <v>Beiträge.Zugänge/Abgänge im Jahr 2018</v>
      </c>
      <c r="BZ116" s="37"/>
      <c r="CA116" s="117"/>
      <c r="CB116" s="43" t="s">
        <v>754</v>
      </c>
      <c r="CC116" s="510"/>
      <c r="CD116" s="510"/>
      <c r="CE116" s="510"/>
      <c r="CF116" s="37"/>
      <c r="CG116" s="37">
        <f t="shared" ref="CG116" si="314">SUMIF($J$5:$J$106,"&lt;&gt;H",CB5:CB106)</f>
        <v>0</v>
      </c>
      <c r="CH116" s="37" t="str">
        <f t="shared" ref="CH116" si="315">"Beiträge.Zugänge/Abgänge im Jahr "&amp;CF109</f>
        <v>Beiträge.Zugänge/Abgänge im Jahr 2019</v>
      </c>
      <c r="CI116" s="37"/>
      <c r="CJ116" s="117"/>
      <c r="CK116" s="43" t="s">
        <v>754</v>
      </c>
      <c r="CL116" s="510"/>
      <c r="CM116" s="510"/>
      <c r="CN116" s="510"/>
      <c r="CO116" s="37"/>
      <c r="CP116" s="37">
        <f t="shared" ref="CP116" si="316">SUMIF($J$5:$J$106,"&lt;&gt;H",CK5:CK106)</f>
        <v>0</v>
      </c>
      <c r="CQ116" s="37" t="str">
        <f t="shared" ref="CQ116" si="317">"Beiträge.Zugänge/Abgänge im Jahr "&amp;CO109</f>
        <v>Beiträge.Zugänge/Abgänge im Jahr 2020</v>
      </c>
      <c r="CR116" s="37"/>
      <c r="CS116" s="117"/>
    </row>
    <row r="117" spans="1:97" s="14" customFormat="1" ht="18" hidden="1" customHeight="1" x14ac:dyDescent="0.3">
      <c r="A117" s="37" t="s">
        <v>530</v>
      </c>
      <c r="B117" s="15"/>
      <c r="C117" s="15"/>
      <c r="D117" s="15"/>
      <c r="E117" s="15"/>
      <c r="F117" s="15"/>
      <c r="G117" s="15"/>
      <c r="H117" s="15"/>
      <c r="I117" s="15"/>
      <c r="J117" s="15"/>
      <c r="K117" s="15"/>
      <c r="L117" s="15"/>
      <c r="M117" s="37"/>
      <c r="N117" s="16"/>
      <c r="O117" s="16"/>
      <c r="P117" s="18">
        <v>9</v>
      </c>
      <c r="Q117" s="43" t="s">
        <v>755</v>
      </c>
      <c r="R117" s="44"/>
      <c r="S117" s="44"/>
      <c r="T117" s="44"/>
      <c r="U117" s="37"/>
      <c r="V117" s="37">
        <f>SUMIF($J$5:$J$106,"&lt;&gt;H",R5:R106)</f>
        <v>0</v>
      </c>
      <c r="W117" s="37" t="str">
        <f>"Mittelwert aus Zugg./Abg. Im Jahr "&amp;U109</f>
        <v>Mittelwert aus Zugg./Abg. Im Jahr 2012</v>
      </c>
      <c r="X117" s="37"/>
      <c r="Y117" s="117"/>
      <c r="Z117" s="43" t="s">
        <v>755</v>
      </c>
      <c r="AA117" s="510"/>
      <c r="AB117" s="510"/>
      <c r="AC117" s="510"/>
      <c r="AD117" s="37"/>
      <c r="AE117" s="37">
        <f t="shared" ref="AE117" si="318">SUMIF($J$5:$J$106,"&lt;&gt;H",AA5:AA106)</f>
        <v>0</v>
      </c>
      <c r="AF117" s="37" t="str">
        <f t="shared" ref="AF117" si="319">"Mittelwert aus Zugg./Abg. Im Jahr "&amp;AD109</f>
        <v>Mittelwert aus Zugg./Abg. Im Jahr 2013</v>
      </c>
      <c r="AG117" s="37"/>
      <c r="AH117" s="117"/>
      <c r="AI117" s="43" t="s">
        <v>755</v>
      </c>
      <c r="AJ117" s="510"/>
      <c r="AK117" s="510"/>
      <c r="AL117" s="510"/>
      <c r="AM117" s="37"/>
      <c r="AN117" s="37">
        <f t="shared" ref="AN117" si="320">SUMIF($J$5:$J$106,"&lt;&gt;H",AJ5:AJ106)</f>
        <v>0</v>
      </c>
      <c r="AO117" s="37" t="str">
        <f t="shared" ref="AO117" si="321">"Mittelwert aus Zugg./Abg. Im Jahr "&amp;AM109</f>
        <v>Mittelwert aus Zugg./Abg. Im Jahr 2014</v>
      </c>
      <c r="AP117" s="37"/>
      <c r="AQ117" s="117"/>
      <c r="AR117" s="43" t="s">
        <v>755</v>
      </c>
      <c r="AS117" s="510"/>
      <c r="AT117" s="510"/>
      <c r="AU117" s="510"/>
      <c r="AV117" s="37"/>
      <c r="AW117" s="37">
        <f t="shared" ref="AW117" si="322">SUMIF($J$5:$J$106,"&lt;&gt;H",AS5:AS106)</f>
        <v>0</v>
      </c>
      <c r="AX117" s="37" t="str">
        <f t="shared" ref="AX117" si="323">"Mittelwert aus Zugg./Abg. Im Jahr "&amp;AV109</f>
        <v>Mittelwert aus Zugg./Abg. Im Jahr 2015</v>
      </c>
      <c r="AY117" s="37"/>
      <c r="AZ117" s="117"/>
      <c r="BA117" s="43" t="s">
        <v>755</v>
      </c>
      <c r="BB117" s="510"/>
      <c r="BC117" s="510"/>
      <c r="BD117" s="510"/>
      <c r="BE117" s="37"/>
      <c r="BF117" s="37">
        <f t="shared" ref="BF117" si="324">SUMIF($J$5:$J$106,"&lt;&gt;H",BB5:BB106)</f>
        <v>0</v>
      </c>
      <c r="BG117" s="37" t="str">
        <f t="shared" ref="BG117" si="325">"Mittelwert aus Zugg./Abg. Im Jahr "&amp;BE109</f>
        <v>Mittelwert aus Zugg./Abg. Im Jahr 2016</v>
      </c>
      <c r="BH117" s="37"/>
      <c r="BI117" s="117"/>
      <c r="BJ117" s="43" t="s">
        <v>755</v>
      </c>
      <c r="BK117" s="510"/>
      <c r="BL117" s="510"/>
      <c r="BM117" s="510"/>
      <c r="BN117" s="37"/>
      <c r="BO117" s="37">
        <f t="shared" ref="BO117" si="326">SUMIF($J$5:$J$106,"&lt;&gt;H",BK5:BK106)</f>
        <v>0</v>
      </c>
      <c r="BP117" s="37" t="str">
        <f t="shared" ref="BP117" si="327">"Mittelwert aus Zugg./Abg. Im Jahr "&amp;BN109</f>
        <v>Mittelwert aus Zugg./Abg. Im Jahr 2017</v>
      </c>
      <c r="BQ117" s="37"/>
      <c r="BR117" s="117"/>
      <c r="BS117" s="43" t="s">
        <v>755</v>
      </c>
      <c r="BT117" s="510"/>
      <c r="BU117" s="510"/>
      <c r="BV117" s="510"/>
      <c r="BW117" s="37"/>
      <c r="BX117" s="37">
        <f t="shared" ref="BX117" si="328">SUMIF($J$5:$J$106,"&lt;&gt;H",BT5:BT106)</f>
        <v>0</v>
      </c>
      <c r="BY117" s="37" t="str">
        <f t="shared" ref="BY117" si="329">"Mittelwert aus Zugg./Abg. Im Jahr "&amp;BW109</f>
        <v>Mittelwert aus Zugg./Abg. Im Jahr 2018</v>
      </c>
      <c r="BZ117" s="37"/>
      <c r="CA117" s="117"/>
      <c r="CB117" s="43" t="s">
        <v>755</v>
      </c>
      <c r="CC117" s="510"/>
      <c r="CD117" s="510"/>
      <c r="CE117" s="510"/>
      <c r="CF117" s="37"/>
      <c r="CG117" s="37">
        <f t="shared" ref="CG117" si="330">SUMIF($J$5:$J$106,"&lt;&gt;H",CC5:CC106)</f>
        <v>0</v>
      </c>
      <c r="CH117" s="37" t="str">
        <f t="shared" ref="CH117" si="331">"Mittelwert aus Zugg./Abg. Im Jahr "&amp;CF109</f>
        <v>Mittelwert aus Zugg./Abg. Im Jahr 2019</v>
      </c>
      <c r="CI117" s="37"/>
      <c r="CJ117" s="117"/>
      <c r="CK117" s="43" t="s">
        <v>755</v>
      </c>
      <c r="CL117" s="510"/>
      <c r="CM117" s="510"/>
      <c r="CN117" s="510"/>
      <c r="CO117" s="37"/>
      <c r="CP117" s="37">
        <f t="shared" ref="CP117" si="332">SUMIF($J$5:$J$106,"&lt;&gt;H",CL5:CL106)</f>
        <v>0</v>
      </c>
      <c r="CQ117" s="37" t="str">
        <f t="shared" ref="CQ117" si="333">"Mittelwert aus Zugg./Abg. Im Jahr "&amp;CO109</f>
        <v>Mittelwert aus Zugg./Abg. Im Jahr 2020</v>
      </c>
      <c r="CR117" s="37"/>
      <c r="CS117" s="117"/>
    </row>
    <row r="118" spans="1:97" s="14" customFormat="1" ht="18" hidden="1" customHeight="1" x14ac:dyDescent="0.3">
      <c r="A118" s="373" t="s">
        <v>531</v>
      </c>
      <c r="B118" s="15"/>
      <c r="C118" s="15"/>
      <c r="D118" s="15"/>
      <c r="E118" s="15"/>
      <c r="F118" s="15"/>
      <c r="G118" s="15"/>
      <c r="H118" s="15"/>
      <c r="I118" s="15"/>
      <c r="J118" s="15"/>
      <c r="K118" s="15"/>
      <c r="L118" s="15"/>
      <c r="M118" s="37"/>
      <c r="N118" s="16"/>
      <c r="O118" s="16"/>
      <c r="P118" s="14">
        <v>10</v>
      </c>
      <c r="Q118" s="43" t="s">
        <v>756</v>
      </c>
      <c r="R118" s="44"/>
      <c r="S118" s="44"/>
      <c r="T118" s="44"/>
      <c r="U118" s="37"/>
      <c r="V118" s="37">
        <f>SUMIF($J$5:$J$106,"&lt;&gt;H",U5:U106)</f>
        <v>101502.42</v>
      </c>
      <c r="W118" s="37" t="str">
        <f>"Auflösungen im Jahr "&amp;U109</f>
        <v>Auflösungen im Jahr 2012</v>
      </c>
      <c r="X118" s="37"/>
      <c r="Y118" s="117"/>
      <c r="Z118" s="43" t="s">
        <v>756</v>
      </c>
      <c r="AA118" s="510"/>
      <c r="AB118" s="510"/>
      <c r="AC118" s="510"/>
      <c r="AD118" s="37"/>
      <c r="AE118" s="37">
        <f t="shared" ref="AE118" si="334">SUMIF($J$5:$J$106,"&lt;&gt;H",AD5:AD106)</f>
        <v>101502.42</v>
      </c>
      <c r="AF118" s="37" t="str">
        <f t="shared" ref="AF118" si="335">"Auflösungen im Jahr "&amp;AD109</f>
        <v>Auflösungen im Jahr 2013</v>
      </c>
      <c r="AG118" s="37"/>
      <c r="AH118" s="117"/>
      <c r="AI118" s="43" t="s">
        <v>756</v>
      </c>
      <c r="AJ118" s="510"/>
      <c r="AK118" s="510"/>
      <c r="AL118" s="510"/>
      <c r="AM118" s="37"/>
      <c r="AN118" s="37">
        <f t="shared" ref="AN118" si="336">SUMIF($J$5:$J$106,"&lt;&gt;H",AM5:AM106)</f>
        <v>101411.40999999999</v>
      </c>
      <c r="AO118" s="37" t="str">
        <f t="shared" ref="AO118" si="337">"Auflösungen im Jahr "&amp;AM109</f>
        <v>Auflösungen im Jahr 2014</v>
      </c>
      <c r="AP118" s="37"/>
      <c r="AQ118" s="117"/>
      <c r="AR118" s="43" t="s">
        <v>756</v>
      </c>
      <c r="AS118" s="510"/>
      <c r="AT118" s="510"/>
      <c r="AU118" s="510"/>
      <c r="AV118" s="37"/>
      <c r="AW118" s="37">
        <f t="shared" ref="AW118" si="338">SUMIF($J$5:$J$106,"&lt;&gt;H",AV5:AV106)</f>
        <v>101138.29</v>
      </c>
      <c r="AX118" s="37" t="str">
        <f t="shared" ref="AX118" si="339">"Auflösungen im Jahr "&amp;AV109</f>
        <v>Auflösungen im Jahr 2015</v>
      </c>
      <c r="AY118" s="37"/>
      <c r="AZ118" s="117"/>
      <c r="BA118" s="43" t="s">
        <v>756</v>
      </c>
      <c r="BB118" s="510"/>
      <c r="BC118" s="510"/>
      <c r="BD118" s="510"/>
      <c r="BE118" s="37"/>
      <c r="BF118" s="37">
        <f t="shared" ref="BF118" si="340">SUMIF($J$5:$J$106,"&lt;&gt;H",BE5:BE106)</f>
        <v>101138.29</v>
      </c>
      <c r="BG118" s="37" t="str">
        <f t="shared" ref="BG118" si="341">"Auflösungen im Jahr "&amp;BE109</f>
        <v>Auflösungen im Jahr 2016</v>
      </c>
      <c r="BH118" s="37"/>
      <c r="BI118" s="117"/>
      <c r="BJ118" s="43" t="s">
        <v>756</v>
      </c>
      <c r="BK118" s="510"/>
      <c r="BL118" s="510"/>
      <c r="BM118" s="510"/>
      <c r="BN118" s="37"/>
      <c r="BO118" s="37">
        <f t="shared" ref="BO118" si="342">SUMIF($J$5:$J$106,"&lt;&gt;H",BN5:BN106)</f>
        <v>101138.29</v>
      </c>
      <c r="BP118" s="37" t="str">
        <f t="shared" ref="BP118" si="343">"Auflösungen im Jahr "&amp;BN109</f>
        <v>Auflösungen im Jahr 2017</v>
      </c>
      <c r="BQ118" s="37"/>
      <c r="BR118" s="117"/>
      <c r="BS118" s="43" t="s">
        <v>756</v>
      </c>
      <c r="BT118" s="510"/>
      <c r="BU118" s="510"/>
      <c r="BV118" s="510"/>
      <c r="BW118" s="37"/>
      <c r="BX118" s="37">
        <f t="shared" ref="BX118" si="344">SUMIF($J$5:$J$106,"&lt;&gt;H",BW5:BW106)</f>
        <v>101138.29</v>
      </c>
      <c r="BY118" s="37" t="str">
        <f t="shared" ref="BY118" si="345">"Auflösungen im Jahr "&amp;BW109</f>
        <v>Auflösungen im Jahr 2018</v>
      </c>
      <c r="BZ118" s="37"/>
      <c r="CA118" s="117"/>
      <c r="CB118" s="43" t="s">
        <v>756</v>
      </c>
      <c r="CC118" s="510"/>
      <c r="CD118" s="510"/>
      <c r="CE118" s="510"/>
      <c r="CF118" s="37"/>
      <c r="CG118" s="37">
        <f t="shared" ref="CG118" si="346">SUMIF($J$5:$J$106,"&lt;&gt;H",CF5:CF106)</f>
        <v>100630.24</v>
      </c>
      <c r="CH118" s="37" t="str">
        <f t="shared" ref="CH118" si="347">"Auflösungen im Jahr "&amp;CF109</f>
        <v>Auflösungen im Jahr 2019</v>
      </c>
      <c r="CI118" s="37"/>
      <c r="CJ118" s="117"/>
      <c r="CK118" s="43" t="s">
        <v>756</v>
      </c>
      <c r="CL118" s="510"/>
      <c r="CM118" s="510"/>
      <c r="CN118" s="510"/>
      <c r="CO118" s="37"/>
      <c r="CP118" s="37">
        <f t="shared" ref="CP118" si="348">SUMIF($J$5:$J$106,"&lt;&gt;H",CO5:CO106)</f>
        <v>97735.95</v>
      </c>
      <c r="CQ118" s="37" t="str">
        <f t="shared" ref="CQ118" si="349">"Auflösungen im Jahr "&amp;CO109</f>
        <v>Auflösungen im Jahr 2020</v>
      </c>
      <c r="CR118" s="37"/>
      <c r="CS118" s="117"/>
    </row>
    <row r="119" spans="1:97" s="14" customFormat="1" ht="18" hidden="1" customHeight="1" thickBot="1" x14ac:dyDescent="0.35">
      <c r="A119" s="382" t="s">
        <v>539</v>
      </c>
      <c r="B119" s="49"/>
      <c r="C119" s="49"/>
      <c r="D119" s="49"/>
      <c r="E119" s="49"/>
      <c r="F119" s="49"/>
      <c r="G119" s="49"/>
      <c r="H119" s="49"/>
      <c r="I119" s="49"/>
      <c r="J119" s="49"/>
      <c r="K119" s="49"/>
      <c r="L119" s="49"/>
      <c r="M119" s="49"/>
      <c r="N119" s="49"/>
      <c r="O119" s="49"/>
      <c r="P119" s="18">
        <v>11</v>
      </c>
      <c r="Q119" s="375" t="s">
        <v>7</v>
      </c>
      <c r="R119" s="50"/>
      <c r="S119" s="50"/>
      <c r="T119" s="50"/>
      <c r="U119" s="377">
        <f>ROUND(V119*HLOOKUP(U109,Grund_zins,2,FALSE),2)</f>
        <v>94993.71</v>
      </c>
      <c r="V119" s="380">
        <f>V115-V116+V117+V118/2</f>
        <v>2374842.8600000003</v>
      </c>
      <c r="W119" s="50" t="str">
        <f>"Jahresmittelwert im Jahr "&amp;U109&amp;"  für Berechnung der Zinsen"</f>
        <v>Jahresmittelwert im Jahr 2012  für Berechnung der Zinsen</v>
      </c>
      <c r="X119" s="50"/>
      <c r="Y119" s="379"/>
      <c r="Z119" s="375" t="s">
        <v>7</v>
      </c>
      <c r="AA119" s="50"/>
      <c r="AB119" s="50"/>
      <c r="AC119" s="50"/>
      <c r="AD119" s="377">
        <f>ROUND(AE119*HLOOKUP(AD109,Grund_zins,2,FALSE),2)</f>
        <v>90933.62</v>
      </c>
      <c r="AE119" s="380">
        <f t="shared" ref="AE119" si="350">AE115-AE116+AE117+AE118/2</f>
        <v>2273340.4400000004</v>
      </c>
      <c r="AF119" s="50" t="str">
        <f t="shared" ref="AF119" si="351">"Jahresmittelwert im Jahr "&amp;AD109&amp;"  für Berechnung der Zinsen"</f>
        <v>Jahresmittelwert im Jahr 2013  für Berechnung der Zinsen</v>
      </c>
      <c r="AG119" s="50"/>
      <c r="AH119" s="379"/>
      <c r="AI119" s="375" t="s">
        <v>7</v>
      </c>
      <c r="AJ119" s="50"/>
      <c r="AK119" s="50"/>
      <c r="AL119" s="50"/>
      <c r="AM119" s="377">
        <f>ROUND(AN119*HLOOKUP(AM109,Grund_zins,2,FALSE),2)</f>
        <v>86875.34</v>
      </c>
      <c r="AN119" s="380">
        <f t="shared" ref="AN119" si="352">AN115-AN116+AN117+AN118/2</f>
        <v>2171883.5249999999</v>
      </c>
      <c r="AO119" s="50" t="str">
        <f t="shared" ref="AO119" si="353">"Jahresmittelwert im Jahr "&amp;AM109&amp;"  für Berechnung der Zinsen"</f>
        <v>Jahresmittelwert im Jahr 2014  für Berechnung der Zinsen</v>
      </c>
      <c r="AP119" s="50"/>
      <c r="AQ119" s="379"/>
      <c r="AR119" s="375" t="s">
        <v>7</v>
      </c>
      <c r="AS119" s="50"/>
      <c r="AT119" s="50"/>
      <c r="AU119" s="50"/>
      <c r="AV119" s="377">
        <f>ROUND(AW119*HLOOKUP(AV109,Grund_zins,2,FALSE),2)</f>
        <v>82824.350000000006</v>
      </c>
      <c r="AW119" s="380">
        <f t="shared" ref="AW119" si="354">AW115-AW116+AW117+AW118/2</f>
        <v>2070608.6749999998</v>
      </c>
      <c r="AX119" s="50" t="str">
        <f t="shared" ref="AX119" si="355">"Jahresmittelwert im Jahr "&amp;AV109&amp;"  für Berechnung der Zinsen"</f>
        <v>Jahresmittelwert im Jahr 2015  für Berechnung der Zinsen</v>
      </c>
      <c r="AY119" s="50"/>
      <c r="AZ119" s="379"/>
      <c r="BA119" s="375" t="s">
        <v>7</v>
      </c>
      <c r="BB119" s="50"/>
      <c r="BC119" s="50"/>
      <c r="BD119" s="50"/>
      <c r="BE119" s="377">
        <f>ROUND(BF119*HLOOKUP(BE109,Grund_zins,2,FALSE),2)</f>
        <v>78778.820000000007</v>
      </c>
      <c r="BF119" s="380">
        <f t="shared" ref="BF119" si="356">BF115-BF116+BF117+BF118/2</f>
        <v>1969470.3850000002</v>
      </c>
      <c r="BG119" s="50" t="str">
        <f t="shared" ref="BG119" si="357">"Jahresmittelwert im Jahr "&amp;BE109&amp;"  für Berechnung der Zinsen"</f>
        <v>Jahresmittelwert im Jahr 2016  für Berechnung der Zinsen</v>
      </c>
      <c r="BH119" s="50"/>
      <c r="BI119" s="379"/>
      <c r="BJ119" s="375" t="s">
        <v>7</v>
      </c>
      <c r="BK119" s="50"/>
      <c r="BL119" s="50"/>
      <c r="BM119" s="50"/>
      <c r="BN119" s="377">
        <f>ROUND(BO119*HLOOKUP(BN109,Grund_zins,2,FALSE),2)</f>
        <v>65391.62</v>
      </c>
      <c r="BO119" s="380">
        <f t="shared" ref="BO119" si="358">BO115-BO116+BO117+BO118/2</f>
        <v>1868332.0950000002</v>
      </c>
      <c r="BP119" s="50" t="str">
        <f t="shared" ref="BP119" si="359">"Jahresmittelwert im Jahr "&amp;BN109&amp;"  für Berechnung der Zinsen"</f>
        <v>Jahresmittelwert im Jahr 2017  für Berechnung der Zinsen</v>
      </c>
      <c r="BQ119" s="50"/>
      <c r="BR119" s="379"/>
      <c r="BS119" s="375" t="s">
        <v>7</v>
      </c>
      <c r="BT119" s="50"/>
      <c r="BU119" s="50"/>
      <c r="BV119" s="50"/>
      <c r="BW119" s="377">
        <f>ROUND(BX119*HLOOKUP(BW109,Grund_zins,2,FALSE),2)</f>
        <v>61851.78</v>
      </c>
      <c r="BX119" s="380">
        <f t="shared" ref="BX119" si="360">BX115-BX116+BX117+BX118/2</f>
        <v>1767193.8049999997</v>
      </c>
      <c r="BY119" s="50" t="str">
        <f t="shared" ref="BY119" si="361">"Jahresmittelwert im Jahr "&amp;BW109&amp;"  für Berechnung der Zinsen"</f>
        <v>Jahresmittelwert im Jahr 2018  für Berechnung der Zinsen</v>
      </c>
      <c r="BZ119" s="50"/>
      <c r="CA119" s="379"/>
      <c r="CB119" s="375" t="s">
        <v>7</v>
      </c>
      <c r="CC119" s="50"/>
      <c r="CD119" s="50"/>
      <c r="CE119" s="50"/>
      <c r="CF119" s="377">
        <f>ROUND(CG119*HLOOKUP(CF109,Grund_zins,2,FALSE),2)</f>
        <v>58320.83</v>
      </c>
      <c r="CG119" s="380">
        <f t="shared" ref="CG119" si="362">CG115-CG116+CG117+CG118/2</f>
        <v>1666309.54</v>
      </c>
      <c r="CH119" s="50" t="str">
        <f t="shared" ref="CH119" si="363">"Jahresmittelwert im Jahr "&amp;CF109&amp;"  für Berechnung der Zinsen"</f>
        <v>Jahresmittelwert im Jahr 2019  für Berechnung der Zinsen</v>
      </c>
      <c r="CI119" s="50"/>
      <c r="CJ119" s="379"/>
      <c r="CK119" s="375" t="s">
        <v>7</v>
      </c>
      <c r="CL119" s="50"/>
      <c r="CM119" s="50"/>
      <c r="CN119" s="50"/>
      <c r="CO119" s="377">
        <f>ROUND(CP119*HLOOKUP(CO109,Grund_zins,2,FALSE),2)</f>
        <v>54849.43</v>
      </c>
      <c r="CP119" s="380">
        <f t="shared" ref="CP119" si="364">CP115-CP116+CP117+CP118/2</f>
        <v>1567126.4450000001</v>
      </c>
      <c r="CQ119" s="50" t="str">
        <f t="shared" ref="CQ119" si="365">"Jahresmittelwert im Jahr "&amp;CO109&amp;"  für Berechnung der Zinsen"</f>
        <v>Jahresmittelwert im Jahr 2020  für Berechnung der Zinsen</v>
      </c>
      <c r="CR119" s="50"/>
      <c r="CS119" s="379"/>
    </row>
    <row r="120" spans="1:97" s="14" customFormat="1" ht="18" hidden="1" customHeight="1" x14ac:dyDescent="0.4">
      <c r="A120" s="62" t="s">
        <v>540</v>
      </c>
      <c r="B120" s="15"/>
      <c r="C120" s="15"/>
      <c r="D120" s="15"/>
      <c r="E120" s="15"/>
      <c r="F120" s="15"/>
      <c r="G120" s="15"/>
      <c r="H120" s="15"/>
      <c r="I120" s="15"/>
      <c r="J120" s="15"/>
      <c r="K120" s="15"/>
      <c r="L120" s="15"/>
      <c r="M120" s="15"/>
      <c r="N120" s="15"/>
      <c r="O120" s="15"/>
      <c r="P120" s="14">
        <v>12</v>
      </c>
      <c r="Q120" s="107" t="s">
        <v>118</v>
      </c>
      <c r="R120" s="48"/>
      <c r="S120" s="48"/>
      <c r="T120" s="48"/>
      <c r="U120" s="45" t="s">
        <v>112</v>
      </c>
      <c r="V120" s="109" t="s">
        <v>10</v>
      </c>
      <c r="W120" s="48"/>
      <c r="X120" s="48"/>
      <c r="Y120" s="116"/>
      <c r="Z120" s="107" t="s">
        <v>118</v>
      </c>
      <c r="AA120" s="48"/>
      <c r="AB120" s="48"/>
      <c r="AC120" s="48"/>
      <c r="AD120" s="45" t="s">
        <v>112</v>
      </c>
      <c r="AE120" s="109" t="s">
        <v>10</v>
      </c>
      <c r="AF120" s="48"/>
      <c r="AG120" s="48"/>
      <c r="AH120" s="116"/>
      <c r="AI120" s="107" t="s">
        <v>118</v>
      </c>
      <c r="AJ120" s="48"/>
      <c r="AK120" s="48"/>
      <c r="AL120" s="48"/>
      <c r="AM120" s="45" t="s">
        <v>112</v>
      </c>
      <c r="AN120" s="109" t="s">
        <v>10</v>
      </c>
      <c r="AO120" s="48"/>
      <c r="AP120" s="48"/>
      <c r="AQ120" s="116"/>
      <c r="AR120" s="107" t="s">
        <v>118</v>
      </c>
      <c r="AS120" s="48"/>
      <c r="AT120" s="48"/>
      <c r="AU120" s="48"/>
      <c r="AV120" s="45" t="s">
        <v>112</v>
      </c>
      <c r="AW120" s="109" t="s">
        <v>10</v>
      </c>
      <c r="AX120" s="48"/>
      <c r="AY120" s="48"/>
      <c r="AZ120" s="116"/>
      <c r="BA120" s="107" t="s">
        <v>118</v>
      </c>
      <c r="BB120" s="48"/>
      <c r="BC120" s="48"/>
      <c r="BD120" s="48"/>
      <c r="BE120" s="45" t="s">
        <v>112</v>
      </c>
      <c r="BF120" s="109" t="s">
        <v>10</v>
      </c>
      <c r="BG120" s="48"/>
      <c r="BH120" s="48"/>
      <c r="BI120" s="116"/>
      <c r="BJ120" s="107" t="s">
        <v>118</v>
      </c>
      <c r="BK120" s="48"/>
      <c r="BL120" s="48"/>
      <c r="BM120" s="48"/>
      <c r="BN120" s="45" t="s">
        <v>112</v>
      </c>
      <c r="BO120" s="109" t="s">
        <v>10</v>
      </c>
      <c r="BP120" s="48"/>
      <c r="BQ120" s="48"/>
      <c r="BR120" s="116"/>
      <c r="BS120" s="107" t="s">
        <v>118</v>
      </c>
      <c r="BT120" s="48"/>
      <c r="BU120" s="48"/>
      <c r="BV120" s="48"/>
      <c r="BW120" s="45" t="s">
        <v>112</v>
      </c>
      <c r="BX120" s="109" t="s">
        <v>10</v>
      </c>
      <c r="BY120" s="48"/>
      <c r="BZ120" s="48"/>
      <c r="CA120" s="116"/>
      <c r="CB120" s="107" t="s">
        <v>118</v>
      </c>
      <c r="CC120" s="48"/>
      <c r="CD120" s="48"/>
      <c r="CE120" s="48"/>
      <c r="CF120" s="45" t="s">
        <v>112</v>
      </c>
      <c r="CG120" s="109" t="s">
        <v>10</v>
      </c>
      <c r="CH120" s="48"/>
      <c r="CI120" s="48"/>
      <c r="CJ120" s="116"/>
      <c r="CK120" s="107" t="s">
        <v>118</v>
      </c>
      <c r="CL120" s="48"/>
      <c r="CM120" s="48"/>
      <c r="CN120" s="48"/>
      <c r="CO120" s="45" t="s">
        <v>112</v>
      </c>
      <c r="CP120" s="109" t="s">
        <v>10</v>
      </c>
      <c r="CQ120" s="48"/>
      <c r="CR120" s="48"/>
      <c r="CS120" s="116"/>
    </row>
    <row r="121" spans="1:97" ht="18" hidden="1" customHeight="1" x14ac:dyDescent="0.25">
      <c r="A121" s="371" t="s">
        <v>541</v>
      </c>
      <c r="P121" s="18">
        <v>13</v>
      </c>
      <c r="Q121" s="34" t="s">
        <v>769</v>
      </c>
      <c r="R121" s="37"/>
      <c r="S121" s="37"/>
      <c r="T121" s="37"/>
      <c r="U121" s="37"/>
      <c r="V121" s="37">
        <f>X107+Y107</f>
        <v>2506042.6999999997</v>
      </c>
      <c r="W121" s="37" t="s">
        <v>8</v>
      </c>
      <c r="X121" s="37"/>
      <c r="Y121" s="117"/>
      <c r="Z121" s="34" t="s">
        <v>769</v>
      </c>
      <c r="AA121" s="37"/>
      <c r="AB121" s="37"/>
      <c r="AC121" s="37"/>
      <c r="AD121" s="37"/>
      <c r="AE121" s="37">
        <f t="shared" ref="AE121" si="366">AG107+AH107</f>
        <v>2482382.5199999996</v>
      </c>
      <c r="AF121" s="37" t="s">
        <v>8</v>
      </c>
      <c r="AG121" s="37"/>
      <c r="AH121" s="117"/>
      <c r="AI121" s="34" t="s">
        <v>769</v>
      </c>
      <c r="AJ121" s="37"/>
      <c r="AK121" s="37"/>
      <c r="AL121" s="37"/>
      <c r="AM121" s="37"/>
      <c r="AN121" s="37">
        <f t="shared" ref="AN121" si="367">AP107+AQ107</f>
        <v>2462566.8699999996</v>
      </c>
      <c r="AO121" s="37" t="s">
        <v>8</v>
      </c>
      <c r="AP121" s="37"/>
      <c r="AQ121" s="117"/>
      <c r="AR121" s="34" t="s">
        <v>769</v>
      </c>
      <c r="AS121" s="37"/>
      <c r="AT121" s="37"/>
      <c r="AU121" s="37"/>
      <c r="AV121" s="37"/>
      <c r="AW121" s="37">
        <f t="shared" ref="AW121" si="368">AY107+AZ107</f>
        <v>2381673.1499999994</v>
      </c>
      <c r="AX121" s="37" t="s">
        <v>8</v>
      </c>
      <c r="AY121" s="37"/>
      <c r="AZ121" s="117"/>
      <c r="BA121" s="34" t="s">
        <v>769</v>
      </c>
      <c r="BB121" s="37"/>
      <c r="BC121" s="37"/>
      <c r="BD121" s="37"/>
      <c r="BE121" s="37"/>
      <c r="BF121" s="37">
        <f t="shared" ref="BF121" si="369">BH107+BI107</f>
        <v>2293063.33</v>
      </c>
      <c r="BG121" s="37" t="s">
        <v>8</v>
      </c>
      <c r="BH121" s="37"/>
      <c r="BI121" s="117"/>
      <c r="BJ121" s="34" t="s">
        <v>769</v>
      </c>
      <c r="BK121" s="37"/>
      <c r="BL121" s="37"/>
      <c r="BM121" s="37"/>
      <c r="BN121" s="37"/>
      <c r="BO121" s="37">
        <f t="shared" ref="BO121" si="370">BQ107+BR107</f>
        <v>2245300.37</v>
      </c>
      <c r="BP121" s="37" t="s">
        <v>8</v>
      </c>
      <c r="BQ121" s="37"/>
      <c r="BR121" s="117"/>
      <c r="BS121" s="34" t="s">
        <v>769</v>
      </c>
      <c r="BT121" s="37"/>
      <c r="BU121" s="37"/>
      <c r="BV121" s="37"/>
      <c r="BW121" s="37"/>
      <c r="BX121" s="37">
        <f t="shared" ref="BX121" si="371">BZ107+CA107</f>
        <v>2220760.0999999996</v>
      </c>
      <c r="BY121" s="37" t="s">
        <v>8</v>
      </c>
      <c r="BZ121" s="37"/>
      <c r="CA121" s="117"/>
      <c r="CB121" s="34" t="s">
        <v>769</v>
      </c>
      <c r="CC121" s="37"/>
      <c r="CD121" s="37"/>
      <c r="CE121" s="37"/>
      <c r="CF121" s="37"/>
      <c r="CG121" s="37">
        <f t="shared" ref="CG121" si="372">CI107+CJ107</f>
        <v>2195069.3599999994</v>
      </c>
      <c r="CH121" s="37" t="s">
        <v>8</v>
      </c>
      <c r="CI121" s="37"/>
      <c r="CJ121" s="117"/>
      <c r="CK121" s="34" t="s">
        <v>769</v>
      </c>
      <c r="CL121" s="37"/>
      <c r="CM121" s="37"/>
      <c r="CN121" s="37"/>
      <c r="CO121" s="37"/>
      <c r="CP121" s="37">
        <f t="shared" ref="CP121" si="373">CR107+CS107</f>
        <v>2173279.3599999994</v>
      </c>
      <c r="CQ121" s="37" t="s">
        <v>8</v>
      </c>
      <c r="CR121" s="37"/>
      <c r="CS121" s="117"/>
    </row>
    <row r="122" spans="1:97" ht="18" hidden="1" customHeight="1" x14ac:dyDescent="0.25">
      <c r="A122" s="371" t="s">
        <v>542</v>
      </c>
      <c r="P122" s="14">
        <v>14</v>
      </c>
      <c r="Q122" s="34" t="s">
        <v>770</v>
      </c>
      <c r="R122" s="37"/>
      <c r="S122" s="37"/>
      <c r="T122" s="37"/>
      <c r="U122" s="37">
        <f>V122*HLOOKUP(U109,Grund_zins,2,FALSE)</f>
        <v>0</v>
      </c>
      <c r="V122" s="37">
        <f>X107</f>
        <v>0</v>
      </c>
      <c r="W122" s="37" t="s">
        <v>9</v>
      </c>
      <c r="X122" s="37"/>
      <c r="Y122" s="117"/>
      <c r="Z122" s="34" t="s">
        <v>770</v>
      </c>
      <c r="AA122" s="37"/>
      <c r="AB122" s="37"/>
      <c r="AC122" s="37"/>
      <c r="AD122" s="37">
        <f>AE122*HLOOKUP(AD109,Grund_zins,2,FALSE)</f>
        <v>0</v>
      </c>
      <c r="AE122" s="37">
        <f t="shared" ref="AE122" si="374">AG107</f>
        <v>0</v>
      </c>
      <c r="AF122" s="37" t="s">
        <v>9</v>
      </c>
      <c r="AG122" s="37"/>
      <c r="AH122" s="117"/>
      <c r="AI122" s="34" t="s">
        <v>770</v>
      </c>
      <c r="AJ122" s="37"/>
      <c r="AK122" s="37"/>
      <c r="AL122" s="37"/>
      <c r="AM122" s="37">
        <f>AN122*HLOOKUP(AM109,Grund_zins,2,FALSE)</f>
        <v>0</v>
      </c>
      <c r="AN122" s="37">
        <f t="shared" ref="AN122" si="375">AP107</f>
        <v>0</v>
      </c>
      <c r="AO122" s="37" t="s">
        <v>9</v>
      </c>
      <c r="AP122" s="37"/>
      <c r="AQ122" s="117"/>
      <c r="AR122" s="34" t="s">
        <v>770</v>
      </c>
      <c r="AS122" s="37"/>
      <c r="AT122" s="37"/>
      <c r="AU122" s="37"/>
      <c r="AV122" s="37">
        <f>AW122*HLOOKUP(AV109,Grund_zins,2,FALSE)</f>
        <v>0</v>
      </c>
      <c r="AW122" s="37">
        <f t="shared" ref="AW122" si="376">AY107</f>
        <v>0</v>
      </c>
      <c r="AX122" s="37" t="s">
        <v>9</v>
      </c>
      <c r="AY122" s="37"/>
      <c r="AZ122" s="117"/>
      <c r="BA122" s="34" t="s">
        <v>770</v>
      </c>
      <c r="BB122" s="37"/>
      <c r="BC122" s="37"/>
      <c r="BD122" s="37"/>
      <c r="BE122" s="37">
        <f>BF122*HLOOKUP(BE109,Grund_zins,2,FALSE)</f>
        <v>0</v>
      </c>
      <c r="BF122" s="37">
        <f t="shared" ref="BF122" si="377">BH107</f>
        <v>0</v>
      </c>
      <c r="BG122" s="37" t="s">
        <v>9</v>
      </c>
      <c r="BH122" s="37"/>
      <c r="BI122" s="117"/>
      <c r="BJ122" s="34" t="s">
        <v>770</v>
      </c>
      <c r="BK122" s="37"/>
      <c r="BL122" s="37"/>
      <c r="BM122" s="37"/>
      <c r="BN122" s="37">
        <f>BO122*HLOOKUP(BN109,Grund_zins,2,FALSE)</f>
        <v>0</v>
      </c>
      <c r="BO122" s="37">
        <f t="shared" ref="BO122" si="378">BQ107</f>
        <v>0</v>
      </c>
      <c r="BP122" s="37" t="s">
        <v>9</v>
      </c>
      <c r="BQ122" s="37"/>
      <c r="BR122" s="117"/>
      <c r="BS122" s="34" t="s">
        <v>770</v>
      </c>
      <c r="BT122" s="37"/>
      <c r="BU122" s="37"/>
      <c r="BV122" s="37"/>
      <c r="BW122" s="37">
        <f>BX122*HLOOKUP(BW109,Grund_zins,2,FALSE)</f>
        <v>0</v>
      </c>
      <c r="BX122" s="37">
        <f t="shared" ref="BX122" si="379">BZ107</f>
        <v>0</v>
      </c>
      <c r="BY122" s="37" t="s">
        <v>9</v>
      </c>
      <c r="BZ122" s="37"/>
      <c r="CA122" s="117"/>
      <c r="CB122" s="34" t="s">
        <v>770</v>
      </c>
      <c r="CC122" s="37"/>
      <c r="CD122" s="37"/>
      <c r="CE122" s="37"/>
      <c r="CF122" s="37">
        <f>CG122*HLOOKUP(CF109,Grund_zins,2,FALSE)</f>
        <v>0</v>
      </c>
      <c r="CG122" s="37">
        <f t="shared" ref="CG122" si="380">CI107</f>
        <v>0</v>
      </c>
      <c r="CH122" s="37" t="s">
        <v>9</v>
      </c>
      <c r="CI122" s="37"/>
      <c r="CJ122" s="117"/>
      <c r="CK122" s="34" t="s">
        <v>770</v>
      </c>
      <c r="CL122" s="37"/>
      <c r="CM122" s="37"/>
      <c r="CN122" s="37"/>
      <c r="CO122" s="37">
        <f>CP122*HLOOKUP(CO109,Grund_zins,2,FALSE)</f>
        <v>0</v>
      </c>
      <c r="CP122" s="37">
        <f t="shared" ref="CP122" si="381">CR107</f>
        <v>0</v>
      </c>
      <c r="CQ122" s="37" t="s">
        <v>9</v>
      </c>
      <c r="CR122" s="37"/>
      <c r="CS122" s="117"/>
    </row>
    <row r="123" spans="1:97" ht="18" hidden="1" customHeight="1" x14ac:dyDescent="0.25">
      <c r="A123" s="371" t="s">
        <v>543</v>
      </c>
      <c r="B123" s="11"/>
      <c r="C123" s="11"/>
      <c r="D123" s="11"/>
      <c r="E123" s="11"/>
      <c r="F123" s="11"/>
      <c r="G123" s="11"/>
      <c r="H123" s="11"/>
      <c r="I123" s="11"/>
      <c r="J123" s="372"/>
      <c r="K123" s="11"/>
      <c r="L123" s="11"/>
      <c r="M123" s="11"/>
      <c r="N123" s="11"/>
      <c r="O123" s="11"/>
      <c r="P123" s="18">
        <v>15</v>
      </c>
      <c r="Q123" s="374" t="s">
        <v>771</v>
      </c>
      <c r="R123" s="37"/>
      <c r="S123" s="37"/>
      <c r="T123" s="37"/>
      <c r="U123" s="37">
        <f>V123*(HLOOKUP(U109,Grund_zins,2,FALSE)/2)</f>
        <v>50120.853999999992</v>
      </c>
      <c r="V123" s="37">
        <f>Y107</f>
        <v>2506042.6999999997</v>
      </c>
      <c r="W123" s="37" t="s">
        <v>13</v>
      </c>
      <c r="X123" s="37"/>
      <c r="Y123" s="117"/>
      <c r="Z123" s="374" t="s">
        <v>771</v>
      </c>
      <c r="AA123" s="37"/>
      <c r="AB123" s="37"/>
      <c r="AC123" s="37"/>
      <c r="AD123" s="37">
        <f>AE123*(HLOOKUP(AD109,Grund_zins,2,FALSE)/2)</f>
        <v>49647.650399999991</v>
      </c>
      <c r="AE123" s="37">
        <f t="shared" ref="AE123" si="382">AH107</f>
        <v>2482382.5199999996</v>
      </c>
      <c r="AF123" s="37" t="s">
        <v>13</v>
      </c>
      <c r="AG123" s="37"/>
      <c r="AH123" s="117"/>
      <c r="AI123" s="374" t="s">
        <v>771</v>
      </c>
      <c r="AJ123" s="37"/>
      <c r="AK123" s="37"/>
      <c r="AL123" s="37"/>
      <c r="AM123" s="37">
        <f>AN123*(HLOOKUP(AM109,Grund_zins,2,FALSE)/2)</f>
        <v>49251.337399999997</v>
      </c>
      <c r="AN123" s="37">
        <f t="shared" ref="AN123" si="383">AQ107</f>
        <v>2462566.8699999996</v>
      </c>
      <c r="AO123" s="37" t="s">
        <v>13</v>
      </c>
      <c r="AP123" s="37"/>
      <c r="AQ123" s="117"/>
      <c r="AR123" s="374" t="s">
        <v>771</v>
      </c>
      <c r="AS123" s="37"/>
      <c r="AT123" s="37"/>
      <c r="AU123" s="37"/>
      <c r="AV123" s="37">
        <f>AW123*(HLOOKUP(AV109,Grund_zins,2,FALSE)/2)</f>
        <v>47633.462999999989</v>
      </c>
      <c r="AW123" s="37">
        <f t="shared" ref="AW123" si="384">AZ107</f>
        <v>2381673.1499999994</v>
      </c>
      <c r="AX123" s="37" t="s">
        <v>13</v>
      </c>
      <c r="AY123" s="37"/>
      <c r="AZ123" s="117"/>
      <c r="BA123" s="374" t="s">
        <v>771</v>
      </c>
      <c r="BB123" s="37"/>
      <c r="BC123" s="37"/>
      <c r="BD123" s="37"/>
      <c r="BE123" s="37">
        <f>BF123*(HLOOKUP(BE109,Grund_zins,2,FALSE)/2)</f>
        <v>45861.266600000003</v>
      </c>
      <c r="BF123" s="37">
        <f t="shared" ref="BF123" si="385">BI107</f>
        <v>2293063.33</v>
      </c>
      <c r="BG123" s="37" t="s">
        <v>13</v>
      </c>
      <c r="BH123" s="37"/>
      <c r="BI123" s="117"/>
      <c r="BJ123" s="374" t="s">
        <v>771</v>
      </c>
      <c r="BK123" s="37"/>
      <c r="BL123" s="37"/>
      <c r="BM123" s="37"/>
      <c r="BN123" s="37">
        <f>BO123*(HLOOKUP(BN109,Grund_zins,2,FALSE)/2)</f>
        <v>39292.756475000009</v>
      </c>
      <c r="BO123" s="37">
        <f t="shared" ref="BO123" si="386">BR107</f>
        <v>2245300.37</v>
      </c>
      <c r="BP123" s="37" t="s">
        <v>13</v>
      </c>
      <c r="BQ123" s="37"/>
      <c r="BR123" s="117"/>
      <c r="BS123" s="374" t="s">
        <v>771</v>
      </c>
      <c r="BT123" s="37"/>
      <c r="BU123" s="37"/>
      <c r="BV123" s="37"/>
      <c r="BW123" s="37">
        <f>BX123*(HLOOKUP(BW109,Grund_zins,2,FALSE)/2)</f>
        <v>38863.301749999999</v>
      </c>
      <c r="BX123" s="37">
        <f t="shared" ref="BX123" si="387">CA107</f>
        <v>2220760.0999999996</v>
      </c>
      <c r="BY123" s="37" t="s">
        <v>13</v>
      </c>
      <c r="BZ123" s="37"/>
      <c r="CA123" s="117"/>
      <c r="CB123" s="374" t="s">
        <v>771</v>
      </c>
      <c r="CC123" s="37"/>
      <c r="CD123" s="37"/>
      <c r="CE123" s="37"/>
      <c r="CF123" s="37">
        <f>CG123*(HLOOKUP(CF109,Grund_zins,2,FALSE)/2)</f>
        <v>38413.71379999999</v>
      </c>
      <c r="CG123" s="37">
        <f t="shared" ref="CG123" si="388">CJ107</f>
        <v>2195069.3599999994</v>
      </c>
      <c r="CH123" s="37" t="s">
        <v>13</v>
      </c>
      <c r="CI123" s="37"/>
      <c r="CJ123" s="117"/>
      <c r="CK123" s="374" t="s">
        <v>771</v>
      </c>
      <c r="CL123" s="37"/>
      <c r="CM123" s="37"/>
      <c r="CN123" s="37"/>
      <c r="CO123" s="37">
        <f>CP123*(HLOOKUP(CO109,Grund_zins,2,FALSE)/2)</f>
        <v>38032.388799999993</v>
      </c>
      <c r="CP123" s="37">
        <f t="shared" ref="CP123" si="389">CS107</f>
        <v>2173279.3599999994</v>
      </c>
      <c r="CQ123" s="37" t="s">
        <v>13</v>
      </c>
      <c r="CR123" s="37"/>
      <c r="CS123" s="117"/>
    </row>
    <row r="124" spans="1:97" ht="18" hidden="1" customHeight="1" thickBot="1" x14ac:dyDescent="0.35">
      <c r="A124" s="382" t="s">
        <v>143</v>
      </c>
      <c r="B124" s="49"/>
      <c r="C124" s="49"/>
      <c r="D124" s="49"/>
      <c r="E124" s="49"/>
      <c r="F124" s="49"/>
      <c r="G124" s="49"/>
      <c r="H124" s="49"/>
      <c r="I124" s="49"/>
      <c r="J124" s="49"/>
      <c r="K124" s="49"/>
      <c r="L124" s="49"/>
      <c r="M124" s="49"/>
      <c r="N124" s="49"/>
      <c r="O124" s="49"/>
      <c r="P124" s="14">
        <v>16</v>
      </c>
      <c r="Q124" s="381" t="s">
        <v>143</v>
      </c>
      <c r="R124" s="50"/>
      <c r="S124" s="50"/>
      <c r="T124" s="50"/>
      <c r="U124" s="377">
        <f>ROUND((U122+U123),2)</f>
        <v>50120.85</v>
      </c>
      <c r="V124" s="50"/>
      <c r="W124" s="50"/>
      <c r="X124" s="50"/>
      <c r="Y124" s="379"/>
      <c r="Z124" s="381" t="s">
        <v>143</v>
      </c>
      <c r="AA124" s="50"/>
      <c r="AB124" s="50"/>
      <c r="AC124" s="50"/>
      <c r="AD124" s="377">
        <f t="shared" ref="AD124" si="390">ROUND((AD122+AD123),2)</f>
        <v>49647.65</v>
      </c>
      <c r="AE124" s="50"/>
      <c r="AF124" s="50"/>
      <c r="AG124" s="50"/>
      <c r="AH124" s="379"/>
      <c r="AI124" s="381" t="s">
        <v>143</v>
      </c>
      <c r="AJ124" s="50"/>
      <c r="AK124" s="50"/>
      <c r="AL124" s="50"/>
      <c r="AM124" s="377">
        <f t="shared" ref="AM124" si="391">ROUND((AM122+AM123),2)</f>
        <v>49251.34</v>
      </c>
      <c r="AN124" s="50"/>
      <c r="AO124" s="50"/>
      <c r="AP124" s="50"/>
      <c r="AQ124" s="379"/>
      <c r="AR124" s="381" t="s">
        <v>143</v>
      </c>
      <c r="AS124" s="50"/>
      <c r="AT124" s="50"/>
      <c r="AU124" s="50"/>
      <c r="AV124" s="377">
        <f t="shared" ref="AV124" si="392">ROUND((AV122+AV123),2)</f>
        <v>47633.46</v>
      </c>
      <c r="AW124" s="50"/>
      <c r="AX124" s="50"/>
      <c r="AY124" s="50"/>
      <c r="AZ124" s="379"/>
      <c r="BA124" s="381" t="s">
        <v>143</v>
      </c>
      <c r="BB124" s="50"/>
      <c r="BC124" s="50"/>
      <c r="BD124" s="50"/>
      <c r="BE124" s="377">
        <f t="shared" ref="BE124" si="393">ROUND((BE122+BE123),2)</f>
        <v>45861.27</v>
      </c>
      <c r="BF124" s="50"/>
      <c r="BG124" s="50"/>
      <c r="BH124" s="50"/>
      <c r="BI124" s="379"/>
      <c r="BJ124" s="381" t="s">
        <v>143</v>
      </c>
      <c r="BK124" s="50"/>
      <c r="BL124" s="50"/>
      <c r="BM124" s="50"/>
      <c r="BN124" s="377">
        <f t="shared" ref="BN124" si="394">ROUND((BN122+BN123),2)</f>
        <v>39292.76</v>
      </c>
      <c r="BO124" s="50"/>
      <c r="BP124" s="50"/>
      <c r="BQ124" s="50"/>
      <c r="BR124" s="379"/>
      <c r="BS124" s="381" t="s">
        <v>143</v>
      </c>
      <c r="BT124" s="50"/>
      <c r="BU124" s="50"/>
      <c r="BV124" s="50"/>
      <c r="BW124" s="377">
        <f t="shared" ref="BW124" si="395">ROUND((BW122+BW123),2)</f>
        <v>38863.300000000003</v>
      </c>
      <c r="BX124" s="50"/>
      <c r="BY124" s="50"/>
      <c r="BZ124" s="50"/>
      <c r="CA124" s="379"/>
      <c r="CB124" s="381" t="s">
        <v>143</v>
      </c>
      <c r="CC124" s="50"/>
      <c r="CD124" s="50"/>
      <c r="CE124" s="50"/>
      <c r="CF124" s="377">
        <f t="shared" ref="CF124" si="396">ROUND((CF122+CF123),2)</f>
        <v>38413.71</v>
      </c>
      <c r="CG124" s="50"/>
      <c r="CH124" s="50"/>
      <c r="CI124" s="50"/>
      <c r="CJ124" s="379"/>
      <c r="CK124" s="381" t="s">
        <v>143</v>
      </c>
      <c r="CL124" s="50"/>
      <c r="CM124" s="50"/>
      <c r="CN124" s="50"/>
      <c r="CO124" s="377">
        <f t="shared" ref="CO124" si="397">ROUND((CO122+CO123),2)</f>
        <v>38032.39</v>
      </c>
      <c r="CP124" s="50"/>
      <c r="CQ124" s="50"/>
      <c r="CR124" s="50"/>
      <c r="CS124" s="379"/>
    </row>
    <row r="125" spans="1:97" ht="18" hidden="1" customHeight="1" x14ac:dyDescent="0.4">
      <c r="A125" s="62" t="s">
        <v>579</v>
      </c>
      <c r="P125" s="18">
        <v>17</v>
      </c>
      <c r="Q125" s="63" t="s">
        <v>580</v>
      </c>
      <c r="R125" s="48"/>
      <c r="S125" s="48"/>
      <c r="T125" s="48"/>
      <c r="U125" s="45"/>
      <c r="V125" s="48"/>
      <c r="W125" s="48"/>
      <c r="X125" s="48"/>
      <c r="Y125" s="116"/>
      <c r="Z125" s="63" t="s">
        <v>580</v>
      </c>
      <c r="AA125" s="48"/>
      <c r="AB125" s="48"/>
      <c r="AC125" s="48"/>
      <c r="AD125" s="45"/>
      <c r="AE125" s="48"/>
      <c r="AF125" s="48"/>
      <c r="AG125" s="48"/>
      <c r="AH125" s="116"/>
      <c r="AI125" s="63" t="s">
        <v>580</v>
      </c>
      <c r="AJ125" s="48"/>
      <c r="AK125" s="48"/>
      <c r="AL125" s="48"/>
      <c r="AM125" s="45"/>
      <c r="AN125" s="48"/>
      <c r="AO125" s="48"/>
      <c r="AP125" s="48"/>
      <c r="AQ125" s="116"/>
      <c r="AR125" s="63" t="s">
        <v>580</v>
      </c>
      <c r="AS125" s="48"/>
      <c r="AT125" s="48"/>
      <c r="AU125" s="48"/>
      <c r="AV125" s="45"/>
      <c r="AW125" s="48"/>
      <c r="AX125" s="48"/>
      <c r="AY125" s="48"/>
      <c r="AZ125" s="116"/>
      <c r="BA125" s="63" t="s">
        <v>580</v>
      </c>
      <c r="BB125" s="48"/>
      <c r="BC125" s="48"/>
      <c r="BD125" s="48"/>
      <c r="BE125" s="45"/>
      <c r="BF125" s="48"/>
      <c r="BG125" s="48"/>
      <c r="BH125" s="48"/>
      <c r="BI125" s="116"/>
      <c r="BJ125" s="63" t="s">
        <v>580</v>
      </c>
      <c r="BK125" s="48"/>
      <c r="BL125" s="48"/>
      <c r="BM125" s="48"/>
      <c r="BN125" s="45"/>
      <c r="BO125" s="48"/>
      <c r="BP125" s="48"/>
      <c r="BQ125" s="48"/>
      <c r="BR125" s="116"/>
      <c r="BS125" s="63" t="s">
        <v>580</v>
      </c>
      <c r="BT125" s="48"/>
      <c r="BU125" s="48"/>
      <c r="BV125" s="48"/>
      <c r="BW125" s="45"/>
      <c r="BX125" s="48"/>
      <c r="BY125" s="48"/>
      <c r="BZ125" s="48"/>
      <c r="CA125" s="116"/>
      <c r="CB125" s="63" t="s">
        <v>580</v>
      </c>
      <c r="CC125" s="48"/>
      <c r="CD125" s="48"/>
      <c r="CE125" s="48"/>
      <c r="CF125" s="45"/>
      <c r="CG125" s="48"/>
      <c r="CH125" s="48"/>
      <c r="CI125" s="48"/>
      <c r="CJ125" s="116"/>
      <c r="CK125" s="63" t="s">
        <v>580</v>
      </c>
      <c r="CL125" s="48"/>
      <c r="CM125" s="48"/>
      <c r="CN125" s="48"/>
      <c r="CO125" s="45"/>
      <c r="CP125" s="48"/>
      <c r="CQ125" s="48"/>
      <c r="CR125" s="48"/>
      <c r="CS125" s="116"/>
    </row>
    <row r="126" spans="1:97" ht="18" hidden="1" customHeight="1" x14ac:dyDescent="0.25">
      <c r="A126" s="54" t="s">
        <v>573</v>
      </c>
      <c r="P126" s="14">
        <v>18</v>
      </c>
      <c r="Q126" s="54" t="str">
        <f>"Berichtigte Beiträge, soweit im Jahr "&amp;U4 &amp;" noch abgeschrieben wird"</f>
        <v>Berichtigte Beiträge, soweit im Jahr 2012 noch abgeschrieben wird</v>
      </c>
      <c r="R126" s="37"/>
      <c r="S126" s="37"/>
      <c r="T126" s="37"/>
      <c r="U126" s="37">
        <f>T107</f>
        <v>5160017.2299999995</v>
      </c>
      <c r="V126" s="37"/>
      <c r="W126" s="37"/>
      <c r="X126" s="37"/>
      <c r="Y126" s="117"/>
      <c r="Z126" s="54" t="str">
        <f t="shared" ref="Z126" si="398">"Berichtigte Beiträge, soweit im Jahr "&amp;AD4 &amp;" noch abgeschrieben wird"</f>
        <v>Berichtigte Beiträge, soweit im Jahr 2013 noch abgeschrieben wird</v>
      </c>
      <c r="AA126" s="37"/>
      <c r="AB126" s="37"/>
      <c r="AC126" s="37"/>
      <c r="AD126" s="37">
        <f t="shared" ref="AD126" si="399">AC107</f>
        <v>5136357.0499999989</v>
      </c>
      <c r="AE126" s="37"/>
      <c r="AF126" s="37"/>
      <c r="AG126" s="37"/>
      <c r="AH126" s="117"/>
      <c r="AI126" s="54" t="str">
        <f t="shared" ref="AI126" si="400">"Berichtigte Beiträge, soweit im Jahr "&amp;AM4 &amp;" noch abgeschrieben wird"</f>
        <v>Berichtigte Beiträge, soweit im Jahr 2014 noch abgeschrieben wird</v>
      </c>
      <c r="AJ126" s="37"/>
      <c r="AK126" s="37"/>
      <c r="AL126" s="37"/>
      <c r="AM126" s="37">
        <f t="shared" ref="AM126" si="401">AL107</f>
        <v>5116086.3499999996</v>
      </c>
      <c r="AN126" s="37"/>
      <c r="AO126" s="37"/>
      <c r="AP126" s="37"/>
      <c r="AQ126" s="117"/>
      <c r="AR126" s="54" t="str">
        <f t="shared" ref="AR126" si="402">"Berichtigte Beiträge, soweit im Jahr "&amp;AV4 &amp;" noch abgeschrieben wird"</f>
        <v>Berichtigte Beiträge, soweit im Jahr 2015 noch abgeschrieben wird</v>
      </c>
      <c r="AS126" s="37"/>
      <c r="AT126" s="37"/>
      <c r="AU126" s="37"/>
      <c r="AV126" s="37">
        <f t="shared" ref="AV126" si="403">AU107</f>
        <v>5033827.0099999988</v>
      </c>
      <c r="AW126" s="37"/>
      <c r="AX126" s="37"/>
      <c r="AY126" s="37"/>
      <c r="AZ126" s="117"/>
      <c r="BA126" s="54" t="str">
        <f t="shared" ref="BA126" si="404">"Berichtigte Beiträge, soweit im Jahr "&amp;BE4 &amp;" noch abgeschrieben wird"</f>
        <v>Berichtigte Beiträge, soweit im Jahr 2016 noch abgeschrieben wird</v>
      </c>
      <c r="BB126" s="37"/>
      <c r="BC126" s="37"/>
      <c r="BD126" s="37"/>
      <c r="BE126" s="37">
        <f t="shared" ref="BE126" si="405">BD107</f>
        <v>4945217.1899999995</v>
      </c>
      <c r="BF126" s="37"/>
      <c r="BG126" s="37"/>
      <c r="BH126" s="37"/>
      <c r="BI126" s="117"/>
      <c r="BJ126" s="54" t="str">
        <f t="shared" ref="BJ126" si="406">"Berichtigte Beiträge, soweit im Jahr "&amp;BN4 &amp;" noch abgeschrieben wird"</f>
        <v>Berichtigte Beiträge, soweit im Jahr 2017 noch abgeschrieben wird</v>
      </c>
      <c r="BK126" s="37"/>
      <c r="BL126" s="37"/>
      <c r="BM126" s="37"/>
      <c r="BN126" s="37">
        <f t="shared" ref="BN126" si="407">BM107</f>
        <v>4897454.2299999995</v>
      </c>
      <c r="BO126" s="37"/>
      <c r="BP126" s="37"/>
      <c r="BQ126" s="37"/>
      <c r="BR126" s="117"/>
      <c r="BS126" s="54" t="str">
        <f t="shared" ref="BS126" si="408">"Berichtigte Beiträge, soweit im Jahr "&amp;BW4 &amp;" noch abgeschrieben wird"</f>
        <v>Berichtigte Beiträge, soweit im Jahr 2018 noch abgeschrieben wird</v>
      </c>
      <c r="BT126" s="37"/>
      <c r="BU126" s="37"/>
      <c r="BV126" s="37"/>
      <c r="BW126" s="37">
        <f t="shared" ref="BW126" si="409">BV107</f>
        <v>4872913.959999999</v>
      </c>
      <c r="BX126" s="37"/>
      <c r="BY126" s="37"/>
      <c r="BZ126" s="37"/>
      <c r="CA126" s="117"/>
      <c r="CB126" s="54" t="str">
        <f t="shared" ref="CB126" si="410">"Berichtigte Beiträge, soweit im Jahr "&amp;CF4 &amp;" noch abgeschrieben wird"</f>
        <v>Berichtigte Beiträge, soweit im Jahr 2019 noch abgeschrieben wird</v>
      </c>
      <c r="CC126" s="37"/>
      <c r="CD126" s="37"/>
      <c r="CE126" s="37"/>
      <c r="CF126" s="37">
        <f t="shared" ref="CF126" si="411">CE107</f>
        <v>4842142.7399999993</v>
      </c>
      <c r="CG126" s="37"/>
      <c r="CH126" s="37"/>
      <c r="CI126" s="37"/>
      <c r="CJ126" s="117"/>
      <c r="CK126" s="54" t="str">
        <f t="shared" ref="CK126" si="412">"Berichtigte Beiträge, soweit im Jahr "&amp;CO4 &amp;" noch abgeschrieben wird"</f>
        <v>Berichtigte Beiträge, soweit im Jahr 2020 noch abgeschrieben wird</v>
      </c>
      <c r="CL126" s="37"/>
      <c r="CM126" s="37"/>
      <c r="CN126" s="37"/>
      <c r="CO126" s="37">
        <f t="shared" ref="CO126" si="413">CN107</f>
        <v>4790037.9099999992</v>
      </c>
      <c r="CP126" s="37"/>
      <c r="CQ126" s="37"/>
      <c r="CR126" s="37"/>
      <c r="CS126" s="117"/>
    </row>
    <row r="127" spans="1:97" ht="18" hidden="1" customHeight="1" x14ac:dyDescent="0.25">
      <c r="A127" s="54" t="s">
        <v>144</v>
      </c>
      <c r="P127" s="18">
        <v>19</v>
      </c>
      <c r="Q127" s="54" t="str">
        <f>"Auflösungen aus Beiträgen im Jahre "&amp;U4</f>
        <v>Auflösungen aus Beiträgen im Jahre 2012</v>
      </c>
      <c r="R127" s="37"/>
      <c r="S127" s="37"/>
      <c r="T127" s="37"/>
      <c r="U127" s="37">
        <f>U107</f>
        <v>177435.55000000002</v>
      </c>
      <c r="V127" s="37"/>
      <c r="W127" s="37"/>
      <c r="X127" s="37"/>
      <c r="Y127" s="117"/>
      <c r="Z127" s="54" t="str">
        <f t="shared" ref="Z127" si="414">"Auflösungen aus Beiträgen im Jahre "&amp;AD4</f>
        <v>Auflösungen aus Beiträgen im Jahre 2013</v>
      </c>
      <c r="AA127" s="37"/>
      <c r="AB127" s="37"/>
      <c r="AC127" s="37"/>
      <c r="AD127" s="37">
        <f t="shared" ref="AD127" si="415">AD107</f>
        <v>176718.65</v>
      </c>
      <c r="AE127" s="37"/>
      <c r="AF127" s="37"/>
      <c r="AG127" s="37"/>
      <c r="AH127" s="117"/>
      <c r="AI127" s="54" t="str">
        <f t="shared" ref="AI127" si="416">"Auflösungen aus Beiträgen im Jahre "&amp;AM4</f>
        <v>Auflösungen aus Beiträgen im Jahre 2014</v>
      </c>
      <c r="AJ127" s="37"/>
      <c r="AK127" s="37"/>
      <c r="AL127" s="37"/>
      <c r="AM127" s="37">
        <f t="shared" ref="AM127" si="417">AM107</f>
        <v>176027.22999999998</v>
      </c>
      <c r="AN127" s="37"/>
      <c r="AO127" s="37"/>
      <c r="AP127" s="37"/>
      <c r="AQ127" s="117"/>
      <c r="AR127" s="54" t="str">
        <f t="shared" ref="AR127" si="418">"Auflösungen aus Beiträgen im Jahre "&amp;AV4</f>
        <v>Auflösungen aus Beiträgen im Jahre 2015</v>
      </c>
      <c r="AS127" s="37"/>
      <c r="AT127" s="37"/>
      <c r="AU127" s="37"/>
      <c r="AV127" s="37">
        <f t="shared" ref="AV127" si="419">AV107</f>
        <v>173303.03</v>
      </c>
      <c r="AW127" s="37"/>
      <c r="AX127" s="37"/>
      <c r="AY127" s="37"/>
      <c r="AZ127" s="117"/>
      <c r="BA127" s="54" t="str">
        <f t="shared" ref="BA127" si="420">"Auflösungen aus Beiträgen im Jahre "&amp;BE4</f>
        <v>Auflösungen aus Beiträgen im Jahre 2016</v>
      </c>
      <c r="BB127" s="37"/>
      <c r="BC127" s="37"/>
      <c r="BD127" s="37"/>
      <c r="BE127" s="37">
        <f t="shared" ref="BE127" si="421">BE107</f>
        <v>170618.15</v>
      </c>
      <c r="BF127" s="37"/>
      <c r="BG127" s="37"/>
      <c r="BH127" s="37"/>
      <c r="BI127" s="117"/>
      <c r="BJ127" s="54" t="str">
        <f t="shared" ref="BJ127" si="422">"Auflösungen aus Beiträgen im Jahre "&amp;BN4</f>
        <v>Auflösungen aus Beiträgen im Jahre 2017</v>
      </c>
      <c r="BK127" s="37"/>
      <c r="BL127" s="37"/>
      <c r="BM127" s="37"/>
      <c r="BN127" s="37">
        <f t="shared" ref="BN127" si="423">BN107</f>
        <v>169170.93000000002</v>
      </c>
      <c r="BO127" s="37"/>
      <c r="BP127" s="37"/>
      <c r="BQ127" s="37"/>
      <c r="BR127" s="117"/>
      <c r="BS127" s="54" t="str">
        <f t="shared" ref="BS127" si="424">"Auflösungen aus Beiträgen im Jahre "&amp;BW4</f>
        <v>Auflösungen aus Beiträgen im Jahre 2018</v>
      </c>
      <c r="BT127" s="37"/>
      <c r="BU127" s="37"/>
      <c r="BV127" s="37"/>
      <c r="BW127" s="37">
        <f t="shared" ref="BW127" si="425">BW107</f>
        <v>168427.36000000002</v>
      </c>
      <c r="BX127" s="37"/>
      <c r="BY127" s="37"/>
      <c r="BZ127" s="37"/>
      <c r="CA127" s="117"/>
      <c r="CB127" s="54" t="str">
        <f t="shared" ref="CB127" si="426">"Auflösungen aus Beiträgen im Jahre "&amp;CF4</f>
        <v>Auflösungen aus Beiträgen im Jahre 2019</v>
      </c>
      <c r="CC127" s="37"/>
      <c r="CD127" s="37"/>
      <c r="CE127" s="37"/>
      <c r="CF127" s="37">
        <f t="shared" ref="CF127" si="427">CF107</f>
        <v>167140.88</v>
      </c>
      <c r="CG127" s="37"/>
      <c r="CH127" s="37"/>
      <c r="CI127" s="37"/>
      <c r="CJ127" s="117"/>
      <c r="CK127" s="54" t="str">
        <f t="shared" ref="CK127" si="428">"Auflösungen aus Beiträgen im Jahre "&amp;CO4</f>
        <v>Auflösungen aus Beiträgen im Jahre 2020</v>
      </c>
      <c r="CL127" s="37"/>
      <c r="CM127" s="37"/>
      <c r="CN127" s="37"/>
      <c r="CO127" s="37">
        <f t="shared" ref="CO127" si="429">CO107</f>
        <v>163586.35</v>
      </c>
      <c r="CP127" s="37"/>
      <c r="CQ127" s="37"/>
      <c r="CR127" s="37"/>
      <c r="CS127" s="117"/>
    </row>
    <row r="128" spans="1:97" ht="18" hidden="1" customHeight="1" x14ac:dyDescent="0.3">
      <c r="A128" s="55" t="s">
        <v>583</v>
      </c>
      <c r="P128" s="14">
        <v>20</v>
      </c>
      <c r="Q128" s="55" t="s">
        <v>574</v>
      </c>
      <c r="U128" s="111">
        <f>IF(U126&gt;0,ROUND(U127/U126,4),0)</f>
        <v>3.44E-2</v>
      </c>
      <c r="V128" s="11"/>
      <c r="Y128" s="98"/>
      <c r="Z128" s="55" t="s">
        <v>574</v>
      </c>
      <c r="AD128" s="111">
        <f t="shared" ref="AD128" si="430">IF(AD126&gt;0,ROUND(AD127/AD126,4),0)</f>
        <v>3.44E-2</v>
      </c>
      <c r="AE128" s="11"/>
      <c r="AH128" s="98"/>
      <c r="AI128" s="55" t="s">
        <v>574</v>
      </c>
      <c r="AM128" s="111">
        <f t="shared" ref="AM128" si="431">IF(AM126&gt;0,ROUND(AM127/AM126,4),0)</f>
        <v>3.44E-2</v>
      </c>
      <c r="AN128" s="11"/>
      <c r="AQ128" s="98"/>
      <c r="AR128" s="55" t="s">
        <v>574</v>
      </c>
      <c r="AV128" s="111">
        <f t="shared" ref="AV128" si="432">IF(AV126&gt;0,ROUND(AV127/AV126,4),0)</f>
        <v>3.44E-2</v>
      </c>
      <c r="AW128" s="11"/>
      <c r="AZ128" s="98"/>
      <c r="BA128" s="55" t="s">
        <v>574</v>
      </c>
      <c r="BE128" s="111">
        <f t="shared" ref="BE128" si="433">IF(BE126&gt;0,ROUND(BE127/BE126,4),0)</f>
        <v>3.4500000000000003E-2</v>
      </c>
      <c r="BF128" s="11"/>
      <c r="BI128" s="98"/>
      <c r="BJ128" s="55" t="s">
        <v>574</v>
      </c>
      <c r="BN128" s="111">
        <f t="shared" ref="BN128" si="434">IF(BN126&gt;0,ROUND(BN127/BN126,4),0)</f>
        <v>3.4500000000000003E-2</v>
      </c>
      <c r="BO128" s="11"/>
      <c r="BR128" s="98"/>
      <c r="BS128" s="55" t="s">
        <v>574</v>
      </c>
      <c r="BW128" s="111">
        <f t="shared" ref="BW128" si="435">IF(BW126&gt;0,ROUND(BW127/BW126,4),0)</f>
        <v>3.4599999999999999E-2</v>
      </c>
      <c r="BX128" s="11"/>
      <c r="CA128" s="98"/>
      <c r="CB128" s="55" t="s">
        <v>574</v>
      </c>
      <c r="CF128" s="111">
        <f t="shared" ref="CF128" si="436">IF(CF126&gt;0,ROUND(CF127/CF126,4),0)</f>
        <v>3.4500000000000003E-2</v>
      </c>
      <c r="CG128" s="11"/>
      <c r="CJ128" s="98"/>
      <c r="CK128" s="55" t="s">
        <v>574</v>
      </c>
      <c r="CO128" s="111">
        <f t="shared" ref="CO128" si="437">IF(CO126&gt;0,ROUND(CO127/CO126,4),0)</f>
        <v>3.4200000000000001E-2</v>
      </c>
      <c r="CP128" s="11"/>
      <c r="CS128" s="98"/>
    </row>
    <row r="129" spans="16:89" ht="18" hidden="1" customHeight="1" x14ac:dyDescent="0.25">
      <c r="P129" s="18">
        <v>21</v>
      </c>
      <c r="Q129" s="55"/>
      <c r="Z129" s="55"/>
      <c r="AI129" s="55"/>
      <c r="AR129" s="55"/>
      <c r="BA129" s="55"/>
      <c r="BJ129" s="55"/>
      <c r="BS129" s="55"/>
      <c r="CB129" s="55"/>
      <c r="CK129" s="55"/>
    </row>
    <row r="130" spans="16:89" ht="12.75" customHeight="1" x14ac:dyDescent="0.25"/>
  </sheetData>
  <sheetProtection sheet="1" objects="1" scenarios="1"/>
  <mergeCells count="44">
    <mergeCell ref="CK2:CQ2"/>
    <mergeCell ref="CR2:CS2"/>
    <mergeCell ref="CB1:CJ1"/>
    <mergeCell ref="CK1:CS1"/>
    <mergeCell ref="Z2:AF2"/>
    <mergeCell ref="AG2:AH2"/>
    <mergeCell ref="AI2:AO2"/>
    <mergeCell ref="AP2:AQ2"/>
    <mergeCell ref="AR2:AX2"/>
    <mergeCell ref="AY2:AZ2"/>
    <mergeCell ref="BA2:BG2"/>
    <mergeCell ref="BH2:BI2"/>
    <mergeCell ref="BJ2:BP2"/>
    <mergeCell ref="BQ2:BR2"/>
    <mergeCell ref="BS2:BY2"/>
    <mergeCell ref="BZ2:CA2"/>
    <mergeCell ref="CB2:CH2"/>
    <mergeCell ref="CI2:CJ2"/>
    <mergeCell ref="AI1:AQ1"/>
    <mergeCell ref="AR1:AZ1"/>
    <mergeCell ref="BA1:BI1"/>
    <mergeCell ref="BJ1:BR1"/>
    <mergeCell ref="BS1:CA1"/>
    <mergeCell ref="Z1:AH1"/>
    <mergeCell ref="A1:J1"/>
    <mergeCell ref="K2:K4"/>
    <mergeCell ref="L2:L4"/>
    <mergeCell ref="K1:L1"/>
    <mergeCell ref="Q1:Y1"/>
    <mergeCell ref="Q2:W2"/>
    <mergeCell ref="X2:Y2"/>
    <mergeCell ref="M1:P1"/>
    <mergeCell ref="P2:P3"/>
    <mergeCell ref="B3:B4"/>
    <mergeCell ref="M2:M3"/>
    <mergeCell ref="N2:N3"/>
    <mergeCell ref="A2:J2"/>
    <mergeCell ref="A3:A4"/>
    <mergeCell ref="J3:J4"/>
    <mergeCell ref="C3:C4"/>
    <mergeCell ref="E3:E4"/>
    <mergeCell ref="D3:D4"/>
    <mergeCell ref="F3:F4"/>
    <mergeCell ref="I3:I4"/>
  </mergeCells>
  <phoneticPr fontId="0" type="noConversion"/>
  <printOptions gridLines="1"/>
  <pageMargins left="0.78740157480314965" right="0.78740157480314965" top="0.98425196850393704" bottom="0.59055118110236227" header="0.51181102362204722" footer="0.39370078740157483"/>
  <pageSetup paperSize="9" pageOrder="overThenDown" orientation="landscape" horizontalDpi="4294967294" verticalDpi="4294967293" r:id="rId1"/>
  <headerFooter alignWithMargins="0">
    <oddFooter>&amp;L&amp;6
Verfasser: Josef Beer
Geschützt (§ 69a UrhG)</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CS134"/>
  <sheetViews>
    <sheetView workbookViewId="0">
      <pane ySplit="4" topLeftCell="A5" activePane="bottomLeft" state="frozen"/>
      <selection pane="bottomLeft" activeCell="A5" sqref="A5"/>
    </sheetView>
  </sheetViews>
  <sheetFormatPr baseColWidth="10" defaultRowHeight="12.5" x14ac:dyDescent="0.25"/>
  <cols>
    <col min="1" max="1" width="7.453125" customWidth="1"/>
    <col min="2" max="2" width="40.6328125" customWidth="1"/>
    <col min="3" max="3" width="17.54296875" customWidth="1"/>
    <col min="4" max="4" width="14.36328125" bestFit="1" customWidth="1"/>
    <col min="5" max="5" width="13.90625" customWidth="1"/>
    <col min="6" max="6" width="11.08984375" customWidth="1"/>
    <col min="7" max="7" width="6.90625" customWidth="1"/>
    <col min="8" max="8" width="8.6328125" customWidth="1"/>
    <col min="9" max="9" width="7.6328125" customWidth="1"/>
    <col min="10" max="10" width="10.36328125" style="10" customWidth="1"/>
    <col min="11" max="11" width="8.6328125" customWidth="1"/>
    <col min="12" max="12" width="11.453125" customWidth="1"/>
    <col min="13" max="14" width="12.6328125" customWidth="1"/>
    <col min="15" max="15" width="12.6328125" hidden="1" customWidth="1"/>
    <col min="16" max="16" width="12.6328125" customWidth="1"/>
    <col min="17" max="19" width="12.6328125" style="11" customWidth="1"/>
    <col min="20" max="20" width="12.6328125" style="11" hidden="1" customWidth="1"/>
    <col min="21" max="21" width="12.6328125" style="11" customWidth="1"/>
    <col min="22" max="22" width="12.6328125" customWidth="1"/>
    <col min="23" max="28" width="12.6328125" style="11" customWidth="1"/>
    <col min="29" max="29" width="12.6328125" style="11" hidden="1" customWidth="1"/>
    <col min="30" max="30" width="12.6328125" style="11" customWidth="1"/>
    <col min="31" max="31" width="12.6328125" customWidth="1"/>
    <col min="32" max="37" width="12.6328125" style="11" customWidth="1"/>
    <col min="38" max="38" width="12.6328125" style="11" hidden="1" customWidth="1"/>
    <col min="39" max="39" width="12.6328125" style="11" customWidth="1"/>
    <col min="40" max="40" width="12.6328125" customWidth="1"/>
    <col min="41" max="46" width="12.6328125" style="11" customWidth="1"/>
    <col min="47" max="47" width="12.6328125" style="11" hidden="1" customWidth="1"/>
    <col min="48" max="48" width="12.6328125" style="11" customWidth="1"/>
    <col min="49" max="49" width="12.6328125" customWidth="1"/>
    <col min="50" max="55" width="12.6328125" style="11" customWidth="1"/>
    <col min="56" max="56" width="12.6328125" style="11" hidden="1" customWidth="1"/>
    <col min="57" max="57" width="12.6328125" style="11" customWidth="1"/>
    <col min="58" max="58" width="12.6328125" customWidth="1"/>
    <col min="59" max="64" width="12.6328125" style="11" customWidth="1"/>
    <col min="65" max="65" width="12.6328125" style="11" hidden="1" customWidth="1"/>
    <col min="66" max="66" width="12.6328125" style="11" customWidth="1"/>
    <col min="67" max="67" width="12.6328125" customWidth="1"/>
    <col min="68" max="73" width="12.6328125" style="11" customWidth="1"/>
    <col min="74" max="74" width="12.6328125" style="11" hidden="1" customWidth="1"/>
    <col min="75" max="75" width="12.6328125" style="11" customWidth="1"/>
    <col min="76" max="76" width="12.6328125" customWidth="1"/>
    <col min="77" max="82" width="12.6328125" style="11" customWidth="1"/>
    <col min="83" max="83" width="12.6328125" style="11" hidden="1" customWidth="1"/>
    <col min="84" max="84" width="12.6328125" style="11" customWidth="1"/>
    <col min="85" max="85" width="12.6328125" customWidth="1"/>
    <col min="86" max="91" width="12.6328125" style="11" customWidth="1"/>
    <col min="92" max="92" width="12.6328125" style="11" hidden="1" customWidth="1"/>
    <col min="93" max="93" width="12.6328125" style="11" customWidth="1"/>
    <col min="94" max="94" width="12.6328125" customWidth="1"/>
    <col min="95" max="97" width="12.6328125" style="11" customWidth="1"/>
  </cols>
  <sheetData>
    <row r="1" spans="1:97" ht="30" customHeight="1" x14ac:dyDescent="0.25">
      <c r="A1" s="790" t="str">
        <f>Grunddaten!A2&amp; " - " &amp;Grunddaten!A1</f>
        <v>Wasserversorgungseinrichtung - Gemeinde A</v>
      </c>
      <c r="B1" s="791"/>
      <c r="C1" s="791"/>
      <c r="D1" s="791"/>
      <c r="E1" s="791"/>
      <c r="F1" s="791"/>
      <c r="G1" s="791"/>
      <c r="H1" s="791"/>
      <c r="I1" s="791"/>
      <c r="J1" s="792"/>
      <c r="K1" s="774" t="s">
        <v>611</v>
      </c>
      <c r="L1" s="775"/>
      <c r="M1" s="783" t="s">
        <v>603</v>
      </c>
      <c r="N1" s="783"/>
      <c r="O1" s="783"/>
      <c r="P1" s="802"/>
      <c r="Q1" s="772" t="str">
        <f>"Berechnungen für das Jahr "&amp;R4</f>
        <v>Berechnungen für das Jahr 2012</v>
      </c>
      <c r="R1" s="773"/>
      <c r="S1" s="773"/>
      <c r="T1" s="773"/>
      <c r="U1" s="773"/>
      <c r="V1" s="773"/>
      <c r="W1" s="773"/>
      <c r="X1" s="773"/>
      <c r="Y1" s="812"/>
      <c r="Z1" s="772" t="str">
        <f t="shared" ref="Z1" si="0">"Berechnungen für das Jahr "&amp;AA4</f>
        <v>Berechnungen für das Jahr 2013</v>
      </c>
      <c r="AA1" s="773"/>
      <c r="AB1" s="773"/>
      <c r="AC1" s="773"/>
      <c r="AD1" s="773"/>
      <c r="AE1" s="773"/>
      <c r="AF1" s="773"/>
      <c r="AG1" s="773"/>
      <c r="AH1" s="812"/>
      <c r="AI1" s="772" t="str">
        <f t="shared" ref="AI1" si="1">"Berechnungen für das Jahr "&amp;AJ4</f>
        <v>Berechnungen für das Jahr 2014</v>
      </c>
      <c r="AJ1" s="773"/>
      <c r="AK1" s="773"/>
      <c r="AL1" s="773"/>
      <c r="AM1" s="773"/>
      <c r="AN1" s="773"/>
      <c r="AO1" s="773"/>
      <c r="AP1" s="773"/>
      <c r="AQ1" s="812"/>
      <c r="AR1" s="772" t="str">
        <f t="shared" ref="AR1" si="2">"Berechnungen für das Jahr "&amp;AS4</f>
        <v>Berechnungen für das Jahr 2015</v>
      </c>
      <c r="AS1" s="773"/>
      <c r="AT1" s="773"/>
      <c r="AU1" s="773"/>
      <c r="AV1" s="773"/>
      <c r="AW1" s="773"/>
      <c r="AX1" s="773"/>
      <c r="AY1" s="773"/>
      <c r="AZ1" s="812"/>
      <c r="BA1" s="772" t="str">
        <f t="shared" ref="BA1" si="3">"Berechnungen für das Jahr "&amp;BB4</f>
        <v>Berechnungen für das Jahr 2016</v>
      </c>
      <c r="BB1" s="773"/>
      <c r="BC1" s="773"/>
      <c r="BD1" s="773"/>
      <c r="BE1" s="773"/>
      <c r="BF1" s="773"/>
      <c r="BG1" s="773"/>
      <c r="BH1" s="773"/>
      <c r="BI1" s="812"/>
      <c r="BJ1" s="772" t="str">
        <f t="shared" ref="BJ1" si="4">"Berechnungen für das Jahr "&amp;BK4</f>
        <v>Berechnungen für das Jahr 2017</v>
      </c>
      <c r="BK1" s="773"/>
      <c r="BL1" s="773"/>
      <c r="BM1" s="773"/>
      <c r="BN1" s="773"/>
      <c r="BO1" s="773"/>
      <c r="BP1" s="773"/>
      <c r="BQ1" s="773"/>
      <c r="BR1" s="812"/>
      <c r="BS1" s="772" t="str">
        <f t="shared" ref="BS1" si="5">"Berechnungen für das Jahr "&amp;BT4</f>
        <v>Berechnungen für das Jahr 2018</v>
      </c>
      <c r="BT1" s="773"/>
      <c r="BU1" s="773"/>
      <c r="BV1" s="773"/>
      <c r="BW1" s="773"/>
      <c r="BX1" s="773"/>
      <c r="BY1" s="773"/>
      <c r="BZ1" s="773"/>
      <c r="CA1" s="812"/>
      <c r="CB1" s="772" t="str">
        <f t="shared" ref="CB1" si="6">"Berechnungen für das Jahr "&amp;CC4</f>
        <v>Berechnungen für das Jahr 2019</v>
      </c>
      <c r="CC1" s="773"/>
      <c r="CD1" s="773"/>
      <c r="CE1" s="773"/>
      <c r="CF1" s="773"/>
      <c r="CG1" s="773"/>
      <c r="CH1" s="773"/>
      <c r="CI1" s="773"/>
      <c r="CJ1" s="812"/>
      <c r="CK1" s="772" t="str">
        <f t="shared" ref="CK1" si="7">"Berechnungen für das Jahr "&amp;CL4</f>
        <v>Berechnungen für das Jahr 2020</v>
      </c>
      <c r="CL1" s="773"/>
      <c r="CM1" s="773"/>
      <c r="CN1" s="773"/>
      <c r="CO1" s="773"/>
      <c r="CP1" s="773"/>
      <c r="CQ1" s="773"/>
      <c r="CR1" s="773"/>
      <c r="CS1" s="812"/>
    </row>
    <row r="2" spans="1:97" ht="45" customHeight="1" x14ac:dyDescent="0.35">
      <c r="A2" s="770" t="s">
        <v>781</v>
      </c>
      <c r="B2" s="770"/>
      <c r="C2" s="770"/>
      <c r="D2" s="770"/>
      <c r="E2" s="770"/>
      <c r="F2" s="770"/>
      <c r="G2" s="770"/>
      <c r="H2" s="770"/>
      <c r="I2" s="770"/>
      <c r="J2" s="771"/>
      <c r="K2" s="760" t="s">
        <v>151</v>
      </c>
      <c r="L2" s="796" t="s">
        <v>164</v>
      </c>
      <c r="M2" s="811" t="s">
        <v>162</v>
      </c>
      <c r="N2" s="811" t="s">
        <v>163</v>
      </c>
      <c r="O2" s="112"/>
      <c r="P2" s="803" t="s">
        <v>161</v>
      </c>
      <c r="Q2" s="799" t="s">
        <v>612</v>
      </c>
      <c r="R2" s="813"/>
      <c r="S2" s="813"/>
      <c r="T2" s="813"/>
      <c r="U2" s="813"/>
      <c r="V2" s="813"/>
      <c r="W2" s="813"/>
      <c r="X2" s="809" t="s">
        <v>601</v>
      </c>
      <c r="Y2" s="810"/>
      <c r="Z2" s="799" t="s">
        <v>612</v>
      </c>
      <c r="AA2" s="813"/>
      <c r="AB2" s="813"/>
      <c r="AC2" s="813"/>
      <c r="AD2" s="813"/>
      <c r="AE2" s="813"/>
      <c r="AF2" s="813"/>
      <c r="AG2" s="809" t="s">
        <v>601</v>
      </c>
      <c r="AH2" s="810"/>
      <c r="AI2" s="799" t="s">
        <v>612</v>
      </c>
      <c r="AJ2" s="813"/>
      <c r="AK2" s="813"/>
      <c r="AL2" s="813"/>
      <c r="AM2" s="813"/>
      <c r="AN2" s="813"/>
      <c r="AO2" s="813"/>
      <c r="AP2" s="809" t="s">
        <v>601</v>
      </c>
      <c r="AQ2" s="810"/>
      <c r="AR2" s="799" t="s">
        <v>612</v>
      </c>
      <c r="AS2" s="813"/>
      <c r="AT2" s="813"/>
      <c r="AU2" s="813"/>
      <c r="AV2" s="813"/>
      <c r="AW2" s="813"/>
      <c r="AX2" s="813"/>
      <c r="AY2" s="809" t="s">
        <v>601</v>
      </c>
      <c r="AZ2" s="810"/>
      <c r="BA2" s="799" t="s">
        <v>612</v>
      </c>
      <c r="BB2" s="813"/>
      <c r="BC2" s="813"/>
      <c r="BD2" s="813"/>
      <c r="BE2" s="813"/>
      <c r="BF2" s="813"/>
      <c r="BG2" s="813"/>
      <c r="BH2" s="809" t="s">
        <v>601</v>
      </c>
      <c r="BI2" s="810"/>
      <c r="BJ2" s="799" t="s">
        <v>612</v>
      </c>
      <c r="BK2" s="813"/>
      <c r="BL2" s="813"/>
      <c r="BM2" s="813"/>
      <c r="BN2" s="813"/>
      <c r="BO2" s="813"/>
      <c r="BP2" s="813"/>
      <c r="BQ2" s="809" t="s">
        <v>601</v>
      </c>
      <c r="BR2" s="810"/>
      <c r="BS2" s="799" t="s">
        <v>612</v>
      </c>
      <c r="BT2" s="813"/>
      <c r="BU2" s="813"/>
      <c r="BV2" s="813"/>
      <c r="BW2" s="813"/>
      <c r="BX2" s="813"/>
      <c r="BY2" s="813"/>
      <c r="BZ2" s="809" t="s">
        <v>601</v>
      </c>
      <c r="CA2" s="810"/>
      <c r="CB2" s="799" t="s">
        <v>612</v>
      </c>
      <c r="CC2" s="813"/>
      <c r="CD2" s="813"/>
      <c r="CE2" s="813"/>
      <c r="CF2" s="813"/>
      <c r="CG2" s="813"/>
      <c r="CH2" s="813"/>
      <c r="CI2" s="809" t="s">
        <v>601</v>
      </c>
      <c r="CJ2" s="810"/>
      <c r="CK2" s="799" t="s">
        <v>612</v>
      </c>
      <c r="CL2" s="813"/>
      <c r="CM2" s="813"/>
      <c r="CN2" s="813"/>
      <c r="CO2" s="813"/>
      <c r="CP2" s="813"/>
      <c r="CQ2" s="813"/>
      <c r="CR2" s="809" t="s">
        <v>601</v>
      </c>
      <c r="CS2" s="810"/>
    </row>
    <row r="3" spans="1:97" ht="68.25" customHeight="1" x14ac:dyDescent="0.25">
      <c r="A3" s="785" t="s">
        <v>97</v>
      </c>
      <c r="B3" s="785" t="s">
        <v>95</v>
      </c>
      <c r="C3" s="785" t="s">
        <v>96</v>
      </c>
      <c r="D3" s="785" t="s">
        <v>137</v>
      </c>
      <c r="E3" s="785" t="s">
        <v>106</v>
      </c>
      <c r="F3" s="785" t="s">
        <v>105</v>
      </c>
      <c r="G3" s="243" t="s">
        <v>175</v>
      </c>
      <c r="H3" s="243" t="s">
        <v>176</v>
      </c>
      <c r="I3" s="786" t="s">
        <v>525</v>
      </c>
      <c r="J3" s="807" t="s">
        <v>527</v>
      </c>
      <c r="K3" s="814"/>
      <c r="L3" s="797"/>
      <c r="M3" s="564"/>
      <c r="N3" s="564"/>
      <c r="O3" s="60" t="s">
        <v>107</v>
      </c>
      <c r="P3" s="816"/>
      <c r="Q3" s="2" t="s">
        <v>596</v>
      </c>
      <c r="R3" s="3" t="s">
        <v>613</v>
      </c>
      <c r="S3" s="57" t="s">
        <v>161</v>
      </c>
      <c r="T3" s="57" t="s">
        <v>563</v>
      </c>
      <c r="U3" s="3" t="s">
        <v>614</v>
      </c>
      <c r="V3" s="3" t="s">
        <v>615</v>
      </c>
      <c r="W3" s="60" t="s">
        <v>616</v>
      </c>
      <c r="X3" s="398" t="s">
        <v>617</v>
      </c>
      <c r="Y3" s="399" t="s">
        <v>618</v>
      </c>
      <c r="Z3" s="2" t="s">
        <v>596</v>
      </c>
      <c r="AA3" s="553" t="s">
        <v>613</v>
      </c>
      <c r="AB3" s="57" t="s">
        <v>161</v>
      </c>
      <c r="AC3" s="57" t="s">
        <v>563</v>
      </c>
      <c r="AD3" s="553" t="s">
        <v>614</v>
      </c>
      <c r="AE3" s="553" t="s">
        <v>615</v>
      </c>
      <c r="AF3" s="552" t="s">
        <v>616</v>
      </c>
      <c r="AG3" s="551" t="s">
        <v>617</v>
      </c>
      <c r="AH3" s="399" t="s">
        <v>618</v>
      </c>
      <c r="AI3" s="2" t="s">
        <v>596</v>
      </c>
      <c r="AJ3" s="553" t="s">
        <v>613</v>
      </c>
      <c r="AK3" s="57" t="s">
        <v>161</v>
      </c>
      <c r="AL3" s="57" t="s">
        <v>563</v>
      </c>
      <c r="AM3" s="553" t="s">
        <v>614</v>
      </c>
      <c r="AN3" s="553" t="s">
        <v>615</v>
      </c>
      <c r="AO3" s="552" t="s">
        <v>616</v>
      </c>
      <c r="AP3" s="551" t="s">
        <v>617</v>
      </c>
      <c r="AQ3" s="399" t="s">
        <v>618</v>
      </c>
      <c r="AR3" s="2" t="s">
        <v>596</v>
      </c>
      <c r="AS3" s="553" t="s">
        <v>613</v>
      </c>
      <c r="AT3" s="57" t="s">
        <v>161</v>
      </c>
      <c r="AU3" s="57" t="s">
        <v>563</v>
      </c>
      <c r="AV3" s="553" t="s">
        <v>614</v>
      </c>
      <c r="AW3" s="553" t="s">
        <v>615</v>
      </c>
      <c r="AX3" s="552" t="s">
        <v>616</v>
      </c>
      <c r="AY3" s="551" t="s">
        <v>617</v>
      </c>
      <c r="AZ3" s="399" t="s">
        <v>618</v>
      </c>
      <c r="BA3" s="2" t="s">
        <v>596</v>
      </c>
      <c r="BB3" s="553" t="s">
        <v>613</v>
      </c>
      <c r="BC3" s="57" t="s">
        <v>161</v>
      </c>
      <c r="BD3" s="57" t="s">
        <v>563</v>
      </c>
      <c r="BE3" s="553" t="s">
        <v>614</v>
      </c>
      <c r="BF3" s="553" t="s">
        <v>615</v>
      </c>
      <c r="BG3" s="552" t="s">
        <v>616</v>
      </c>
      <c r="BH3" s="551" t="s">
        <v>617</v>
      </c>
      <c r="BI3" s="399" t="s">
        <v>618</v>
      </c>
      <c r="BJ3" s="2" t="s">
        <v>596</v>
      </c>
      <c r="BK3" s="553" t="s">
        <v>613</v>
      </c>
      <c r="BL3" s="57" t="s">
        <v>161</v>
      </c>
      <c r="BM3" s="57" t="s">
        <v>563</v>
      </c>
      <c r="BN3" s="553" t="s">
        <v>614</v>
      </c>
      <c r="BO3" s="553" t="s">
        <v>615</v>
      </c>
      <c r="BP3" s="552" t="s">
        <v>616</v>
      </c>
      <c r="BQ3" s="551" t="s">
        <v>617</v>
      </c>
      <c r="BR3" s="399" t="s">
        <v>618</v>
      </c>
      <c r="BS3" s="2" t="s">
        <v>596</v>
      </c>
      <c r="BT3" s="553" t="s">
        <v>613</v>
      </c>
      <c r="BU3" s="57" t="s">
        <v>161</v>
      </c>
      <c r="BV3" s="57" t="s">
        <v>563</v>
      </c>
      <c r="BW3" s="553" t="s">
        <v>614</v>
      </c>
      <c r="BX3" s="553" t="s">
        <v>615</v>
      </c>
      <c r="BY3" s="552" t="s">
        <v>616</v>
      </c>
      <c r="BZ3" s="551" t="s">
        <v>617</v>
      </c>
      <c r="CA3" s="399" t="s">
        <v>618</v>
      </c>
      <c r="CB3" s="2" t="s">
        <v>596</v>
      </c>
      <c r="CC3" s="553" t="s">
        <v>613</v>
      </c>
      <c r="CD3" s="57" t="s">
        <v>161</v>
      </c>
      <c r="CE3" s="57" t="s">
        <v>563</v>
      </c>
      <c r="CF3" s="553" t="s">
        <v>614</v>
      </c>
      <c r="CG3" s="553" t="s">
        <v>615</v>
      </c>
      <c r="CH3" s="552" t="s">
        <v>616</v>
      </c>
      <c r="CI3" s="551" t="s">
        <v>617</v>
      </c>
      <c r="CJ3" s="399" t="s">
        <v>618</v>
      </c>
      <c r="CK3" s="2" t="s">
        <v>596</v>
      </c>
      <c r="CL3" s="553" t="s">
        <v>613</v>
      </c>
      <c r="CM3" s="57" t="s">
        <v>161</v>
      </c>
      <c r="CN3" s="57" t="s">
        <v>563</v>
      </c>
      <c r="CO3" s="553" t="s">
        <v>614</v>
      </c>
      <c r="CP3" s="553" t="s">
        <v>615</v>
      </c>
      <c r="CQ3" s="552" t="s">
        <v>616</v>
      </c>
      <c r="CR3" s="551" t="s">
        <v>617</v>
      </c>
      <c r="CS3" s="399" t="s">
        <v>618</v>
      </c>
    </row>
    <row r="4" spans="1:97" ht="13" x14ac:dyDescent="0.25">
      <c r="A4" s="785"/>
      <c r="B4" s="785"/>
      <c r="C4" s="785"/>
      <c r="D4" s="785"/>
      <c r="E4" s="785"/>
      <c r="F4" s="785"/>
      <c r="G4" s="242" t="s">
        <v>83</v>
      </c>
      <c r="H4" s="242" t="s">
        <v>173</v>
      </c>
      <c r="I4" s="787"/>
      <c r="J4" s="808"/>
      <c r="K4" s="815"/>
      <c r="L4" s="798"/>
      <c r="M4" s="7">
        <f>EOMONTH(Grunddaten!$H$6,-1)</f>
        <v>40908</v>
      </c>
      <c r="N4" s="7">
        <f>M4</f>
        <v>40908</v>
      </c>
      <c r="O4" s="78"/>
      <c r="P4" s="113">
        <f>M4</f>
        <v>40908</v>
      </c>
      <c r="Q4" s="8">
        <f>U4</f>
        <v>2012</v>
      </c>
      <c r="R4" s="38">
        <f>U4</f>
        <v>2012</v>
      </c>
      <c r="S4" s="7">
        <f>V4</f>
        <v>41274</v>
      </c>
      <c r="T4" s="7">
        <f>S4</f>
        <v>41274</v>
      </c>
      <c r="U4" s="38">
        <f>YEAR(V4)</f>
        <v>2012</v>
      </c>
      <c r="V4" s="7">
        <f>EOMONTH(M4,12)</f>
        <v>41274</v>
      </c>
      <c r="W4" s="7">
        <f>V4</f>
        <v>41274</v>
      </c>
      <c r="X4" s="7">
        <f>V4</f>
        <v>41274</v>
      </c>
      <c r="Y4" s="90">
        <f>V4</f>
        <v>41274</v>
      </c>
      <c r="Z4" s="8">
        <f t="shared" ref="Z4" si="8">AD4</f>
        <v>2013</v>
      </c>
      <c r="AA4" s="38">
        <f t="shared" ref="AA4:AB4" si="9">AD4</f>
        <v>2013</v>
      </c>
      <c r="AB4" s="7">
        <f t="shared" si="9"/>
        <v>41639</v>
      </c>
      <c r="AC4" s="7">
        <f t="shared" ref="AC4" si="10">AB4</f>
        <v>41639</v>
      </c>
      <c r="AD4" s="38">
        <f t="shared" ref="AD4" si="11">YEAR(AE4)</f>
        <v>2013</v>
      </c>
      <c r="AE4" s="7">
        <f t="shared" ref="AE4" si="12">EOMONTH(V4,12)</f>
        <v>41639</v>
      </c>
      <c r="AF4" s="7">
        <f t="shared" ref="AF4" si="13">AE4</f>
        <v>41639</v>
      </c>
      <c r="AG4" s="7">
        <f t="shared" ref="AG4" si="14">AE4</f>
        <v>41639</v>
      </c>
      <c r="AH4" s="90">
        <f t="shared" ref="AH4" si="15">AE4</f>
        <v>41639</v>
      </c>
      <c r="AI4" s="8">
        <f t="shared" ref="AI4" si="16">AM4</f>
        <v>2014</v>
      </c>
      <c r="AJ4" s="38">
        <f t="shared" ref="AJ4:AK4" si="17">AM4</f>
        <v>2014</v>
      </c>
      <c r="AK4" s="7">
        <f t="shared" si="17"/>
        <v>42004</v>
      </c>
      <c r="AL4" s="7">
        <f t="shared" ref="AL4" si="18">AK4</f>
        <v>42004</v>
      </c>
      <c r="AM4" s="38">
        <f t="shared" ref="AM4" si="19">YEAR(AN4)</f>
        <v>2014</v>
      </c>
      <c r="AN4" s="7">
        <f t="shared" ref="AN4" si="20">EOMONTH(AE4,12)</f>
        <v>42004</v>
      </c>
      <c r="AO4" s="7">
        <f t="shared" ref="AO4" si="21">AN4</f>
        <v>42004</v>
      </c>
      <c r="AP4" s="7">
        <f t="shared" ref="AP4" si="22">AN4</f>
        <v>42004</v>
      </c>
      <c r="AQ4" s="90">
        <f t="shared" ref="AQ4" si="23">AN4</f>
        <v>42004</v>
      </c>
      <c r="AR4" s="8">
        <f t="shared" ref="AR4" si="24">AV4</f>
        <v>2015</v>
      </c>
      <c r="AS4" s="38">
        <f t="shared" ref="AS4:AT4" si="25">AV4</f>
        <v>2015</v>
      </c>
      <c r="AT4" s="7">
        <f t="shared" si="25"/>
        <v>42369</v>
      </c>
      <c r="AU4" s="7">
        <f t="shared" ref="AU4" si="26">AT4</f>
        <v>42369</v>
      </c>
      <c r="AV4" s="38">
        <f t="shared" ref="AV4" si="27">YEAR(AW4)</f>
        <v>2015</v>
      </c>
      <c r="AW4" s="7">
        <f t="shared" ref="AW4" si="28">EOMONTH(AN4,12)</f>
        <v>42369</v>
      </c>
      <c r="AX4" s="7">
        <f t="shared" ref="AX4" si="29">AW4</f>
        <v>42369</v>
      </c>
      <c r="AY4" s="7">
        <f t="shared" ref="AY4" si="30">AW4</f>
        <v>42369</v>
      </c>
      <c r="AZ4" s="90">
        <f t="shared" ref="AZ4" si="31">AW4</f>
        <v>42369</v>
      </c>
      <c r="BA4" s="8">
        <f t="shared" ref="BA4" si="32">BE4</f>
        <v>2016</v>
      </c>
      <c r="BB4" s="38">
        <f t="shared" ref="BB4:BC4" si="33">BE4</f>
        <v>2016</v>
      </c>
      <c r="BC4" s="7">
        <f t="shared" si="33"/>
        <v>42735</v>
      </c>
      <c r="BD4" s="7">
        <f t="shared" ref="BD4" si="34">BC4</f>
        <v>42735</v>
      </c>
      <c r="BE4" s="38">
        <f t="shared" ref="BE4" si="35">YEAR(BF4)</f>
        <v>2016</v>
      </c>
      <c r="BF4" s="7">
        <f t="shared" ref="BF4" si="36">EOMONTH(AW4,12)</f>
        <v>42735</v>
      </c>
      <c r="BG4" s="7">
        <f t="shared" ref="BG4" si="37">BF4</f>
        <v>42735</v>
      </c>
      <c r="BH4" s="7">
        <f t="shared" ref="BH4" si="38">BF4</f>
        <v>42735</v>
      </c>
      <c r="BI4" s="90">
        <f t="shared" ref="BI4" si="39">BF4</f>
        <v>42735</v>
      </c>
      <c r="BJ4" s="8">
        <f t="shared" ref="BJ4" si="40">BN4</f>
        <v>2017</v>
      </c>
      <c r="BK4" s="38">
        <f t="shared" ref="BK4:BL4" si="41">BN4</f>
        <v>2017</v>
      </c>
      <c r="BL4" s="7">
        <f t="shared" si="41"/>
        <v>43100</v>
      </c>
      <c r="BM4" s="7">
        <f t="shared" ref="BM4" si="42">BL4</f>
        <v>43100</v>
      </c>
      <c r="BN4" s="38">
        <f t="shared" ref="BN4" si="43">YEAR(BO4)</f>
        <v>2017</v>
      </c>
      <c r="BO4" s="7">
        <f t="shared" ref="BO4" si="44">EOMONTH(BF4,12)</f>
        <v>43100</v>
      </c>
      <c r="BP4" s="7">
        <f t="shared" ref="BP4" si="45">BO4</f>
        <v>43100</v>
      </c>
      <c r="BQ4" s="7">
        <f t="shared" ref="BQ4" si="46">BO4</f>
        <v>43100</v>
      </c>
      <c r="BR4" s="90">
        <f t="shared" ref="BR4" si="47">BO4</f>
        <v>43100</v>
      </c>
      <c r="BS4" s="8">
        <f t="shared" ref="BS4" si="48">BW4</f>
        <v>2018</v>
      </c>
      <c r="BT4" s="38">
        <f t="shared" ref="BT4:BU4" si="49">BW4</f>
        <v>2018</v>
      </c>
      <c r="BU4" s="7">
        <f t="shared" si="49"/>
        <v>43465</v>
      </c>
      <c r="BV4" s="7">
        <f t="shared" ref="BV4" si="50">BU4</f>
        <v>43465</v>
      </c>
      <c r="BW4" s="38">
        <f t="shared" ref="BW4" si="51">YEAR(BX4)</f>
        <v>2018</v>
      </c>
      <c r="BX4" s="7">
        <f t="shared" ref="BX4" si="52">EOMONTH(BO4,12)</f>
        <v>43465</v>
      </c>
      <c r="BY4" s="7">
        <f t="shared" ref="BY4" si="53">BX4</f>
        <v>43465</v>
      </c>
      <c r="BZ4" s="7">
        <f t="shared" ref="BZ4" si="54">BX4</f>
        <v>43465</v>
      </c>
      <c r="CA4" s="90">
        <f t="shared" ref="CA4" si="55">BX4</f>
        <v>43465</v>
      </c>
      <c r="CB4" s="8">
        <f t="shared" ref="CB4" si="56">CF4</f>
        <v>2019</v>
      </c>
      <c r="CC4" s="38">
        <f t="shared" ref="CC4:CD4" si="57">CF4</f>
        <v>2019</v>
      </c>
      <c r="CD4" s="7">
        <f t="shared" si="57"/>
        <v>43830</v>
      </c>
      <c r="CE4" s="7">
        <f t="shared" ref="CE4" si="58">CD4</f>
        <v>43830</v>
      </c>
      <c r="CF4" s="38">
        <f t="shared" ref="CF4" si="59">YEAR(CG4)</f>
        <v>2019</v>
      </c>
      <c r="CG4" s="7">
        <f t="shared" ref="CG4" si="60">EOMONTH(BX4,12)</f>
        <v>43830</v>
      </c>
      <c r="CH4" s="7">
        <f t="shared" ref="CH4" si="61">CG4</f>
        <v>43830</v>
      </c>
      <c r="CI4" s="7">
        <f t="shared" ref="CI4" si="62">CG4</f>
        <v>43830</v>
      </c>
      <c r="CJ4" s="90">
        <f t="shared" ref="CJ4" si="63">CG4</f>
        <v>43830</v>
      </c>
      <c r="CK4" s="8">
        <f t="shared" ref="CK4" si="64">CO4</f>
        <v>2020</v>
      </c>
      <c r="CL4" s="38">
        <f t="shared" ref="CL4:CM4" si="65">CO4</f>
        <v>2020</v>
      </c>
      <c r="CM4" s="7">
        <f t="shared" si="65"/>
        <v>44196</v>
      </c>
      <c r="CN4" s="7">
        <f t="shared" ref="CN4" si="66">CM4</f>
        <v>44196</v>
      </c>
      <c r="CO4" s="38">
        <f t="shared" ref="CO4" si="67">YEAR(CP4)</f>
        <v>2020</v>
      </c>
      <c r="CP4" s="7">
        <f t="shared" ref="CP4" si="68">EOMONTH(CG4,12)</f>
        <v>44196</v>
      </c>
      <c r="CQ4" s="7">
        <f t="shared" ref="CQ4" si="69">CP4</f>
        <v>44196</v>
      </c>
      <c r="CR4" s="7">
        <f t="shared" ref="CR4" si="70">CP4</f>
        <v>44196</v>
      </c>
      <c r="CS4" s="90">
        <f t="shared" ref="CS4" si="71">CP4</f>
        <v>44196</v>
      </c>
    </row>
    <row r="5" spans="1:97" ht="12.9" customHeight="1" x14ac:dyDescent="0.25">
      <c r="A5" s="212"/>
      <c r="B5" s="213"/>
      <c r="C5" s="213"/>
      <c r="D5" s="214"/>
      <c r="E5" s="214"/>
      <c r="F5" s="271"/>
      <c r="G5" s="215"/>
      <c r="H5" s="244"/>
      <c r="I5" s="190"/>
      <c r="J5" s="191"/>
      <c r="K5" s="388">
        <f>IF(AND(G5&gt;0,G5&lt;=1,H5=0),1,IF(H5&gt;=1,1,IF(H5&gt;0,H5,IF(AND(G5&gt;0,OR(H5=0,H5="")),ROUND(1/G5,4),0))))</f>
        <v>0</v>
      </c>
      <c r="L5" s="94">
        <f>IF(AND(E5&gt;0,F5&gt;0,K5&gt;0),ROUND((E5-I5)*K5,2),IF(AND(E5&lt;0,F5&gt;0,K5&gt;0),ROUND(E5*K5,2),0))</f>
        <v>0</v>
      </c>
      <c r="M5" s="9">
        <f t="shared" ref="M5:M36" si="72">IF(AND(E5-N5&gt;=0,F5&gt;0,YEAR(M$4)&gt;=YEAR(F5)),E5-N5,IF(AND(E5-N5&lt;0,F5&gt;0,YEAR(M$4)&gt;=YEAR(F5)),E5-N5,0))</f>
        <v>0</v>
      </c>
      <c r="N5" s="9">
        <f>IF(AND(YEAR(F5)&lt;=YEAR(M$4),E5&lt;1000,E5&gt;-1000,F5&gt;0,K5=1),E5-I5,IF(AND(YEAR(F5)&lt;=YEAR(M$4),E5&gt;0,F5&gt;0,K5&gt;0,E5&gt;L5*(YEAR(M$4)-YEAR(F5))+ROUND((L5/12)*(13-MONTH(F5)),2)+I5),L5*(YEAR(M$4)-YEAR(F5))+ROUND((L5/12)*(13-MONTH(F5)),2),IF(AND(YEAR(F5)&lt;=YEAR(M$4),E5&gt;0,F5&gt;0,K5&gt;0,E5&lt;=(L5*(YEAR(M$4)-YEAR(F5)+ROUND((L5/12)*(13-MONTH(F5)),2)))+I5),E5-I5,IF(AND(YEAR(F5)&lt;=YEAR(M$4),E5&lt;0,F5&gt;0,K5&gt;0,E5&lt;L5*(YEAR(M$4)-YEAR(F5))+ROUND((L5/12)*(13-MONTH(F5)),2)+I5),L5*(YEAR(M$4)-YEAR(F5))+ROUND((L5/12)*(13-MONTH(F5)),2),IF(AND(YEAR(F5)&lt;=YEAR(M$4),E5&lt;0,F5&gt;0,K5&gt;0,E5&lt;=(L5*(YEAR(M$4)-YEAR(F5)+ROUND((L5/12)*(13-MONTH(F5)),2)))+I5),E5-I5,0)))))</f>
        <v>0</v>
      </c>
      <c r="O5" s="9"/>
      <c r="P5" s="96">
        <f t="shared" ref="P5:P36" si="73">IF(AND($F5&gt;0,$F5&lt;=N$4),$E5,0)</f>
        <v>0</v>
      </c>
      <c r="Q5" s="4">
        <f t="shared" ref="Q5:Q36" si="74">IF(YEAR($F5)=Q$4,$E5,0)</f>
        <v>0</v>
      </c>
      <c r="R5" s="9">
        <f t="shared" ref="R5:R36" si="75">IF(Q5&lt;&gt;0,ROUND(Q5*YEARFRAC($F5,S$4,0),2),0)</f>
        <v>0</v>
      </c>
      <c r="S5" s="9">
        <f>IF(AND($F5&gt;0,$F5&lt;=V$4),$E5,0)</f>
        <v>0</v>
      </c>
      <c r="T5" s="9">
        <f>IF(U5&lt;&gt;0,ROUND(U5/$L5*S5,2),0)</f>
        <v>0</v>
      </c>
      <c r="U5" s="9">
        <f>IF(AND(YEAR($F5)=YEAR(V$4),$E5&lt;1000,$E5&gt;-1000,$F5&gt;0,$K5=1),$E5-$I5,IF(AND(YEAR($F5)=YEAR(V$4),$F5&gt;0,$K5&gt;0),ROUND(($L5/12)*(13-MONTH($F5)),2),IF(AND(YEAR($F5)&lt;YEAR(V$4),$E5&gt;0,$F5&gt;0,$K5&gt;0,M5&gt;$L5+$I5),$L5,IF(AND(YEAR($F5)&lt;YEAR(V$4),$E5&gt;0,$F5&gt;0,$K5&gt;0,M5&gt;0,M5&lt;=$L5+$I5),M5-$I5,IF(AND(YEAR($F5)&lt;YEAR(V$4),$E5&lt;0,$F5&gt;0,$K5&gt;0,M5&lt;0,M5&lt;=$L5),$L5,IF(AND(YEAR($F5)&lt;YEAR(V$4),$E5&lt;0,$F5&gt;0,$K5&gt;0,M5&lt;0,M5&gt;$L5),M5,0))))))</f>
        <v>0</v>
      </c>
      <c r="V5" s="9">
        <f t="shared" ref="V5:V36" si="76">IF(AND(YEAR(V$4)=YEAR($F5),$E5&gt;0,$F5&gt;0,$E5-U5&gt;=0),$E5-U5,IF(AND(YEAR(V$4)&gt;YEAR($F5),$E5&gt;0,$F5&gt;0,M5-U5&gt;=0),M5-U5,IF(AND(YEAR(V$4)=YEAR($F5),$E5&lt;0,$F5&gt;0,$E5-U5&lt;0),$E5-U5,IF(AND(YEAR(V$4)&gt;YEAR($F5),$E5&lt;0,$F5&gt;0,M5-U5&lt;=0),M5-U5,0))))</f>
        <v>0</v>
      </c>
      <c r="W5" s="9">
        <f>N5+U5</f>
        <v>0</v>
      </c>
      <c r="X5" s="9">
        <f>IF(AND(R5&lt;&gt;0,$J5="H",$L5=0),R5,IF(AND(YEAR(V$4)&gt;=YEAR($F5),$J5="H",$F5&gt;0,$L5=0),$E5,0))</f>
        <v>0</v>
      </c>
      <c r="Y5" s="96">
        <f>IF(AND(YEAR(V$4)&gt;=YEAR($F5),$E5&gt;0,$F5&gt;0,U5&gt;0,$J5="H"),ROUND(U5/$L5*$E5,2),IF(AND(YEAR(V$4)&gt;=YEAR($F5),$E5&lt;0,$F5&gt;0,U5&lt;0,$J5="H"),ROUND(U5/$L5*$E5,2),0))</f>
        <v>0</v>
      </c>
      <c r="Z5" s="4">
        <f t="shared" ref="Z5:CK20" si="77">IF(YEAR($F5)=Z$4,$E5,0)</f>
        <v>0</v>
      </c>
      <c r="AA5" s="9">
        <f t="shared" ref="AA5:AA68" si="78">IF(Z5&lt;&gt;0,ROUND(Z5*YEARFRAC($F5,AB$4,0),2),0)</f>
        <v>0</v>
      </c>
      <c r="AB5" s="9">
        <f t="shared" ref="AB5:AB68" si="79">IF(AND($F5&gt;0,$F5&lt;=AE$4),$E5,0)</f>
        <v>0</v>
      </c>
      <c r="AC5" s="9">
        <f t="shared" ref="AC5:AC20" si="80">IF(AD5&lt;&gt;0,ROUND(AD5/$L5*AB5,2),0)</f>
        <v>0</v>
      </c>
      <c r="AD5" s="9">
        <f t="shared" ref="AD5:AD68" si="81">IF(AND(YEAR($F5)=YEAR(AE$4),$E5&lt;1000,$E5&gt;-1000,$F5&gt;0,$K5=1),$E5-$I5,IF(AND(YEAR($F5)=YEAR(AE$4),$F5&gt;0,$K5&gt;0),ROUND(($L5/12)*(13-MONTH($F5)),2),IF(AND(YEAR($F5)&lt;YEAR(AE$4),$E5&gt;0,$F5&gt;0,$K5&gt;0,V5&gt;$L5+$I5),$L5,IF(AND(YEAR($F5)&lt;YEAR(AE$4),$E5&gt;0,$F5&gt;0,$K5&gt;0,V5&gt;0,V5&lt;=$L5+$I5),V5-$I5,IF(AND(YEAR($F5)&lt;YEAR(AE$4),$E5&lt;0,$F5&gt;0,$K5&gt;0,V5&lt;0,V5&lt;=$L5),$L5,IF(AND(YEAR($F5)&lt;YEAR(AE$4),$E5&lt;0,$F5&gt;0,$K5&gt;0,V5&lt;0,V5&gt;$L5),V5,0))))))</f>
        <v>0</v>
      </c>
      <c r="AE5" s="9">
        <f t="shared" ref="AE5:AE68" si="82">IF(AND(YEAR(AE$4)=YEAR($F5),$E5&gt;0,$F5&gt;0,$E5-AD5&gt;=0),$E5-AD5,IF(AND(YEAR(AE$4)&gt;YEAR($F5),$E5&gt;0,$F5&gt;0,V5-AD5&gt;=0),V5-AD5,IF(AND(YEAR(AE$4)=YEAR($F5),$E5&lt;0,$F5&gt;0,$E5-AD5&lt;0),$E5-AD5,IF(AND(YEAR(AE$4)&gt;YEAR($F5),$E5&lt;0,$F5&gt;0,V5-AD5&lt;=0),V5-AD5,0))))</f>
        <v>0</v>
      </c>
      <c r="AF5" s="9">
        <f t="shared" ref="AF5:AF68" si="83">W5+AD5</f>
        <v>0</v>
      </c>
      <c r="AG5" s="9">
        <f t="shared" ref="AG5:AG68" si="84">IF(AND(AA5&lt;&gt;0,$J5="H",$L5=0),AA5,IF(AND(YEAR(AE$4)&gt;=YEAR($F5),$J5="H",$F5&gt;0,$L5=0),$E5,0))</f>
        <v>0</v>
      </c>
      <c r="AH5" s="96">
        <f t="shared" ref="AH5:AH68" si="85">IF(AND(YEAR(AE$4)&gt;=YEAR($F5),$E5&gt;0,$F5&gt;0,AD5&gt;0,$J5="H"),ROUND(AD5/$L5*$E5,2),IF(AND(YEAR(AE$4)&gt;=YEAR($F5),$E5&lt;0,$F5&gt;0,AD5&lt;0,$J5="H"),ROUND(AD5/$L5*$E5,2),0))</f>
        <v>0</v>
      </c>
      <c r="AI5" s="4">
        <f t="shared" si="77"/>
        <v>0</v>
      </c>
      <c r="AJ5" s="9">
        <f t="shared" ref="AJ5:AJ68" si="86">IF(AI5&lt;&gt;0,ROUND(AI5*YEARFRAC($F5,AK$4,0),2),0)</f>
        <v>0</v>
      </c>
      <c r="AK5" s="9">
        <f t="shared" ref="AK5:AK68" si="87">IF(AND($F5&gt;0,$F5&lt;=AN$4),$E5,0)</f>
        <v>0</v>
      </c>
      <c r="AL5" s="9">
        <f t="shared" ref="AL5:AL20" si="88">IF(AM5&lt;&gt;0,ROUND(AM5/$L5*AK5,2),0)</f>
        <v>0</v>
      </c>
      <c r="AM5" s="9">
        <f t="shared" ref="AM5:AM68" si="89">IF(AND(YEAR($F5)=YEAR(AN$4),$E5&lt;1000,$E5&gt;-1000,$F5&gt;0,$K5=1),$E5-$I5,IF(AND(YEAR($F5)=YEAR(AN$4),$F5&gt;0,$K5&gt;0),ROUND(($L5/12)*(13-MONTH($F5)),2),IF(AND(YEAR($F5)&lt;YEAR(AN$4),$E5&gt;0,$F5&gt;0,$K5&gt;0,AE5&gt;$L5+$I5),$L5,IF(AND(YEAR($F5)&lt;YEAR(AN$4),$E5&gt;0,$F5&gt;0,$K5&gt;0,AE5&gt;0,AE5&lt;=$L5+$I5),AE5-$I5,IF(AND(YEAR($F5)&lt;YEAR(AN$4),$E5&lt;0,$F5&gt;0,$K5&gt;0,AE5&lt;0,AE5&lt;=$L5),$L5,IF(AND(YEAR($F5)&lt;YEAR(AN$4),$E5&lt;0,$F5&gt;0,$K5&gt;0,AE5&lt;0,AE5&gt;$L5),AE5,0))))))</f>
        <v>0</v>
      </c>
      <c r="AN5" s="9">
        <f t="shared" ref="AN5:AN68" si="90">IF(AND(YEAR(AN$4)=YEAR($F5),$E5&gt;0,$F5&gt;0,$E5-AM5&gt;=0),$E5-AM5,IF(AND(YEAR(AN$4)&gt;YEAR($F5),$E5&gt;0,$F5&gt;0,AE5-AM5&gt;=0),AE5-AM5,IF(AND(YEAR(AN$4)=YEAR($F5),$E5&lt;0,$F5&gt;0,$E5-AM5&lt;0),$E5-AM5,IF(AND(YEAR(AN$4)&gt;YEAR($F5),$E5&lt;0,$F5&gt;0,AE5-AM5&lt;=0),AE5-AM5,0))))</f>
        <v>0</v>
      </c>
      <c r="AO5" s="9">
        <f t="shared" ref="AO5:AO68" si="91">AF5+AM5</f>
        <v>0</v>
      </c>
      <c r="AP5" s="9">
        <f t="shared" ref="AP5:AP68" si="92">IF(AND(AJ5&lt;&gt;0,$J5="H",$L5=0),AJ5,IF(AND(YEAR(AN$4)&gt;=YEAR($F5),$J5="H",$F5&gt;0,$L5=0),$E5,0))</f>
        <v>0</v>
      </c>
      <c r="AQ5" s="96">
        <f t="shared" ref="AQ5:AQ68" si="93">IF(AND(YEAR(AN$4)&gt;=YEAR($F5),$E5&gt;0,$F5&gt;0,AM5&gt;0,$J5="H"),ROUND(AM5/$L5*$E5,2),IF(AND(YEAR(AN$4)&gt;=YEAR($F5),$E5&lt;0,$F5&gt;0,AM5&lt;0,$J5="H"),ROUND(AM5/$L5*$E5,2),0))</f>
        <v>0</v>
      </c>
      <c r="AR5" s="4">
        <f t="shared" si="77"/>
        <v>0</v>
      </c>
      <c r="AS5" s="9">
        <f t="shared" ref="AS5:AS68" si="94">IF(AR5&lt;&gt;0,ROUND(AR5*YEARFRAC($F5,AT$4,0),2),0)</f>
        <v>0</v>
      </c>
      <c r="AT5" s="9">
        <f t="shared" ref="AT5:AT68" si="95">IF(AND($F5&gt;0,$F5&lt;=AW$4),$E5,0)</f>
        <v>0</v>
      </c>
      <c r="AU5" s="9">
        <f t="shared" ref="AU5:AU20" si="96">IF(AV5&lt;&gt;0,ROUND(AV5/$L5*AT5,2),0)</f>
        <v>0</v>
      </c>
      <c r="AV5" s="9">
        <f t="shared" ref="AV5:AV68" si="97">IF(AND(YEAR($F5)=YEAR(AW$4),$E5&lt;1000,$E5&gt;-1000,$F5&gt;0,$K5=1),$E5-$I5,IF(AND(YEAR($F5)=YEAR(AW$4),$F5&gt;0,$K5&gt;0),ROUND(($L5/12)*(13-MONTH($F5)),2),IF(AND(YEAR($F5)&lt;YEAR(AW$4),$E5&gt;0,$F5&gt;0,$K5&gt;0,AN5&gt;$L5+$I5),$L5,IF(AND(YEAR($F5)&lt;YEAR(AW$4),$E5&gt;0,$F5&gt;0,$K5&gt;0,AN5&gt;0,AN5&lt;=$L5+$I5),AN5-$I5,IF(AND(YEAR($F5)&lt;YEAR(AW$4),$E5&lt;0,$F5&gt;0,$K5&gt;0,AN5&lt;0,AN5&lt;=$L5),$L5,IF(AND(YEAR($F5)&lt;YEAR(AW$4),$E5&lt;0,$F5&gt;0,$K5&gt;0,AN5&lt;0,AN5&gt;$L5),AN5,0))))))</f>
        <v>0</v>
      </c>
      <c r="AW5" s="9">
        <f t="shared" ref="AW5:AW68" si="98">IF(AND(YEAR(AW$4)=YEAR($F5),$E5&gt;0,$F5&gt;0,$E5-AV5&gt;=0),$E5-AV5,IF(AND(YEAR(AW$4)&gt;YEAR($F5),$E5&gt;0,$F5&gt;0,AN5-AV5&gt;=0),AN5-AV5,IF(AND(YEAR(AW$4)=YEAR($F5),$E5&lt;0,$F5&gt;0,$E5-AV5&lt;0),$E5-AV5,IF(AND(YEAR(AW$4)&gt;YEAR($F5),$E5&lt;0,$F5&gt;0,AN5-AV5&lt;=0),AN5-AV5,0))))</f>
        <v>0</v>
      </c>
      <c r="AX5" s="9">
        <f t="shared" ref="AX5:AX68" si="99">AO5+AV5</f>
        <v>0</v>
      </c>
      <c r="AY5" s="9">
        <f t="shared" ref="AY5:AY68" si="100">IF(AND(AS5&lt;&gt;0,$J5="H",$L5=0),AS5,IF(AND(YEAR(AW$4)&gt;=YEAR($F5),$J5="H",$F5&gt;0,$L5=0),$E5,0))</f>
        <v>0</v>
      </c>
      <c r="AZ5" s="96">
        <f t="shared" ref="AZ5:AZ68" si="101">IF(AND(YEAR(AW$4)&gt;=YEAR($F5),$E5&gt;0,$F5&gt;0,AV5&gt;0,$J5="H"),ROUND(AV5/$L5*$E5,2),IF(AND(YEAR(AW$4)&gt;=YEAR($F5),$E5&lt;0,$F5&gt;0,AV5&lt;0,$J5="H"),ROUND(AV5/$L5*$E5,2),0))</f>
        <v>0</v>
      </c>
      <c r="BA5" s="4">
        <f t="shared" si="77"/>
        <v>0</v>
      </c>
      <c r="BB5" s="9">
        <f t="shared" ref="BB5:BB68" si="102">IF(BA5&lt;&gt;0,ROUND(BA5*YEARFRAC($F5,BC$4,0),2),0)</f>
        <v>0</v>
      </c>
      <c r="BC5" s="9">
        <f t="shared" ref="BC5:BC68" si="103">IF(AND($F5&gt;0,$F5&lt;=BF$4),$E5,0)</f>
        <v>0</v>
      </c>
      <c r="BD5" s="9">
        <f t="shared" ref="BD5:BD20" si="104">IF(BE5&lt;&gt;0,ROUND(BE5/$L5*BC5,2),0)</f>
        <v>0</v>
      </c>
      <c r="BE5" s="9">
        <f t="shared" ref="BE5:BE68" si="105">IF(AND(YEAR($F5)=YEAR(BF$4),$E5&lt;1000,$E5&gt;-1000,$F5&gt;0,$K5=1),$E5-$I5,IF(AND(YEAR($F5)=YEAR(BF$4),$F5&gt;0,$K5&gt;0),ROUND(($L5/12)*(13-MONTH($F5)),2),IF(AND(YEAR($F5)&lt;YEAR(BF$4),$E5&gt;0,$F5&gt;0,$K5&gt;0,AW5&gt;$L5+$I5),$L5,IF(AND(YEAR($F5)&lt;YEAR(BF$4),$E5&gt;0,$F5&gt;0,$K5&gt;0,AW5&gt;0,AW5&lt;=$L5+$I5),AW5-$I5,IF(AND(YEAR($F5)&lt;YEAR(BF$4),$E5&lt;0,$F5&gt;0,$K5&gt;0,AW5&lt;0,AW5&lt;=$L5),$L5,IF(AND(YEAR($F5)&lt;YEAR(BF$4),$E5&lt;0,$F5&gt;0,$K5&gt;0,AW5&lt;0,AW5&gt;$L5),AW5,0))))))</f>
        <v>0</v>
      </c>
      <c r="BF5" s="9">
        <f t="shared" ref="BF5:BF68" si="106">IF(AND(YEAR(BF$4)=YEAR($F5),$E5&gt;0,$F5&gt;0,$E5-BE5&gt;=0),$E5-BE5,IF(AND(YEAR(BF$4)&gt;YEAR($F5),$E5&gt;0,$F5&gt;0,AW5-BE5&gt;=0),AW5-BE5,IF(AND(YEAR(BF$4)=YEAR($F5),$E5&lt;0,$F5&gt;0,$E5-BE5&lt;0),$E5-BE5,IF(AND(YEAR(BF$4)&gt;YEAR($F5),$E5&lt;0,$F5&gt;0,AW5-BE5&lt;=0),AW5-BE5,0))))</f>
        <v>0</v>
      </c>
      <c r="BG5" s="9">
        <f t="shared" ref="BG5:BG68" si="107">AX5+BE5</f>
        <v>0</v>
      </c>
      <c r="BH5" s="9">
        <f t="shared" ref="BH5:BH68" si="108">IF(AND(BB5&lt;&gt;0,$J5="H",$L5=0),BB5,IF(AND(YEAR(BF$4)&gt;=YEAR($F5),$J5="H",$F5&gt;0,$L5=0),$E5,0))</f>
        <v>0</v>
      </c>
      <c r="BI5" s="96">
        <f t="shared" ref="BI5:BI68" si="109">IF(AND(YEAR(BF$4)&gt;=YEAR($F5),$E5&gt;0,$F5&gt;0,BE5&gt;0,$J5="H"),ROUND(BE5/$L5*$E5,2),IF(AND(YEAR(BF$4)&gt;=YEAR($F5),$E5&lt;0,$F5&gt;0,BE5&lt;0,$J5="H"),ROUND(BE5/$L5*$E5,2),0))</f>
        <v>0</v>
      </c>
      <c r="BJ5" s="4">
        <f t="shared" si="77"/>
        <v>0</v>
      </c>
      <c r="BK5" s="9">
        <f t="shared" ref="BK5:BK68" si="110">IF(BJ5&lt;&gt;0,ROUND(BJ5*YEARFRAC($F5,BL$4,0),2),0)</f>
        <v>0</v>
      </c>
      <c r="BL5" s="9">
        <f t="shared" ref="BL5:BL68" si="111">IF(AND($F5&gt;0,$F5&lt;=BO$4),$E5,0)</f>
        <v>0</v>
      </c>
      <c r="BM5" s="9">
        <f t="shared" ref="BM5:BM20" si="112">IF(BN5&lt;&gt;0,ROUND(BN5/$L5*BL5,2),0)</f>
        <v>0</v>
      </c>
      <c r="BN5" s="9">
        <f t="shared" ref="BN5:BN68" si="113">IF(AND(YEAR($F5)=YEAR(BO$4),$E5&lt;1000,$E5&gt;-1000,$F5&gt;0,$K5=1),$E5-$I5,IF(AND(YEAR($F5)=YEAR(BO$4),$F5&gt;0,$K5&gt;0),ROUND(($L5/12)*(13-MONTH($F5)),2),IF(AND(YEAR($F5)&lt;YEAR(BO$4),$E5&gt;0,$F5&gt;0,$K5&gt;0,BF5&gt;$L5+$I5),$L5,IF(AND(YEAR($F5)&lt;YEAR(BO$4),$E5&gt;0,$F5&gt;0,$K5&gt;0,BF5&gt;0,BF5&lt;=$L5+$I5),BF5-$I5,IF(AND(YEAR($F5)&lt;YEAR(BO$4),$E5&lt;0,$F5&gt;0,$K5&gt;0,BF5&lt;0,BF5&lt;=$L5),$L5,IF(AND(YEAR($F5)&lt;YEAR(BO$4),$E5&lt;0,$F5&gt;0,$K5&gt;0,BF5&lt;0,BF5&gt;$L5),BF5,0))))))</f>
        <v>0</v>
      </c>
      <c r="BO5" s="9">
        <f t="shared" ref="BO5:BO68" si="114">IF(AND(YEAR(BO$4)=YEAR($F5),$E5&gt;0,$F5&gt;0,$E5-BN5&gt;=0),$E5-BN5,IF(AND(YEAR(BO$4)&gt;YEAR($F5),$E5&gt;0,$F5&gt;0,BF5-BN5&gt;=0),BF5-BN5,IF(AND(YEAR(BO$4)=YEAR($F5),$E5&lt;0,$F5&gt;0,$E5-BN5&lt;0),$E5-BN5,IF(AND(YEAR(BO$4)&gt;YEAR($F5),$E5&lt;0,$F5&gt;0,BF5-BN5&lt;=0),BF5-BN5,0))))</f>
        <v>0</v>
      </c>
      <c r="BP5" s="9">
        <f t="shared" ref="BP5:BP68" si="115">BG5+BN5</f>
        <v>0</v>
      </c>
      <c r="BQ5" s="9">
        <f t="shared" ref="BQ5:BQ68" si="116">IF(AND(BK5&lt;&gt;0,$J5="H",$L5=0),BK5,IF(AND(YEAR(BO$4)&gt;=YEAR($F5),$J5="H",$F5&gt;0,$L5=0),$E5,0))</f>
        <v>0</v>
      </c>
      <c r="BR5" s="96">
        <f t="shared" ref="BR5:BR68" si="117">IF(AND(YEAR(BO$4)&gt;=YEAR($F5),$E5&gt;0,$F5&gt;0,BN5&gt;0,$J5="H"),ROUND(BN5/$L5*$E5,2),IF(AND(YEAR(BO$4)&gt;=YEAR($F5),$E5&lt;0,$F5&gt;0,BN5&lt;0,$J5="H"),ROUND(BN5/$L5*$E5,2),0))</f>
        <v>0</v>
      </c>
      <c r="BS5" s="4">
        <f t="shared" si="77"/>
        <v>0</v>
      </c>
      <c r="BT5" s="9">
        <f t="shared" ref="BT5:BT68" si="118">IF(BS5&lt;&gt;0,ROUND(BS5*YEARFRAC($F5,BU$4,0),2),0)</f>
        <v>0</v>
      </c>
      <c r="BU5" s="9">
        <f t="shared" ref="BU5:BU68" si="119">IF(AND($F5&gt;0,$F5&lt;=BX$4),$E5,0)</f>
        <v>0</v>
      </c>
      <c r="BV5" s="9">
        <f t="shared" ref="BV5:BV20" si="120">IF(BW5&lt;&gt;0,ROUND(BW5/$L5*BU5,2),0)</f>
        <v>0</v>
      </c>
      <c r="BW5" s="9">
        <f t="shared" ref="BW5:BW68" si="121">IF(AND(YEAR($F5)=YEAR(BX$4),$E5&lt;1000,$E5&gt;-1000,$F5&gt;0,$K5=1),$E5-$I5,IF(AND(YEAR($F5)=YEAR(BX$4),$F5&gt;0,$K5&gt;0),ROUND(($L5/12)*(13-MONTH($F5)),2),IF(AND(YEAR($F5)&lt;YEAR(BX$4),$E5&gt;0,$F5&gt;0,$K5&gt;0,BO5&gt;$L5+$I5),$L5,IF(AND(YEAR($F5)&lt;YEAR(BX$4),$E5&gt;0,$F5&gt;0,$K5&gt;0,BO5&gt;0,BO5&lt;=$L5+$I5),BO5-$I5,IF(AND(YEAR($F5)&lt;YEAR(BX$4),$E5&lt;0,$F5&gt;0,$K5&gt;0,BO5&lt;0,BO5&lt;=$L5),$L5,IF(AND(YEAR($F5)&lt;YEAR(BX$4),$E5&lt;0,$F5&gt;0,$K5&gt;0,BO5&lt;0,BO5&gt;$L5),BO5,0))))))</f>
        <v>0</v>
      </c>
      <c r="BX5" s="9">
        <f t="shared" ref="BX5:BX68" si="122">IF(AND(YEAR(BX$4)=YEAR($F5),$E5&gt;0,$F5&gt;0,$E5-BW5&gt;=0),$E5-BW5,IF(AND(YEAR(BX$4)&gt;YEAR($F5),$E5&gt;0,$F5&gt;0,BO5-BW5&gt;=0),BO5-BW5,IF(AND(YEAR(BX$4)=YEAR($F5),$E5&lt;0,$F5&gt;0,$E5-BW5&lt;0),$E5-BW5,IF(AND(YEAR(BX$4)&gt;YEAR($F5),$E5&lt;0,$F5&gt;0,BO5-BW5&lt;=0),BO5-BW5,0))))</f>
        <v>0</v>
      </c>
      <c r="BY5" s="9">
        <f t="shared" ref="BY5:BY68" si="123">BP5+BW5</f>
        <v>0</v>
      </c>
      <c r="BZ5" s="9">
        <f t="shared" ref="BZ5:BZ68" si="124">IF(AND(BT5&lt;&gt;0,$J5="H",$L5=0),BT5,IF(AND(YEAR(BX$4)&gt;=YEAR($F5),$J5="H",$F5&gt;0,$L5=0),$E5,0))</f>
        <v>0</v>
      </c>
      <c r="CA5" s="96">
        <f t="shared" ref="CA5:CA68" si="125">IF(AND(YEAR(BX$4)&gt;=YEAR($F5),$E5&gt;0,$F5&gt;0,BW5&gt;0,$J5="H"),ROUND(BW5/$L5*$E5,2),IF(AND(YEAR(BX$4)&gt;=YEAR($F5),$E5&lt;0,$F5&gt;0,BW5&lt;0,$J5="H"),ROUND(BW5/$L5*$E5,2),0))</f>
        <v>0</v>
      </c>
      <c r="CB5" s="4">
        <f t="shared" si="77"/>
        <v>0</v>
      </c>
      <c r="CC5" s="9">
        <f t="shared" ref="CC5:CC68" si="126">IF(CB5&lt;&gt;0,ROUND(CB5*YEARFRAC($F5,CD$4,0),2),0)</f>
        <v>0</v>
      </c>
      <c r="CD5" s="9">
        <f t="shared" ref="CD5:CD68" si="127">IF(AND($F5&gt;0,$F5&lt;=CG$4),$E5,0)</f>
        <v>0</v>
      </c>
      <c r="CE5" s="9">
        <f t="shared" ref="CE5:CE20" si="128">IF(CF5&lt;&gt;0,ROUND(CF5/$L5*CD5,2),0)</f>
        <v>0</v>
      </c>
      <c r="CF5" s="9">
        <f t="shared" ref="CF5:CF68" si="129">IF(AND(YEAR($F5)=YEAR(CG$4),$E5&lt;1000,$E5&gt;-1000,$F5&gt;0,$K5=1),$E5-$I5,IF(AND(YEAR($F5)=YEAR(CG$4),$F5&gt;0,$K5&gt;0),ROUND(($L5/12)*(13-MONTH($F5)),2),IF(AND(YEAR($F5)&lt;YEAR(CG$4),$E5&gt;0,$F5&gt;0,$K5&gt;0,BX5&gt;$L5+$I5),$L5,IF(AND(YEAR($F5)&lt;YEAR(CG$4),$E5&gt;0,$F5&gt;0,$K5&gt;0,BX5&gt;0,BX5&lt;=$L5+$I5),BX5-$I5,IF(AND(YEAR($F5)&lt;YEAR(CG$4),$E5&lt;0,$F5&gt;0,$K5&gt;0,BX5&lt;0,BX5&lt;=$L5),$L5,IF(AND(YEAR($F5)&lt;YEAR(CG$4),$E5&lt;0,$F5&gt;0,$K5&gt;0,BX5&lt;0,BX5&gt;$L5),BX5,0))))))</f>
        <v>0</v>
      </c>
      <c r="CG5" s="9">
        <f t="shared" ref="CG5:CG68" si="130">IF(AND(YEAR(CG$4)=YEAR($F5),$E5&gt;0,$F5&gt;0,$E5-CF5&gt;=0),$E5-CF5,IF(AND(YEAR(CG$4)&gt;YEAR($F5),$E5&gt;0,$F5&gt;0,BX5-CF5&gt;=0),BX5-CF5,IF(AND(YEAR(CG$4)=YEAR($F5),$E5&lt;0,$F5&gt;0,$E5-CF5&lt;0),$E5-CF5,IF(AND(YEAR(CG$4)&gt;YEAR($F5),$E5&lt;0,$F5&gt;0,BX5-CF5&lt;=0),BX5-CF5,0))))</f>
        <v>0</v>
      </c>
      <c r="CH5" s="9">
        <f t="shared" ref="CH5:CH68" si="131">BY5+CF5</f>
        <v>0</v>
      </c>
      <c r="CI5" s="9">
        <f t="shared" ref="CI5:CI68" si="132">IF(AND(CC5&lt;&gt;0,$J5="H",$L5=0),CC5,IF(AND(YEAR(CG$4)&gt;=YEAR($F5),$J5="H",$F5&gt;0,$L5=0),$E5,0))</f>
        <v>0</v>
      </c>
      <c r="CJ5" s="96">
        <f t="shared" ref="CJ5:CJ68" si="133">IF(AND(YEAR(CG$4)&gt;=YEAR($F5),$E5&gt;0,$F5&gt;0,CF5&gt;0,$J5="H"),ROUND(CF5/$L5*$E5,2),IF(AND(YEAR(CG$4)&gt;=YEAR($F5),$E5&lt;0,$F5&gt;0,CF5&lt;0,$J5="H"),ROUND(CF5/$L5*$E5,2),0))</f>
        <v>0</v>
      </c>
      <c r="CK5" s="4">
        <f t="shared" si="77"/>
        <v>0</v>
      </c>
      <c r="CL5" s="9">
        <f t="shared" ref="CL5:CL68" si="134">IF(CK5&lt;&gt;0,ROUND(CK5*YEARFRAC($F5,CM$4,0),2),0)</f>
        <v>0</v>
      </c>
      <c r="CM5" s="9">
        <f t="shared" ref="CM5:CM68" si="135">IF(AND($F5&gt;0,$F5&lt;=CP$4),$E5,0)</f>
        <v>0</v>
      </c>
      <c r="CN5" s="9">
        <f t="shared" ref="CN5:CN20" si="136">IF(CO5&lt;&gt;0,ROUND(CO5/$L5*CM5,2),0)</f>
        <v>0</v>
      </c>
      <c r="CO5" s="9">
        <f t="shared" ref="CO5:CO68" si="137">IF(AND(YEAR($F5)=YEAR(CP$4),$E5&lt;1000,$E5&gt;-1000,$F5&gt;0,$K5=1),$E5-$I5,IF(AND(YEAR($F5)=YEAR(CP$4),$F5&gt;0,$K5&gt;0),ROUND(($L5/12)*(13-MONTH($F5)),2),IF(AND(YEAR($F5)&lt;YEAR(CP$4),$E5&gt;0,$F5&gt;0,$K5&gt;0,CG5&gt;$L5+$I5),$L5,IF(AND(YEAR($F5)&lt;YEAR(CP$4),$E5&gt;0,$F5&gt;0,$K5&gt;0,CG5&gt;0,CG5&lt;=$L5+$I5),CG5-$I5,IF(AND(YEAR($F5)&lt;YEAR(CP$4),$E5&lt;0,$F5&gt;0,$K5&gt;0,CG5&lt;0,CG5&lt;=$L5),$L5,IF(AND(YEAR($F5)&lt;YEAR(CP$4),$E5&lt;0,$F5&gt;0,$K5&gt;0,CG5&lt;0,CG5&gt;$L5),CG5,0))))))</f>
        <v>0</v>
      </c>
      <c r="CP5" s="9">
        <f t="shared" ref="CP5:CP68" si="138">IF(AND(YEAR(CP$4)=YEAR($F5),$E5&gt;0,$F5&gt;0,$E5-CO5&gt;=0),$E5-CO5,IF(AND(YEAR(CP$4)&gt;YEAR($F5),$E5&gt;0,$F5&gt;0,CG5-CO5&gt;=0),CG5-CO5,IF(AND(YEAR(CP$4)=YEAR($F5),$E5&lt;0,$F5&gt;0,$E5-CO5&lt;0),$E5-CO5,IF(AND(YEAR(CP$4)&gt;YEAR($F5),$E5&lt;0,$F5&gt;0,CG5-CO5&lt;=0),CG5-CO5,0))))</f>
        <v>0</v>
      </c>
      <c r="CQ5" s="9">
        <f t="shared" ref="CQ5:CQ68" si="139">CH5+CO5</f>
        <v>0</v>
      </c>
      <c r="CR5" s="9">
        <f t="shared" ref="CR5:CR68" si="140">IF(AND(CL5&lt;&gt;0,$J5="H",$L5=0),CL5,IF(AND(YEAR(CP$4)&gt;=YEAR($F5),$J5="H",$F5&gt;0,$L5=0),$E5,0))</f>
        <v>0</v>
      </c>
      <c r="CS5" s="96">
        <f t="shared" ref="CS5:CS68" si="141">IF(AND(YEAR(CP$4)&gt;=YEAR($F5),$E5&gt;0,$F5&gt;0,CO5&gt;0,$J5="H"),ROUND(CO5/$L5*$E5,2),IF(AND(YEAR(CP$4)&gt;=YEAR($F5),$E5&lt;0,$F5&gt;0,CO5&lt;0,$J5="H"),ROUND(CO5/$L5*$E5,2),0))</f>
        <v>0</v>
      </c>
    </row>
    <row r="6" spans="1:97" ht="12.9" customHeight="1" x14ac:dyDescent="0.25">
      <c r="A6" s="212">
        <v>1962</v>
      </c>
      <c r="B6" s="213" t="s">
        <v>374</v>
      </c>
      <c r="C6" s="213"/>
      <c r="D6" s="214">
        <v>200000</v>
      </c>
      <c r="E6" s="214">
        <f t="shared" ref="E6:E24" si="142">ROUND(D6/1.95583,2)</f>
        <v>102258.38</v>
      </c>
      <c r="F6" s="280">
        <v>22828</v>
      </c>
      <c r="G6" s="215">
        <v>33</v>
      </c>
      <c r="H6" s="244"/>
      <c r="I6" s="190"/>
      <c r="J6" s="191" t="s">
        <v>463</v>
      </c>
      <c r="K6" s="388">
        <f t="shared" ref="K6:K69" si="143">IF(AND(G6&gt;0,G6&lt;=1,H6=0),1,IF(H6&gt;=1,1,IF(H6&gt;0,H6,IF(AND(G6&gt;0,OR(H6=0,H6="")),ROUND(1/G6,4),0))))</f>
        <v>3.0300000000000001E-2</v>
      </c>
      <c r="L6" s="94">
        <f t="shared" ref="L6:L69" si="144">IF(AND(E6&gt;0,F6&gt;0,K6&gt;0),ROUND((E6-I6)*K6,2),IF(AND(E6&lt;0,F6&gt;0,K6&gt;0),ROUND(E6*K6,2),0))</f>
        <v>3098.43</v>
      </c>
      <c r="M6" s="9">
        <f t="shared" si="72"/>
        <v>0</v>
      </c>
      <c r="N6" s="9">
        <f t="shared" ref="N6:N69" si="145">IF(AND(YEAR(F6)&lt;=YEAR(M$4),E6&lt;1000,E6&gt;-1000,F6&gt;0,K6=1),E6-I6,IF(AND(YEAR(F6)&lt;=YEAR(M$4),E6&gt;0,F6&gt;0,K6&gt;0,E6&gt;L6*(YEAR(M$4)-YEAR(F6))+ROUND((L6/12)*(13-MONTH(F6)),2)+I6),L6*(YEAR(M$4)-YEAR(F6))+ROUND((L6/12)*(13-MONTH(F6)),2),IF(AND(YEAR(F6)&lt;=YEAR(M$4),E6&gt;0,F6&gt;0,K6&gt;0,E6&lt;=(L6*(YEAR(M$4)-YEAR(F6)+ROUND((L6/12)*(13-MONTH(F6)),2)))+I6),E6-I6,IF(AND(YEAR(F6)&lt;=YEAR(M$4),E6&lt;0,F6&gt;0,K6&gt;0,E6&lt;L6*(YEAR(M$4)-YEAR(F6))+ROUND((L6/12)*(13-MONTH(F6)),2)+I6),L6*(YEAR(M$4)-YEAR(F6))+ROUND((L6/12)*(13-MONTH(F6)),2),IF(AND(YEAR(F6)&lt;=YEAR(M$4),E6&lt;0,F6&gt;0,K6&gt;0,E6&lt;=(L6*(YEAR(M$4)-YEAR(F6)+ROUND((L6/12)*(13-MONTH(F6)),2)))+I6),E6-I6,0)))))</f>
        <v>102258.38</v>
      </c>
      <c r="O6" s="9"/>
      <c r="P6" s="96">
        <f t="shared" si="73"/>
        <v>102258.38</v>
      </c>
      <c r="Q6" s="4">
        <f t="shared" si="74"/>
        <v>0</v>
      </c>
      <c r="R6" s="9">
        <f t="shared" si="75"/>
        <v>0</v>
      </c>
      <c r="S6" s="9">
        <f t="shared" ref="S6:S105" si="146">IF(AND($F6&gt;0,$F6&lt;=V$4),$E6,0)</f>
        <v>102258.38</v>
      </c>
      <c r="T6" s="9">
        <f t="shared" ref="T6:T69" si="147">IF(U6&lt;&gt;0,ROUND(U6/$L6*S6,2),0)</f>
        <v>0</v>
      </c>
      <c r="U6" s="9">
        <f t="shared" ref="U6:U69" si="148">IF(AND(YEAR($F6)=YEAR(V$4),$E6&lt;1000,$E6&gt;-1000,$F6&gt;0,$K6=1),$E6-$I6,IF(AND(YEAR($F6)=YEAR(V$4),$F6&gt;0,$K6&gt;0),ROUND(($L6/12)*(13-MONTH($F6)),2),IF(AND(YEAR($F6)&lt;YEAR(V$4),$E6&gt;0,$F6&gt;0,$K6&gt;0,M6&gt;$L6+$I6),$L6,IF(AND(YEAR($F6)&lt;YEAR(V$4),$E6&gt;0,$F6&gt;0,$K6&gt;0,M6&gt;0,M6&lt;=$L6+$I6),M6-$I6,IF(AND(YEAR($F6)&lt;YEAR(V$4),$E6&lt;0,$F6&gt;0,$K6&gt;0,M6&lt;0,M6&lt;=$L6),$L6,IF(AND(YEAR($F6)&lt;YEAR(V$4),$E6&lt;0,$F6&gt;0,$K6&gt;0,M6&lt;0,M6&gt;$L6),M6,0))))))</f>
        <v>0</v>
      </c>
      <c r="V6" s="9">
        <f t="shared" si="76"/>
        <v>0</v>
      </c>
      <c r="W6" s="9">
        <f t="shared" ref="W6:W105" si="149">N6+U6</f>
        <v>102258.38</v>
      </c>
      <c r="X6" s="9">
        <f t="shared" ref="X6:X69" si="150">IF(AND(R6&lt;&gt;0,$J6="H",$L6=0),R6,IF(AND(YEAR(V$4)&gt;=YEAR($F6),$J6="H",$F6&gt;0,$L6=0),$E6,0))</f>
        <v>0</v>
      </c>
      <c r="Y6" s="96">
        <f t="shared" ref="Y6:Y69" si="151">IF(AND(YEAR(V$4)&gt;=YEAR($F6),$E6&gt;0,$F6&gt;0,U6&gt;0,$J6="H"),ROUND(U6/$L6*$E6,2),IF(AND(YEAR(V$4)&gt;=YEAR($F6),$E6&lt;0,$F6&gt;0,U6&lt;0,$J6="H"),ROUND(U6/$L6*$E6,2),0))</f>
        <v>0</v>
      </c>
      <c r="Z6" s="4">
        <f t="shared" si="77"/>
        <v>0</v>
      </c>
      <c r="AA6" s="9">
        <f t="shared" si="78"/>
        <v>0</v>
      </c>
      <c r="AB6" s="9">
        <f t="shared" si="79"/>
        <v>102258.38</v>
      </c>
      <c r="AC6" s="9">
        <f t="shared" si="80"/>
        <v>0</v>
      </c>
      <c r="AD6" s="9">
        <f t="shared" si="81"/>
        <v>0</v>
      </c>
      <c r="AE6" s="9">
        <f t="shared" si="82"/>
        <v>0</v>
      </c>
      <c r="AF6" s="9">
        <f t="shared" si="83"/>
        <v>102258.38</v>
      </c>
      <c r="AG6" s="9">
        <f t="shared" si="84"/>
        <v>0</v>
      </c>
      <c r="AH6" s="96">
        <f t="shared" si="85"/>
        <v>0</v>
      </c>
      <c r="AI6" s="4">
        <f t="shared" si="77"/>
        <v>0</v>
      </c>
      <c r="AJ6" s="9">
        <f t="shared" si="86"/>
        <v>0</v>
      </c>
      <c r="AK6" s="9">
        <f t="shared" si="87"/>
        <v>102258.38</v>
      </c>
      <c r="AL6" s="9">
        <f t="shared" si="88"/>
        <v>0</v>
      </c>
      <c r="AM6" s="9">
        <f t="shared" si="89"/>
        <v>0</v>
      </c>
      <c r="AN6" s="9">
        <f t="shared" si="90"/>
        <v>0</v>
      </c>
      <c r="AO6" s="9">
        <f t="shared" si="91"/>
        <v>102258.38</v>
      </c>
      <c r="AP6" s="9">
        <f t="shared" si="92"/>
        <v>0</v>
      </c>
      <c r="AQ6" s="96">
        <f t="shared" si="93"/>
        <v>0</v>
      </c>
      <c r="AR6" s="4">
        <f t="shared" si="77"/>
        <v>0</v>
      </c>
      <c r="AS6" s="9">
        <f t="shared" si="94"/>
        <v>0</v>
      </c>
      <c r="AT6" s="9">
        <f t="shared" si="95"/>
        <v>102258.38</v>
      </c>
      <c r="AU6" s="9">
        <f t="shared" si="96"/>
        <v>0</v>
      </c>
      <c r="AV6" s="9">
        <f t="shared" si="97"/>
        <v>0</v>
      </c>
      <c r="AW6" s="9">
        <f t="shared" si="98"/>
        <v>0</v>
      </c>
      <c r="AX6" s="9">
        <f t="shared" si="99"/>
        <v>102258.38</v>
      </c>
      <c r="AY6" s="9">
        <f t="shared" si="100"/>
        <v>0</v>
      </c>
      <c r="AZ6" s="96">
        <f t="shared" si="101"/>
        <v>0</v>
      </c>
      <c r="BA6" s="4">
        <f t="shared" si="77"/>
        <v>0</v>
      </c>
      <c r="BB6" s="9">
        <f t="shared" si="102"/>
        <v>0</v>
      </c>
      <c r="BC6" s="9">
        <f t="shared" si="103"/>
        <v>102258.38</v>
      </c>
      <c r="BD6" s="9">
        <f t="shared" si="104"/>
        <v>0</v>
      </c>
      <c r="BE6" s="9">
        <f t="shared" si="105"/>
        <v>0</v>
      </c>
      <c r="BF6" s="9">
        <f t="shared" si="106"/>
        <v>0</v>
      </c>
      <c r="BG6" s="9">
        <f t="shared" si="107"/>
        <v>102258.38</v>
      </c>
      <c r="BH6" s="9">
        <f t="shared" si="108"/>
        <v>0</v>
      </c>
      <c r="BI6" s="96">
        <f t="shared" si="109"/>
        <v>0</v>
      </c>
      <c r="BJ6" s="4">
        <f t="shared" si="77"/>
        <v>0</v>
      </c>
      <c r="BK6" s="9">
        <f t="shared" si="110"/>
        <v>0</v>
      </c>
      <c r="BL6" s="9">
        <f t="shared" si="111"/>
        <v>102258.38</v>
      </c>
      <c r="BM6" s="9">
        <f t="shared" si="112"/>
        <v>0</v>
      </c>
      <c r="BN6" s="9">
        <f t="shared" si="113"/>
        <v>0</v>
      </c>
      <c r="BO6" s="9">
        <f t="shared" si="114"/>
        <v>0</v>
      </c>
      <c r="BP6" s="9">
        <f t="shared" si="115"/>
        <v>102258.38</v>
      </c>
      <c r="BQ6" s="9">
        <f t="shared" si="116"/>
        <v>0</v>
      </c>
      <c r="BR6" s="96">
        <f t="shared" si="117"/>
        <v>0</v>
      </c>
      <c r="BS6" s="4">
        <f t="shared" si="77"/>
        <v>0</v>
      </c>
      <c r="BT6" s="9">
        <f t="shared" si="118"/>
        <v>0</v>
      </c>
      <c r="BU6" s="9">
        <f t="shared" si="119"/>
        <v>102258.38</v>
      </c>
      <c r="BV6" s="9">
        <f t="shared" si="120"/>
        <v>0</v>
      </c>
      <c r="BW6" s="9">
        <f t="shared" si="121"/>
        <v>0</v>
      </c>
      <c r="BX6" s="9">
        <f t="shared" si="122"/>
        <v>0</v>
      </c>
      <c r="BY6" s="9">
        <f t="shared" si="123"/>
        <v>102258.38</v>
      </c>
      <c r="BZ6" s="9">
        <f t="shared" si="124"/>
        <v>0</v>
      </c>
      <c r="CA6" s="96">
        <f t="shared" si="125"/>
        <v>0</v>
      </c>
      <c r="CB6" s="4">
        <f t="shared" si="77"/>
        <v>0</v>
      </c>
      <c r="CC6" s="9">
        <f t="shared" si="126"/>
        <v>0</v>
      </c>
      <c r="CD6" s="9">
        <f t="shared" si="127"/>
        <v>102258.38</v>
      </c>
      <c r="CE6" s="9">
        <f t="shared" si="128"/>
        <v>0</v>
      </c>
      <c r="CF6" s="9">
        <f t="shared" si="129"/>
        <v>0</v>
      </c>
      <c r="CG6" s="9">
        <f t="shared" si="130"/>
        <v>0</v>
      </c>
      <c r="CH6" s="9">
        <f t="shared" si="131"/>
        <v>102258.38</v>
      </c>
      <c r="CI6" s="9">
        <f t="shared" si="132"/>
        <v>0</v>
      </c>
      <c r="CJ6" s="96">
        <f t="shared" si="133"/>
        <v>0</v>
      </c>
      <c r="CK6" s="4">
        <f t="shared" si="77"/>
        <v>0</v>
      </c>
      <c r="CL6" s="9">
        <f t="shared" si="134"/>
        <v>0</v>
      </c>
      <c r="CM6" s="9">
        <f t="shared" si="135"/>
        <v>102258.38</v>
      </c>
      <c r="CN6" s="9">
        <f t="shared" si="136"/>
        <v>0</v>
      </c>
      <c r="CO6" s="9">
        <f t="shared" si="137"/>
        <v>0</v>
      </c>
      <c r="CP6" s="9">
        <f t="shared" si="138"/>
        <v>0</v>
      </c>
      <c r="CQ6" s="9">
        <f t="shared" si="139"/>
        <v>102258.38</v>
      </c>
      <c r="CR6" s="9">
        <f t="shared" si="140"/>
        <v>0</v>
      </c>
      <c r="CS6" s="96">
        <f t="shared" si="141"/>
        <v>0</v>
      </c>
    </row>
    <row r="7" spans="1:97" ht="12.9" customHeight="1" x14ac:dyDescent="0.25">
      <c r="A7" s="212">
        <v>1963</v>
      </c>
      <c r="B7" s="213" t="s">
        <v>374</v>
      </c>
      <c r="C7" s="213"/>
      <c r="D7" s="214">
        <v>517000</v>
      </c>
      <c r="E7" s="214">
        <f t="shared" si="142"/>
        <v>264337.90000000002</v>
      </c>
      <c r="F7" s="280">
        <v>23193</v>
      </c>
      <c r="G7" s="215">
        <v>33</v>
      </c>
      <c r="H7" s="244"/>
      <c r="I7" s="190"/>
      <c r="J7" s="191" t="s">
        <v>463</v>
      </c>
      <c r="K7" s="388">
        <f t="shared" si="143"/>
        <v>3.0300000000000001E-2</v>
      </c>
      <c r="L7" s="94">
        <f t="shared" si="144"/>
        <v>8009.44</v>
      </c>
      <c r="M7" s="9">
        <f t="shared" si="72"/>
        <v>0</v>
      </c>
      <c r="N7" s="9">
        <f t="shared" si="145"/>
        <v>264337.90000000002</v>
      </c>
      <c r="O7" s="9"/>
      <c r="P7" s="96">
        <f t="shared" si="73"/>
        <v>264337.90000000002</v>
      </c>
      <c r="Q7" s="4">
        <f t="shared" si="74"/>
        <v>0</v>
      </c>
      <c r="R7" s="9">
        <f t="shared" si="75"/>
        <v>0</v>
      </c>
      <c r="S7" s="9">
        <f t="shared" si="146"/>
        <v>264337.90000000002</v>
      </c>
      <c r="T7" s="9">
        <f t="shared" si="147"/>
        <v>0</v>
      </c>
      <c r="U7" s="9">
        <f t="shared" si="148"/>
        <v>0</v>
      </c>
      <c r="V7" s="9">
        <f t="shared" si="76"/>
        <v>0</v>
      </c>
      <c r="W7" s="9">
        <f t="shared" si="149"/>
        <v>264337.90000000002</v>
      </c>
      <c r="X7" s="9">
        <f t="shared" si="150"/>
        <v>0</v>
      </c>
      <c r="Y7" s="96">
        <f t="shared" si="151"/>
        <v>0</v>
      </c>
      <c r="Z7" s="4">
        <f t="shared" si="77"/>
        <v>0</v>
      </c>
      <c r="AA7" s="9">
        <f t="shared" si="78"/>
        <v>0</v>
      </c>
      <c r="AB7" s="9">
        <f t="shared" si="79"/>
        <v>264337.90000000002</v>
      </c>
      <c r="AC7" s="9">
        <f t="shared" si="80"/>
        <v>0</v>
      </c>
      <c r="AD7" s="9">
        <f t="shared" si="81"/>
        <v>0</v>
      </c>
      <c r="AE7" s="9">
        <f t="shared" si="82"/>
        <v>0</v>
      </c>
      <c r="AF7" s="9">
        <f t="shared" si="83"/>
        <v>264337.90000000002</v>
      </c>
      <c r="AG7" s="9">
        <f t="shared" si="84"/>
        <v>0</v>
      </c>
      <c r="AH7" s="96">
        <f t="shared" si="85"/>
        <v>0</v>
      </c>
      <c r="AI7" s="4">
        <f t="shared" si="77"/>
        <v>0</v>
      </c>
      <c r="AJ7" s="9">
        <f t="shared" si="86"/>
        <v>0</v>
      </c>
      <c r="AK7" s="9">
        <f t="shared" si="87"/>
        <v>264337.90000000002</v>
      </c>
      <c r="AL7" s="9">
        <f t="shared" si="88"/>
        <v>0</v>
      </c>
      <c r="AM7" s="9">
        <f t="shared" si="89"/>
        <v>0</v>
      </c>
      <c r="AN7" s="9">
        <f t="shared" si="90"/>
        <v>0</v>
      </c>
      <c r="AO7" s="9">
        <f t="shared" si="91"/>
        <v>264337.90000000002</v>
      </c>
      <c r="AP7" s="9">
        <f t="shared" si="92"/>
        <v>0</v>
      </c>
      <c r="AQ7" s="96">
        <f t="shared" si="93"/>
        <v>0</v>
      </c>
      <c r="AR7" s="4">
        <f t="shared" si="77"/>
        <v>0</v>
      </c>
      <c r="AS7" s="9">
        <f t="shared" si="94"/>
        <v>0</v>
      </c>
      <c r="AT7" s="9">
        <f t="shared" si="95"/>
        <v>264337.90000000002</v>
      </c>
      <c r="AU7" s="9">
        <f t="shared" si="96"/>
        <v>0</v>
      </c>
      <c r="AV7" s="9">
        <f t="shared" si="97"/>
        <v>0</v>
      </c>
      <c r="AW7" s="9">
        <f t="shared" si="98"/>
        <v>0</v>
      </c>
      <c r="AX7" s="9">
        <f t="shared" si="99"/>
        <v>264337.90000000002</v>
      </c>
      <c r="AY7" s="9">
        <f t="shared" si="100"/>
        <v>0</v>
      </c>
      <c r="AZ7" s="96">
        <f t="shared" si="101"/>
        <v>0</v>
      </c>
      <c r="BA7" s="4">
        <f t="shared" si="77"/>
        <v>0</v>
      </c>
      <c r="BB7" s="9">
        <f t="shared" si="102"/>
        <v>0</v>
      </c>
      <c r="BC7" s="9">
        <f t="shared" si="103"/>
        <v>264337.90000000002</v>
      </c>
      <c r="BD7" s="9">
        <f t="shared" si="104"/>
        <v>0</v>
      </c>
      <c r="BE7" s="9">
        <f t="shared" si="105"/>
        <v>0</v>
      </c>
      <c r="BF7" s="9">
        <f t="shared" si="106"/>
        <v>0</v>
      </c>
      <c r="BG7" s="9">
        <f t="shared" si="107"/>
        <v>264337.90000000002</v>
      </c>
      <c r="BH7" s="9">
        <f t="shared" si="108"/>
        <v>0</v>
      </c>
      <c r="BI7" s="96">
        <f t="shared" si="109"/>
        <v>0</v>
      </c>
      <c r="BJ7" s="4">
        <f t="shared" si="77"/>
        <v>0</v>
      </c>
      <c r="BK7" s="9">
        <f t="shared" si="110"/>
        <v>0</v>
      </c>
      <c r="BL7" s="9">
        <f t="shared" si="111"/>
        <v>264337.90000000002</v>
      </c>
      <c r="BM7" s="9">
        <f t="shared" si="112"/>
        <v>0</v>
      </c>
      <c r="BN7" s="9">
        <f t="shared" si="113"/>
        <v>0</v>
      </c>
      <c r="BO7" s="9">
        <f t="shared" si="114"/>
        <v>0</v>
      </c>
      <c r="BP7" s="9">
        <f t="shared" si="115"/>
        <v>264337.90000000002</v>
      </c>
      <c r="BQ7" s="9">
        <f t="shared" si="116"/>
        <v>0</v>
      </c>
      <c r="BR7" s="96">
        <f t="shared" si="117"/>
        <v>0</v>
      </c>
      <c r="BS7" s="4">
        <f t="shared" si="77"/>
        <v>0</v>
      </c>
      <c r="BT7" s="9">
        <f t="shared" si="118"/>
        <v>0</v>
      </c>
      <c r="BU7" s="9">
        <f t="shared" si="119"/>
        <v>264337.90000000002</v>
      </c>
      <c r="BV7" s="9">
        <f t="shared" si="120"/>
        <v>0</v>
      </c>
      <c r="BW7" s="9">
        <f t="shared" si="121"/>
        <v>0</v>
      </c>
      <c r="BX7" s="9">
        <f t="shared" si="122"/>
        <v>0</v>
      </c>
      <c r="BY7" s="9">
        <f t="shared" si="123"/>
        <v>264337.90000000002</v>
      </c>
      <c r="BZ7" s="9">
        <f t="shared" si="124"/>
        <v>0</v>
      </c>
      <c r="CA7" s="96">
        <f t="shared" si="125"/>
        <v>0</v>
      </c>
      <c r="CB7" s="4">
        <f t="shared" si="77"/>
        <v>0</v>
      </c>
      <c r="CC7" s="9">
        <f t="shared" si="126"/>
        <v>0</v>
      </c>
      <c r="CD7" s="9">
        <f t="shared" si="127"/>
        <v>264337.90000000002</v>
      </c>
      <c r="CE7" s="9">
        <f t="shared" si="128"/>
        <v>0</v>
      </c>
      <c r="CF7" s="9">
        <f t="shared" si="129"/>
        <v>0</v>
      </c>
      <c r="CG7" s="9">
        <f t="shared" si="130"/>
        <v>0</v>
      </c>
      <c r="CH7" s="9">
        <f t="shared" si="131"/>
        <v>264337.90000000002</v>
      </c>
      <c r="CI7" s="9">
        <f t="shared" si="132"/>
        <v>0</v>
      </c>
      <c r="CJ7" s="96">
        <f t="shared" si="133"/>
        <v>0</v>
      </c>
      <c r="CK7" s="4">
        <f t="shared" si="77"/>
        <v>0</v>
      </c>
      <c r="CL7" s="9">
        <f t="shared" si="134"/>
        <v>0</v>
      </c>
      <c r="CM7" s="9">
        <f t="shared" si="135"/>
        <v>264337.90000000002</v>
      </c>
      <c r="CN7" s="9">
        <f t="shared" si="136"/>
        <v>0</v>
      </c>
      <c r="CO7" s="9">
        <f t="shared" si="137"/>
        <v>0</v>
      </c>
      <c r="CP7" s="9">
        <f t="shared" si="138"/>
        <v>0</v>
      </c>
      <c r="CQ7" s="9">
        <f t="shared" si="139"/>
        <v>264337.90000000002</v>
      </c>
      <c r="CR7" s="9">
        <f t="shared" si="140"/>
        <v>0</v>
      </c>
      <c r="CS7" s="96">
        <f t="shared" si="141"/>
        <v>0</v>
      </c>
    </row>
    <row r="8" spans="1:97" ht="12.9" customHeight="1" x14ac:dyDescent="0.25">
      <c r="A8" s="212">
        <v>1964</v>
      </c>
      <c r="B8" s="213" t="s">
        <v>374</v>
      </c>
      <c r="C8" s="213"/>
      <c r="D8" s="214">
        <v>707000</v>
      </c>
      <c r="E8" s="214">
        <f t="shared" si="142"/>
        <v>361483.36</v>
      </c>
      <c r="F8" s="280">
        <v>23559</v>
      </c>
      <c r="G8" s="215">
        <v>33</v>
      </c>
      <c r="H8" s="244"/>
      <c r="I8" s="190"/>
      <c r="J8" s="191" t="s">
        <v>463</v>
      </c>
      <c r="K8" s="388">
        <f t="shared" si="143"/>
        <v>3.0300000000000001E-2</v>
      </c>
      <c r="L8" s="94">
        <f t="shared" si="144"/>
        <v>10952.95</v>
      </c>
      <c r="M8" s="9">
        <f t="shared" si="72"/>
        <v>0</v>
      </c>
      <c r="N8" s="9">
        <f t="shared" si="145"/>
        <v>361483.36</v>
      </c>
      <c r="O8" s="9"/>
      <c r="P8" s="96">
        <f t="shared" si="73"/>
        <v>361483.36</v>
      </c>
      <c r="Q8" s="4">
        <f t="shared" si="74"/>
        <v>0</v>
      </c>
      <c r="R8" s="9">
        <f t="shared" si="75"/>
        <v>0</v>
      </c>
      <c r="S8" s="9">
        <f t="shared" si="146"/>
        <v>361483.36</v>
      </c>
      <c r="T8" s="9">
        <f t="shared" si="147"/>
        <v>0</v>
      </c>
      <c r="U8" s="9">
        <f t="shared" si="148"/>
        <v>0</v>
      </c>
      <c r="V8" s="9">
        <f t="shared" si="76"/>
        <v>0</v>
      </c>
      <c r="W8" s="9">
        <f t="shared" si="149"/>
        <v>361483.36</v>
      </c>
      <c r="X8" s="9">
        <f t="shared" si="150"/>
        <v>0</v>
      </c>
      <c r="Y8" s="96">
        <f t="shared" si="151"/>
        <v>0</v>
      </c>
      <c r="Z8" s="4">
        <f t="shared" si="77"/>
        <v>0</v>
      </c>
      <c r="AA8" s="9">
        <f t="shared" si="78"/>
        <v>0</v>
      </c>
      <c r="AB8" s="9">
        <f t="shared" si="79"/>
        <v>361483.36</v>
      </c>
      <c r="AC8" s="9">
        <f t="shared" si="80"/>
        <v>0</v>
      </c>
      <c r="AD8" s="9">
        <f t="shared" si="81"/>
        <v>0</v>
      </c>
      <c r="AE8" s="9">
        <f t="shared" si="82"/>
        <v>0</v>
      </c>
      <c r="AF8" s="9">
        <f t="shared" si="83"/>
        <v>361483.36</v>
      </c>
      <c r="AG8" s="9">
        <f t="shared" si="84"/>
        <v>0</v>
      </c>
      <c r="AH8" s="96">
        <f t="shared" si="85"/>
        <v>0</v>
      </c>
      <c r="AI8" s="4">
        <f t="shared" si="77"/>
        <v>0</v>
      </c>
      <c r="AJ8" s="9">
        <f t="shared" si="86"/>
        <v>0</v>
      </c>
      <c r="AK8" s="9">
        <f t="shared" si="87"/>
        <v>361483.36</v>
      </c>
      <c r="AL8" s="9">
        <f t="shared" si="88"/>
        <v>0</v>
      </c>
      <c r="AM8" s="9">
        <f t="shared" si="89"/>
        <v>0</v>
      </c>
      <c r="AN8" s="9">
        <f t="shared" si="90"/>
        <v>0</v>
      </c>
      <c r="AO8" s="9">
        <f t="shared" si="91"/>
        <v>361483.36</v>
      </c>
      <c r="AP8" s="9">
        <f t="shared" si="92"/>
        <v>0</v>
      </c>
      <c r="AQ8" s="96">
        <f t="shared" si="93"/>
        <v>0</v>
      </c>
      <c r="AR8" s="4">
        <f t="shared" si="77"/>
        <v>0</v>
      </c>
      <c r="AS8" s="9">
        <f t="shared" si="94"/>
        <v>0</v>
      </c>
      <c r="AT8" s="9">
        <f t="shared" si="95"/>
        <v>361483.36</v>
      </c>
      <c r="AU8" s="9">
        <f t="shared" si="96"/>
        <v>0</v>
      </c>
      <c r="AV8" s="9">
        <f t="shared" si="97"/>
        <v>0</v>
      </c>
      <c r="AW8" s="9">
        <f t="shared" si="98"/>
        <v>0</v>
      </c>
      <c r="AX8" s="9">
        <f t="shared" si="99"/>
        <v>361483.36</v>
      </c>
      <c r="AY8" s="9">
        <f t="shared" si="100"/>
        <v>0</v>
      </c>
      <c r="AZ8" s="96">
        <f t="shared" si="101"/>
        <v>0</v>
      </c>
      <c r="BA8" s="4">
        <f t="shared" si="77"/>
        <v>0</v>
      </c>
      <c r="BB8" s="9">
        <f t="shared" si="102"/>
        <v>0</v>
      </c>
      <c r="BC8" s="9">
        <f t="shared" si="103"/>
        <v>361483.36</v>
      </c>
      <c r="BD8" s="9">
        <f t="shared" si="104"/>
        <v>0</v>
      </c>
      <c r="BE8" s="9">
        <f t="shared" si="105"/>
        <v>0</v>
      </c>
      <c r="BF8" s="9">
        <f t="shared" si="106"/>
        <v>0</v>
      </c>
      <c r="BG8" s="9">
        <f t="shared" si="107"/>
        <v>361483.36</v>
      </c>
      <c r="BH8" s="9">
        <f t="shared" si="108"/>
        <v>0</v>
      </c>
      <c r="BI8" s="96">
        <f t="shared" si="109"/>
        <v>0</v>
      </c>
      <c r="BJ8" s="4">
        <f t="shared" si="77"/>
        <v>0</v>
      </c>
      <c r="BK8" s="9">
        <f t="shared" si="110"/>
        <v>0</v>
      </c>
      <c r="BL8" s="9">
        <f t="shared" si="111"/>
        <v>361483.36</v>
      </c>
      <c r="BM8" s="9">
        <f t="shared" si="112"/>
        <v>0</v>
      </c>
      <c r="BN8" s="9">
        <f t="shared" si="113"/>
        <v>0</v>
      </c>
      <c r="BO8" s="9">
        <f t="shared" si="114"/>
        <v>0</v>
      </c>
      <c r="BP8" s="9">
        <f t="shared" si="115"/>
        <v>361483.36</v>
      </c>
      <c r="BQ8" s="9">
        <f t="shared" si="116"/>
        <v>0</v>
      </c>
      <c r="BR8" s="96">
        <f t="shared" si="117"/>
        <v>0</v>
      </c>
      <c r="BS8" s="4">
        <f t="shared" si="77"/>
        <v>0</v>
      </c>
      <c r="BT8" s="9">
        <f t="shared" si="118"/>
        <v>0</v>
      </c>
      <c r="BU8" s="9">
        <f t="shared" si="119"/>
        <v>361483.36</v>
      </c>
      <c r="BV8" s="9">
        <f t="shared" si="120"/>
        <v>0</v>
      </c>
      <c r="BW8" s="9">
        <f t="shared" si="121"/>
        <v>0</v>
      </c>
      <c r="BX8" s="9">
        <f t="shared" si="122"/>
        <v>0</v>
      </c>
      <c r="BY8" s="9">
        <f t="shared" si="123"/>
        <v>361483.36</v>
      </c>
      <c r="BZ8" s="9">
        <f t="shared" si="124"/>
        <v>0</v>
      </c>
      <c r="CA8" s="96">
        <f t="shared" si="125"/>
        <v>0</v>
      </c>
      <c r="CB8" s="4">
        <f t="shared" si="77"/>
        <v>0</v>
      </c>
      <c r="CC8" s="9">
        <f t="shared" si="126"/>
        <v>0</v>
      </c>
      <c r="CD8" s="9">
        <f t="shared" si="127"/>
        <v>361483.36</v>
      </c>
      <c r="CE8" s="9">
        <f t="shared" si="128"/>
        <v>0</v>
      </c>
      <c r="CF8" s="9">
        <f t="shared" si="129"/>
        <v>0</v>
      </c>
      <c r="CG8" s="9">
        <f t="shared" si="130"/>
        <v>0</v>
      </c>
      <c r="CH8" s="9">
        <f t="shared" si="131"/>
        <v>361483.36</v>
      </c>
      <c r="CI8" s="9">
        <f t="shared" si="132"/>
        <v>0</v>
      </c>
      <c r="CJ8" s="96">
        <f t="shared" si="133"/>
        <v>0</v>
      </c>
      <c r="CK8" s="4">
        <f t="shared" si="77"/>
        <v>0</v>
      </c>
      <c r="CL8" s="9">
        <f t="shared" si="134"/>
        <v>0</v>
      </c>
      <c r="CM8" s="9">
        <f t="shared" si="135"/>
        <v>361483.36</v>
      </c>
      <c r="CN8" s="9">
        <f t="shared" si="136"/>
        <v>0</v>
      </c>
      <c r="CO8" s="9">
        <f t="shared" si="137"/>
        <v>0</v>
      </c>
      <c r="CP8" s="9">
        <f t="shared" si="138"/>
        <v>0</v>
      </c>
      <c r="CQ8" s="9">
        <f t="shared" si="139"/>
        <v>361483.36</v>
      </c>
      <c r="CR8" s="9">
        <f t="shared" si="140"/>
        <v>0</v>
      </c>
      <c r="CS8" s="96">
        <f t="shared" si="141"/>
        <v>0</v>
      </c>
    </row>
    <row r="9" spans="1:97" ht="12.9" customHeight="1" x14ac:dyDescent="0.25">
      <c r="A9" s="212">
        <v>1965</v>
      </c>
      <c r="B9" s="213" t="s">
        <v>374</v>
      </c>
      <c r="C9" s="213"/>
      <c r="D9" s="214">
        <v>132410</v>
      </c>
      <c r="E9" s="214">
        <f t="shared" si="142"/>
        <v>67700.160000000003</v>
      </c>
      <c r="F9" s="280">
        <v>23924</v>
      </c>
      <c r="G9" s="215">
        <v>33</v>
      </c>
      <c r="H9" s="244"/>
      <c r="I9" s="190"/>
      <c r="J9" s="191" t="s">
        <v>463</v>
      </c>
      <c r="K9" s="388">
        <f t="shared" si="143"/>
        <v>3.0300000000000001E-2</v>
      </c>
      <c r="L9" s="94">
        <f t="shared" si="144"/>
        <v>2051.31</v>
      </c>
      <c r="M9" s="9">
        <f t="shared" si="72"/>
        <v>0</v>
      </c>
      <c r="N9" s="9">
        <f t="shared" si="145"/>
        <v>67700.160000000003</v>
      </c>
      <c r="O9" s="9"/>
      <c r="P9" s="96">
        <f t="shared" si="73"/>
        <v>67700.160000000003</v>
      </c>
      <c r="Q9" s="4">
        <f t="shared" si="74"/>
        <v>0</v>
      </c>
      <c r="R9" s="9">
        <f t="shared" si="75"/>
        <v>0</v>
      </c>
      <c r="S9" s="9">
        <f t="shared" si="146"/>
        <v>67700.160000000003</v>
      </c>
      <c r="T9" s="9">
        <f t="shared" si="147"/>
        <v>0</v>
      </c>
      <c r="U9" s="9">
        <f t="shared" si="148"/>
        <v>0</v>
      </c>
      <c r="V9" s="9">
        <f t="shared" si="76"/>
        <v>0</v>
      </c>
      <c r="W9" s="9">
        <f t="shared" si="149"/>
        <v>67700.160000000003</v>
      </c>
      <c r="X9" s="9">
        <f t="shared" si="150"/>
        <v>0</v>
      </c>
      <c r="Y9" s="96">
        <f t="shared" si="151"/>
        <v>0</v>
      </c>
      <c r="Z9" s="4">
        <f t="shared" si="77"/>
        <v>0</v>
      </c>
      <c r="AA9" s="9">
        <f t="shared" si="78"/>
        <v>0</v>
      </c>
      <c r="AB9" s="9">
        <f t="shared" si="79"/>
        <v>67700.160000000003</v>
      </c>
      <c r="AC9" s="9">
        <f t="shared" si="80"/>
        <v>0</v>
      </c>
      <c r="AD9" s="9">
        <f t="shared" si="81"/>
        <v>0</v>
      </c>
      <c r="AE9" s="9">
        <f t="shared" si="82"/>
        <v>0</v>
      </c>
      <c r="AF9" s="9">
        <f t="shared" si="83"/>
        <v>67700.160000000003</v>
      </c>
      <c r="AG9" s="9">
        <f t="shared" si="84"/>
        <v>0</v>
      </c>
      <c r="AH9" s="96">
        <f t="shared" si="85"/>
        <v>0</v>
      </c>
      <c r="AI9" s="4">
        <f t="shared" si="77"/>
        <v>0</v>
      </c>
      <c r="AJ9" s="9">
        <f t="shared" si="86"/>
        <v>0</v>
      </c>
      <c r="AK9" s="9">
        <f t="shared" si="87"/>
        <v>67700.160000000003</v>
      </c>
      <c r="AL9" s="9">
        <f t="shared" si="88"/>
        <v>0</v>
      </c>
      <c r="AM9" s="9">
        <f t="shared" si="89"/>
        <v>0</v>
      </c>
      <c r="AN9" s="9">
        <f t="shared" si="90"/>
        <v>0</v>
      </c>
      <c r="AO9" s="9">
        <f t="shared" si="91"/>
        <v>67700.160000000003</v>
      </c>
      <c r="AP9" s="9">
        <f t="shared" si="92"/>
        <v>0</v>
      </c>
      <c r="AQ9" s="96">
        <f t="shared" si="93"/>
        <v>0</v>
      </c>
      <c r="AR9" s="4">
        <f t="shared" si="77"/>
        <v>0</v>
      </c>
      <c r="AS9" s="9">
        <f t="shared" si="94"/>
        <v>0</v>
      </c>
      <c r="AT9" s="9">
        <f t="shared" si="95"/>
        <v>67700.160000000003</v>
      </c>
      <c r="AU9" s="9">
        <f t="shared" si="96"/>
        <v>0</v>
      </c>
      <c r="AV9" s="9">
        <f t="shared" si="97"/>
        <v>0</v>
      </c>
      <c r="AW9" s="9">
        <f t="shared" si="98"/>
        <v>0</v>
      </c>
      <c r="AX9" s="9">
        <f t="shared" si="99"/>
        <v>67700.160000000003</v>
      </c>
      <c r="AY9" s="9">
        <f t="shared" si="100"/>
        <v>0</v>
      </c>
      <c r="AZ9" s="96">
        <f t="shared" si="101"/>
        <v>0</v>
      </c>
      <c r="BA9" s="4">
        <f t="shared" si="77"/>
        <v>0</v>
      </c>
      <c r="BB9" s="9">
        <f t="shared" si="102"/>
        <v>0</v>
      </c>
      <c r="BC9" s="9">
        <f t="shared" si="103"/>
        <v>67700.160000000003</v>
      </c>
      <c r="BD9" s="9">
        <f t="shared" si="104"/>
        <v>0</v>
      </c>
      <c r="BE9" s="9">
        <f t="shared" si="105"/>
        <v>0</v>
      </c>
      <c r="BF9" s="9">
        <f t="shared" si="106"/>
        <v>0</v>
      </c>
      <c r="BG9" s="9">
        <f t="shared" si="107"/>
        <v>67700.160000000003</v>
      </c>
      <c r="BH9" s="9">
        <f t="shared" si="108"/>
        <v>0</v>
      </c>
      <c r="BI9" s="96">
        <f t="shared" si="109"/>
        <v>0</v>
      </c>
      <c r="BJ9" s="4">
        <f t="shared" si="77"/>
        <v>0</v>
      </c>
      <c r="BK9" s="9">
        <f t="shared" si="110"/>
        <v>0</v>
      </c>
      <c r="BL9" s="9">
        <f t="shared" si="111"/>
        <v>67700.160000000003</v>
      </c>
      <c r="BM9" s="9">
        <f t="shared" si="112"/>
        <v>0</v>
      </c>
      <c r="BN9" s="9">
        <f t="shared" si="113"/>
        <v>0</v>
      </c>
      <c r="BO9" s="9">
        <f t="shared" si="114"/>
        <v>0</v>
      </c>
      <c r="BP9" s="9">
        <f t="shared" si="115"/>
        <v>67700.160000000003</v>
      </c>
      <c r="BQ9" s="9">
        <f t="shared" si="116"/>
        <v>0</v>
      </c>
      <c r="BR9" s="96">
        <f t="shared" si="117"/>
        <v>0</v>
      </c>
      <c r="BS9" s="4">
        <f t="shared" si="77"/>
        <v>0</v>
      </c>
      <c r="BT9" s="9">
        <f t="shared" si="118"/>
        <v>0</v>
      </c>
      <c r="BU9" s="9">
        <f t="shared" si="119"/>
        <v>67700.160000000003</v>
      </c>
      <c r="BV9" s="9">
        <f t="shared" si="120"/>
        <v>0</v>
      </c>
      <c r="BW9" s="9">
        <f t="shared" si="121"/>
        <v>0</v>
      </c>
      <c r="BX9" s="9">
        <f t="shared" si="122"/>
        <v>0</v>
      </c>
      <c r="BY9" s="9">
        <f t="shared" si="123"/>
        <v>67700.160000000003</v>
      </c>
      <c r="BZ9" s="9">
        <f t="shared" si="124"/>
        <v>0</v>
      </c>
      <c r="CA9" s="96">
        <f t="shared" si="125"/>
        <v>0</v>
      </c>
      <c r="CB9" s="4">
        <f t="shared" si="77"/>
        <v>0</v>
      </c>
      <c r="CC9" s="9">
        <f t="shared" si="126"/>
        <v>0</v>
      </c>
      <c r="CD9" s="9">
        <f t="shared" si="127"/>
        <v>67700.160000000003</v>
      </c>
      <c r="CE9" s="9">
        <f t="shared" si="128"/>
        <v>0</v>
      </c>
      <c r="CF9" s="9">
        <f t="shared" si="129"/>
        <v>0</v>
      </c>
      <c r="CG9" s="9">
        <f t="shared" si="130"/>
        <v>0</v>
      </c>
      <c r="CH9" s="9">
        <f t="shared" si="131"/>
        <v>67700.160000000003</v>
      </c>
      <c r="CI9" s="9">
        <f t="shared" si="132"/>
        <v>0</v>
      </c>
      <c r="CJ9" s="96">
        <f t="shared" si="133"/>
        <v>0</v>
      </c>
      <c r="CK9" s="4">
        <f t="shared" si="77"/>
        <v>0</v>
      </c>
      <c r="CL9" s="9">
        <f t="shared" si="134"/>
        <v>0</v>
      </c>
      <c r="CM9" s="9">
        <f t="shared" si="135"/>
        <v>67700.160000000003</v>
      </c>
      <c r="CN9" s="9">
        <f t="shared" si="136"/>
        <v>0</v>
      </c>
      <c r="CO9" s="9">
        <f t="shared" si="137"/>
        <v>0</v>
      </c>
      <c r="CP9" s="9">
        <f t="shared" si="138"/>
        <v>0</v>
      </c>
      <c r="CQ9" s="9">
        <f t="shared" si="139"/>
        <v>67700.160000000003</v>
      </c>
      <c r="CR9" s="9">
        <f t="shared" si="140"/>
        <v>0</v>
      </c>
      <c r="CS9" s="96">
        <f t="shared" si="141"/>
        <v>0</v>
      </c>
    </row>
    <row r="10" spans="1:97" ht="12.9" customHeight="1" x14ac:dyDescent="0.25">
      <c r="A10" s="212">
        <v>1970</v>
      </c>
      <c r="B10" s="213" t="s">
        <v>374</v>
      </c>
      <c r="C10" s="213"/>
      <c r="D10" s="214">
        <v>113000</v>
      </c>
      <c r="E10" s="214">
        <f t="shared" si="142"/>
        <v>57775.98</v>
      </c>
      <c r="F10" s="280">
        <v>25750</v>
      </c>
      <c r="G10" s="215">
        <v>33</v>
      </c>
      <c r="H10" s="244"/>
      <c r="I10" s="190"/>
      <c r="J10" s="191" t="s">
        <v>463</v>
      </c>
      <c r="K10" s="388">
        <f t="shared" si="143"/>
        <v>3.0300000000000001E-2</v>
      </c>
      <c r="L10" s="94">
        <f t="shared" si="144"/>
        <v>1750.61</v>
      </c>
      <c r="M10" s="9">
        <f t="shared" si="72"/>
        <v>0</v>
      </c>
      <c r="N10" s="9">
        <f t="shared" si="145"/>
        <v>57775.98</v>
      </c>
      <c r="O10" s="9"/>
      <c r="P10" s="96">
        <f t="shared" si="73"/>
        <v>57775.98</v>
      </c>
      <c r="Q10" s="4">
        <f t="shared" si="74"/>
        <v>0</v>
      </c>
      <c r="R10" s="9">
        <f t="shared" si="75"/>
        <v>0</v>
      </c>
      <c r="S10" s="9">
        <f t="shared" si="146"/>
        <v>57775.98</v>
      </c>
      <c r="T10" s="9">
        <f t="shared" si="147"/>
        <v>0</v>
      </c>
      <c r="U10" s="9">
        <f t="shared" si="148"/>
        <v>0</v>
      </c>
      <c r="V10" s="9">
        <f t="shared" si="76"/>
        <v>0</v>
      </c>
      <c r="W10" s="9">
        <f t="shared" si="149"/>
        <v>57775.98</v>
      </c>
      <c r="X10" s="9">
        <f t="shared" si="150"/>
        <v>0</v>
      </c>
      <c r="Y10" s="96">
        <f t="shared" si="151"/>
        <v>0</v>
      </c>
      <c r="Z10" s="4">
        <f t="shared" si="77"/>
        <v>0</v>
      </c>
      <c r="AA10" s="9">
        <f t="shared" si="78"/>
        <v>0</v>
      </c>
      <c r="AB10" s="9">
        <f t="shared" si="79"/>
        <v>57775.98</v>
      </c>
      <c r="AC10" s="9">
        <f t="shared" si="80"/>
        <v>0</v>
      </c>
      <c r="AD10" s="9">
        <f t="shared" si="81"/>
        <v>0</v>
      </c>
      <c r="AE10" s="9">
        <f t="shared" si="82"/>
        <v>0</v>
      </c>
      <c r="AF10" s="9">
        <f t="shared" si="83"/>
        <v>57775.98</v>
      </c>
      <c r="AG10" s="9">
        <f t="shared" si="84"/>
        <v>0</v>
      </c>
      <c r="AH10" s="96">
        <f t="shared" si="85"/>
        <v>0</v>
      </c>
      <c r="AI10" s="4">
        <f t="shared" si="77"/>
        <v>0</v>
      </c>
      <c r="AJ10" s="9">
        <f t="shared" si="86"/>
        <v>0</v>
      </c>
      <c r="AK10" s="9">
        <f t="shared" si="87"/>
        <v>57775.98</v>
      </c>
      <c r="AL10" s="9">
        <f t="shared" si="88"/>
        <v>0</v>
      </c>
      <c r="AM10" s="9">
        <f t="shared" si="89"/>
        <v>0</v>
      </c>
      <c r="AN10" s="9">
        <f t="shared" si="90"/>
        <v>0</v>
      </c>
      <c r="AO10" s="9">
        <f t="shared" si="91"/>
        <v>57775.98</v>
      </c>
      <c r="AP10" s="9">
        <f t="shared" si="92"/>
        <v>0</v>
      </c>
      <c r="AQ10" s="96">
        <f t="shared" si="93"/>
        <v>0</v>
      </c>
      <c r="AR10" s="4">
        <f t="shared" si="77"/>
        <v>0</v>
      </c>
      <c r="AS10" s="9">
        <f t="shared" si="94"/>
        <v>0</v>
      </c>
      <c r="AT10" s="9">
        <f t="shared" si="95"/>
        <v>57775.98</v>
      </c>
      <c r="AU10" s="9">
        <f t="shared" si="96"/>
        <v>0</v>
      </c>
      <c r="AV10" s="9">
        <f t="shared" si="97"/>
        <v>0</v>
      </c>
      <c r="AW10" s="9">
        <f t="shared" si="98"/>
        <v>0</v>
      </c>
      <c r="AX10" s="9">
        <f t="shared" si="99"/>
        <v>57775.98</v>
      </c>
      <c r="AY10" s="9">
        <f t="shared" si="100"/>
        <v>0</v>
      </c>
      <c r="AZ10" s="96">
        <f t="shared" si="101"/>
        <v>0</v>
      </c>
      <c r="BA10" s="4">
        <f t="shared" si="77"/>
        <v>0</v>
      </c>
      <c r="BB10" s="9">
        <f t="shared" si="102"/>
        <v>0</v>
      </c>
      <c r="BC10" s="9">
        <f t="shared" si="103"/>
        <v>57775.98</v>
      </c>
      <c r="BD10" s="9">
        <f t="shared" si="104"/>
        <v>0</v>
      </c>
      <c r="BE10" s="9">
        <f t="shared" si="105"/>
        <v>0</v>
      </c>
      <c r="BF10" s="9">
        <f t="shared" si="106"/>
        <v>0</v>
      </c>
      <c r="BG10" s="9">
        <f t="shared" si="107"/>
        <v>57775.98</v>
      </c>
      <c r="BH10" s="9">
        <f t="shared" si="108"/>
        <v>0</v>
      </c>
      <c r="BI10" s="96">
        <f t="shared" si="109"/>
        <v>0</v>
      </c>
      <c r="BJ10" s="4">
        <f t="shared" si="77"/>
        <v>0</v>
      </c>
      <c r="BK10" s="9">
        <f t="shared" si="110"/>
        <v>0</v>
      </c>
      <c r="BL10" s="9">
        <f t="shared" si="111"/>
        <v>57775.98</v>
      </c>
      <c r="BM10" s="9">
        <f t="shared" si="112"/>
        <v>0</v>
      </c>
      <c r="BN10" s="9">
        <f t="shared" si="113"/>
        <v>0</v>
      </c>
      <c r="BO10" s="9">
        <f t="shared" si="114"/>
        <v>0</v>
      </c>
      <c r="BP10" s="9">
        <f t="shared" si="115"/>
        <v>57775.98</v>
      </c>
      <c r="BQ10" s="9">
        <f t="shared" si="116"/>
        <v>0</v>
      </c>
      <c r="BR10" s="96">
        <f t="shared" si="117"/>
        <v>0</v>
      </c>
      <c r="BS10" s="4">
        <f t="shared" si="77"/>
        <v>0</v>
      </c>
      <c r="BT10" s="9">
        <f t="shared" si="118"/>
        <v>0</v>
      </c>
      <c r="BU10" s="9">
        <f t="shared" si="119"/>
        <v>57775.98</v>
      </c>
      <c r="BV10" s="9">
        <f t="shared" si="120"/>
        <v>0</v>
      </c>
      <c r="BW10" s="9">
        <f t="shared" si="121"/>
        <v>0</v>
      </c>
      <c r="BX10" s="9">
        <f t="shared" si="122"/>
        <v>0</v>
      </c>
      <c r="BY10" s="9">
        <f t="shared" si="123"/>
        <v>57775.98</v>
      </c>
      <c r="BZ10" s="9">
        <f t="shared" si="124"/>
        <v>0</v>
      </c>
      <c r="CA10" s="96">
        <f t="shared" si="125"/>
        <v>0</v>
      </c>
      <c r="CB10" s="4">
        <f t="shared" si="77"/>
        <v>0</v>
      </c>
      <c r="CC10" s="9">
        <f t="shared" si="126"/>
        <v>0</v>
      </c>
      <c r="CD10" s="9">
        <f t="shared" si="127"/>
        <v>57775.98</v>
      </c>
      <c r="CE10" s="9">
        <f t="shared" si="128"/>
        <v>0</v>
      </c>
      <c r="CF10" s="9">
        <f t="shared" si="129"/>
        <v>0</v>
      </c>
      <c r="CG10" s="9">
        <f t="shared" si="130"/>
        <v>0</v>
      </c>
      <c r="CH10" s="9">
        <f t="shared" si="131"/>
        <v>57775.98</v>
      </c>
      <c r="CI10" s="9">
        <f t="shared" si="132"/>
        <v>0</v>
      </c>
      <c r="CJ10" s="96">
        <f t="shared" si="133"/>
        <v>0</v>
      </c>
      <c r="CK10" s="4">
        <f t="shared" si="77"/>
        <v>0</v>
      </c>
      <c r="CL10" s="9">
        <f t="shared" si="134"/>
        <v>0</v>
      </c>
      <c r="CM10" s="9">
        <f t="shared" si="135"/>
        <v>57775.98</v>
      </c>
      <c r="CN10" s="9">
        <f t="shared" si="136"/>
        <v>0</v>
      </c>
      <c r="CO10" s="9">
        <f t="shared" si="137"/>
        <v>0</v>
      </c>
      <c r="CP10" s="9">
        <f t="shared" si="138"/>
        <v>0</v>
      </c>
      <c r="CQ10" s="9">
        <f t="shared" si="139"/>
        <v>57775.98</v>
      </c>
      <c r="CR10" s="9">
        <f t="shared" si="140"/>
        <v>0</v>
      </c>
      <c r="CS10" s="96">
        <f t="shared" si="141"/>
        <v>0</v>
      </c>
    </row>
    <row r="11" spans="1:97" ht="12.9" customHeight="1" x14ac:dyDescent="0.25">
      <c r="A11" s="212">
        <v>1971</v>
      </c>
      <c r="B11" s="213" t="s">
        <v>374</v>
      </c>
      <c r="C11" s="213"/>
      <c r="D11" s="214">
        <v>16231.52</v>
      </c>
      <c r="E11" s="214">
        <f t="shared" si="142"/>
        <v>8299.0400000000009</v>
      </c>
      <c r="F11" s="280">
        <v>26115</v>
      </c>
      <c r="G11" s="215">
        <v>33</v>
      </c>
      <c r="H11" s="244"/>
      <c r="I11" s="190"/>
      <c r="J11" s="191" t="s">
        <v>463</v>
      </c>
      <c r="K11" s="388">
        <f t="shared" si="143"/>
        <v>3.0300000000000001E-2</v>
      </c>
      <c r="L11" s="94">
        <f t="shared" si="144"/>
        <v>251.46</v>
      </c>
      <c r="M11" s="9">
        <f t="shared" si="72"/>
        <v>0</v>
      </c>
      <c r="N11" s="9">
        <f t="shared" si="145"/>
        <v>8299.0400000000009</v>
      </c>
      <c r="O11" s="9"/>
      <c r="P11" s="96">
        <f t="shared" si="73"/>
        <v>8299.0400000000009</v>
      </c>
      <c r="Q11" s="4">
        <f t="shared" si="74"/>
        <v>0</v>
      </c>
      <c r="R11" s="9">
        <f t="shared" si="75"/>
        <v>0</v>
      </c>
      <c r="S11" s="9">
        <f t="shared" si="146"/>
        <v>8299.0400000000009</v>
      </c>
      <c r="T11" s="9">
        <f t="shared" si="147"/>
        <v>0</v>
      </c>
      <c r="U11" s="9">
        <f t="shared" si="148"/>
        <v>0</v>
      </c>
      <c r="V11" s="9">
        <f t="shared" si="76"/>
        <v>0</v>
      </c>
      <c r="W11" s="9">
        <f t="shared" si="149"/>
        <v>8299.0400000000009</v>
      </c>
      <c r="X11" s="9">
        <f t="shared" si="150"/>
        <v>0</v>
      </c>
      <c r="Y11" s="96">
        <f t="shared" si="151"/>
        <v>0</v>
      </c>
      <c r="Z11" s="4">
        <f t="shared" si="77"/>
        <v>0</v>
      </c>
      <c r="AA11" s="9">
        <f t="shared" si="78"/>
        <v>0</v>
      </c>
      <c r="AB11" s="9">
        <f t="shared" si="79"/>
        <v>8299.0400000000009</v>
      </c>
      <c r="AC11" s="9">
        <f t="shared" si="80"/>
        <v>0</v>
      </c>
      <c r="AD11" s="9">
        <f t="shared" si="81"/>
        <v>0</v>
      </c>
      <c r="AE11" s="9">
        <f t="shared" si="82"/>
        <v>0</v>
      </c>
      <c r="AF11" s="9">
        <f t="shared" si="83"/>
        <v>8299.0400000000009</v>
      </c>
      <c r="AG11" s="9">
        <f t="shared" si="84"/>
        <v>0</v>
      </c>
      <c r="AH11" s="96">
        <f t="shared" si="85"/>
        <v>0</v>
      </c>
      <c r="AI11" s="4">
        <f t="shared" si="77"/>
        <v>0</v>
      </c>
      <c r="AJ11" s="9">
        <f t="shared" si="86"/>
        <v>0</v>
      </c>
      <c r="AK11" s="9">
        <f t="shared" si="87"/>
        <v>8299.0400000000009</v>
      </c>
      <c r="AL11" s="9">
        <f t="shared" si="88"/>
        <v>0</v>
      </c>
      <c r="AM11" s="9">
        <f t="shared" si="89"/>
        <v>0</v>
      </c>
      <c r="AN11" s="9">
        <f t="shared" si="90"/>
        <v>0</v>
      </c>
      <c r="AO11" s="9">
        <f t="shared" si="91"/>
        <v>8299.0400000000009</v>
      </c>
      <c r="AP11" s="9">
        <f t="shared" si="92"/>
        <v>0</v>
      </c>
      <c r="AQ11" s="96">
        <f t="shared" si="93"/>
        <v>0</v>
      </c>
      <c r="AR11" s="4">
        <f t="shared" si="77"/>
        <v>0</v>
      </c>
      <c r="AS11" s="9">
        <f t="shared" si="94"/>
        <v>0</v>
      </c>
      <c r="AT11" s="9">
        <f t="shared" si="95"/>
        <v>8299.0400000000009</v>
      </c>
      <c r="AU11" s="9">
        <f t="shared" si="96"/>
        <v>0</v>
      </c>
      <c r="AV11" s="9">
        <f t="shared" si="97"/>
        <v>0</v>
      </c>
      <c r="AW11" s="9">
        <f t="shared" si="98"/>
        <v>0</v>
      </c>
      <c r="AX11" s="9">
        <f t="shared" si="99"/>
        <v>8299.0400000000009</v>
      </c>
      <c r="AY11" s="9">
        <f t="shared" si="100"/>
        <v>0</v>
      </c>
      <c r="AZ11" s="96">
        <f t="shared" si="101"/>
        <v>0</v>
      </c>
      <c r="BA11" s="4">
        <f t="shared" si="77"/>
        <v>0</v>
      </c>
      <c r="BB11" s="9">
        <f t="shared" si="102"/>
        <v>0</v>
      </c>
      <c r="BC11" s="9">
        <f t="shared" si="103"/>
        <v>8299.0400000000009</v>
      </c>
      <c r="BD11" s="9">
        <f t="shared" si="104"/>
        <v>0</v>
      </c>
      <c r="BE11" s="9">
        <f t="shared" si="105"/>
        <v>0</v>
      </c>
      <c r="BF11" s="9">
        <f t="shared" si="106"/>
        <v>0</v>
      </c>
      <c r="BG11" s="9">
        <f t="shared" si="107"/>
        <v>8299.0400000000009</v>
      </c>
      <c r="BH11" s="9">
        <f t="shared" si="108"/>
        <v>0</v>
      </c>
      <c r="BI11" s="96">
        <f t="shared" si="109"/>
        <v>0</v>
      </c>
      <c r="BJ11" s="4">
        <f t="shared" si="77"/>
        <v>0</v>
      </c>
      <c r="BK11" s="9">
        <f t="shared" si="110"/>
        <v>0</v>
      </c>
      <c r="BL11" s="9">
        <f t="shared" si="111"/>
        <v>8299.0400000000009</v>
      </c>
      <c r="BM11" s="9">
        <f t="shared" si="112"/>
        <v>0</v>
      </c>
      <c r="BN11" s="9">
        <f t="shared" si="113"/>
        <v>0</v>
      </c>
      <c r="BO11" s="9">
        <f t="shared" si="114"/>
        <v>0</v>
      </c>
      <c r="BP11" s="9">
        <f t="shared" si="115"/>
        <v>8299.0400000000009</v>
      </c>
      <c r="BQ11" s="9">
        <f t="shared" si="116"/>
        <v>0</v>
      </c>
      <c r="BR11" s="96">
        <f t="shared" si="117"/>
        <v>0</v>
      </c>
      <c r="BS11" s="4">
        <f t="shared" si="77"/>
        <v>0</v>
      </c>
      <c r="BT11" s="9">
        <f t="shared" si="118"/>
        <v>0</v>
      </c>
      <c r="BU11" s="9">
        <f t="shared" si="119"/>
        <v>8299.0400000000009</v>
      </c>
      <c r="BV11" s="9">
        <f t="shared" si="120"/>
        <v>0</v>
      </c>
      <c r="BW11" s="9">
        <f t="shared" si="121"/>
        <v>0</v>
      </c>
      <c r="BX11" s="9">
        <f t="shared" si="122"/>
        <v>0</v>
      </c>
      <c r="BY11" s="9">
        <f t="shared" si="123"/>
        <v>8299.0400000000009</v>
      </c>
      <c r="BZ11" s="9">
        <f t="shared" si="124"/>
        <v>0</v>
      </c>
      <c r="CA11" s="96">
        <f t="shared" si="125"/>
        <v>0</v>
      </c>
      <c r="CB11" s="4">
        <f t="shared" si="77"/>
        <v>0</v>
      </c>
      <c r="CC11" s="9">
        <f t="shared" si="126"/>
        <v>0</v>
      </c>
      <c r="CD11" s="9">
        <f t="shared" si="127"/>
        <v>8299.0400000000009</v>
      </c>
      <c r="CE11" s="9">
        <f t="shared" si="128"/>
        <v>0</v>
      </c>
      <c r="CF11" s="9">
        <f t="shared" si="129"/>
        <v>0</v>
      </c>
      <c r="CG11" s="9">
        <f t="shared" si="130"/>
        <v>0</v>
      </c>
      <c r="CH11" s="9">
        <f t="shared" si="131"/>
        <v>8299.0400000000009</v>
      </c>
      <c r="CI11" s="9">
        <f t="shared" si="132"/>
        <v>0</v>
      </c>
      <c r="CJ11" s="96">
        <f t="shared" si="133"/>
        <v>0</v>
      </c>
      <c r="CK11" s="4">
        <f t="shared" si="77"/>
        <v>0</v>
      </c>
      <c r="CL11" s="9">
        <f t="shared" si="134"/>
        <v>0</v>
      </c>
      <c r="CM11" s="9">
        <f t="shared" si="135"/>
        <v>8299.0400000000009</v>
      </c>
      <c r="CN11" s="9">
        <f t="shared" si="136"/>
        <v>0</v>
      </c>
      <c r="CO11" s="9">
        <f t="shared" si="137"/>
        <v>0</v>
      </c>
      <c r="CP11" s="9">
        <f t="shared" si="138"/>
        <v>0</v>
      </c>
      <c r="CQ11" s="9">
        <f t="shared" si="139"/>
        <v>8299.0400000000009</v>
      </c>
      <c r="CR11" s="9">
        <f t="shared" si="140"/>
        <v>0</v>
      </c>
      <c r="CS11" s="96">
        <f t="shared" si="141"/>
        <v>0</v>
      </c>
    </row>
    <row r="12" spans="1:97" ht="12.9" customHeight="1" x14ac:dyDescent="0.25">
      <c r="A12" s="212">
        <v>1974</v>
      </c>
      <c r="B12" s="213" t="s">
        <v>374</v>
      </c>
      <c r="C12" s="213"/>
      <c r="D12" s="214">
        <v>80000</v>
      </c>
      <c r="E12" s="214">
        <f t="shared" si="142"/>
        <v>40903.35</v>
      </c>
      <c r="F12" s="280">
        <v>27211</v>
      </c>
      <c r="G12" s="215">
        <v>33</v>
      </c>
      <c r="H12" s="244"/>
      <c r="I12" s="190"/>
      <c r="J12" s="191" t="s">
        <v>463</v>
      </c>
      <c r="K12" s="388">
        <f t="shared" si="143"/>
        <v>3.0300000000000001E-2</v>
      </c>
      <c r="L12" s="94">
        <f t="shared" si="144"/>
        <v>1239.3699999999999</v>
      </c>
      <c r="M12" s="9">
        <f t="shared" si="72"/>
        <v>0</v>
      </c>
      <c r="N12" s="9">
        <f t="shared" si="145"/>
        <v>40903.35</v>
      </c>
      <c r="O12" s="9"/>
      <c r="P12" s="96">
        <f t="shared" si="73"/>
        <v>40903.35</v>
      </c>
      <c r="Q12" s="4">
        <f t="shared" si="74"/>
        <v>0</v>
      </c>
      <c r="R12" s="9">
        <f t="shared" si="75"/>
        <v>0</v>
      </c>
      <c r="S12" s="9">
        <f t="shared" si="146"/>
        <v>40903.35</v>
      </c>
      <c r="T12" s="9">
        <f t="shared" si="147"/>
        <v>0</v>
      </c>
      <c r="U12" s="9">
        <f t="shared" si="148"/>
        <v>0</v>
      </c>
      <c r="V12" s="9">
        <f t="shared" si="76"/>
        <v>0</v>
      </c>
      <c r="W12" s="9">
        <f t="shared" si="149"/>
        <v>40903.35</v>
      </c>
      <c r="X12" s="9">
        <f t="shared" si="150"/>
        <v>0</v>
      </c>
      <c r="Y12" s="96">
        <f t="shared" si="151"/>
        <v>0</v>
      </c>
      <c r="Z12" s="4">
        <f t="shared" si="77"/>
        <v>0</v>
      </c>
      <c r="AA12" s="9">
        <f t="shared" si="78"/>
        <v>0</v>
      </c>
      <c r="AB12" s="9">
        <f t="shared" si="79"/>
        <v>40903.35</v>
      </c>
      <c r="AC12" s="9">
        <f t="shared" si="80"/>
        <v>0</v>
      </c>
      <c r="AD12" s="9">
        <f t="shared" si="81"/>
        <v>0</v>
      </c>
      <c r="AE12" s="9">
        <f t="shared" si="82"/>
        <v>0</v>
      </c>
      <c r="AF12" s="9">
        <f t="shared" si="83"/>
        <v>40903.35</v>
      </c>
      <c r="AG12" s="9">
        <f t="shared" si="84"/>
        <v>0</v>
      </c>
      <c r="AH12" s="96">
        <f t="shared" si="85"/>
        <v>0</v>
      </c>
      <c r="AI12" s="4">
        <f t="shared" si="77"/>
        <v>0</v>
      </c>
      <c r="AJ12" s="9">
        <f t="shared" si="86"/>
        <v>0</v>
      </c>
      <c r="AK12" s="9">
        <f t="shared" si="87"/>
        <v>40903.35</v>
      </c>
      <c r="AL12" s="9">
        <f t="shared" si="88"/>
        <v>0</v>
      </c>
      <c r="AM12" s="9">
        <f t="shared" si="89"/>
        <v>0</v>
      </c>
      <c r="AN12" s="9">
        <f t="shared" si="90"/>
        <v>0</v>
      </c>
      <c r="AO12" s="9">
        <f t="shared" si="91"/>
        <v>40903.35</v>
      </c>
      <c r="AP12" s="9">
        <f t="shared" si="92"/>
        <v>0</v>
      </c>
      <c r="AQ12" s="96">
        <f t="shared" si="93"/>
        <v>0</v>
      </c>
      <c r="AR12" s="4">
        <f t="shared" si="77"/>
        <v>0</v>
      </c>
      <c r="AS12" s="9">
        <f t="shared" si="94"/>
        <v>0</v>
      </c>
      <c r="AT12" s="9">
        <f t="shared" si="95"/>
        <v>40903.35</v>
      </c>
      <c r="AU12" s="9">
        <f t="shared" si="96"/>
        <v>0</v>
      </c>
      <c r="AV12" s="9">
        <f t="shared" si="97"/>
        <v>0</v>
      </c>
      <c r="AW12" s="9">
        <f t="shared" si="98"/>
        <v>0</v>
      </c>
      <c r="AX12" s="9">
        <f t="shared" si="99"/>
        <v>40903.35</v>
      </c>
      <c r="AY12" s="9">
        <f t="shared" si="100"/>
        <v>0</v>
      </c>
      <c r="AZ12" s="96">
        <f t="shared" si="101"/>
        <v>0</v>
      </c>
      <c r="BA12" s="4">
        <f t="shared" si="77"/>
        <v>0</v>
      </c>
      <c r="BB12" s="9">
        <f t="shared" si="102"/>
        <v>0</v>
      </c>
      <c r="BC12" s="9">
        <f t="shared" si="103"/>
        <v>40903.35</v>
      </c>
      <c r="BD12" s="9">
        <f t="shared" si="104"/>
        <v>0</v>
      </c>
      <c r="BE12" s="9">
        <f t="shared" si="105"/>
        <v>0</v>
      </c>
      <c r="BF12" s="9">
        <f t="shared" si="106"/>
        <v>0</v>
      </c>
      <c r="BG12" s="9">
        <f t="shared" si="107"/>
        <v>40903.35</v>
      </c>
      <c r="BH12" s="9">
        <f t="shared" si="108"/>
        <v>0</v>
      </c>
      <c r="BI12" s="96">
        <f t="shared" si="109"/>
        <v>0</v>
      </c>
      <c r="BJ12" s="4">
        <f t="shared" si="77"/>
        <v>0</v>
      </c>
      <c r="BK12" s="9">
        <f t="shared" si="110"/>
        <v>0</v>
      </c>
      <c r="BL12" s="9">
        <f t="shared" si="111"/>
        <v>40903.35</v>
      </c>
      <c r="BM12" s="9">
        <f t="shared" si="112"/>
        <v>0</v>
      </c>
      <c r="BN12" s="9">
        <f t="shared" si="113"/>
        <v>0</v>
      </c>
      <c r="BO12" s="9">
        <f t="shared" si="114"/>
        <v>0</v>
      </c>
      <c r="BP12" s="9">
        <f t="shared" si="115"/>
        <v>40903.35</v>
      </c>
      <c r="BQ12" s="9">
        <f t="shared" si="116"/>
        <v>0</v>
      </c>
      <c r="BR12" s="96">
        <f t="shared" si="117"/>
        <v>0</v>
      </c>
      <c r="BS12" s="4">
        <f t="shared" si="77"/>
        <v>0</v>
      </c>
      <c r="BT12" s="9">
        <f t="shared" si="118"/>
        <v>0</v>
      </c>
      <c r="BU12" s="9">
        <f t="shared" si="119"/>
        <v>40903.35</v>
      </c>
      <c r="BV12" s="9">
        <f t="shared" si="120"/>
        <v>0</v>
      </c>
      <c r="BW12" s="9">
        <f t="shared" si="121"/>
        <v>0</v>
      </c>
      <c r="BX12" s="9">
        <f t="shared" si="122"/>
        <v>0</v>
      </c>
      <c r="BY12" s="9">
        <f t="shared" si="123"/>
        <v>40903.35</v>
      </c>
      <c r="BZ12" s="9">
        <f t="shared" si="124"/>
        <v>0</v>
      </c>
      <c r="CA12" s="96">
        <f t="shared" si="125"/>
        <v>0</v>
      </c>
      <c r="CB12" s="4">
        <f t="shared" si="77"/>
        <v>0</v>
      </c>
      <c r="CC12" s="9">
        <f t="shared" si="126"/>
        <v>0</v>
      </c>
      <c r="CD12" s="9">
        <f t="shared" si="127"/>
        <v>40903.35</v>
      </c>
      <c r="CE12" s="9">
        <f t="shared" si="128"/>
        <v>0</v>
      </c>
      <c r="CF12" s="9">
        <f t="shared" si="129"/>
        <v>0</v>
      </c>
      <c r="CG12" s="9">
        <f t="shared" si="130"/>
        <v>0</v>
      </c>
      <c r="CH12" s="9">
        <f t="shared" si="131"/>
        <v>40903.35</v>
      </c>
      <c r="CI12" s="9">
        <f t="shared" si="132"/>
        <v>0</v>
      </c>
      <c r="CJ12" s="96">
        <f t="shared" si="133"/>
        <v>0</v>
      </c>
      <c r="CK12" s="4">
        <f t="shared" si="77"/>
        <v>0</v>
      </c>
      <c r="CL12" s="9">
        <f t="shared" si="134"/>
        <v>0</v>
      </c>
      <c r="CM12" s="9">
        <f t="shared" si="135"/>
        <v>40903.35</v>
      </c>
      <c r="CN12" s="9">
        <f t="shared" si="136"/>
        <v>0</v>
      </c>
      <c r="CO12" s="9">
        <f t="shared" si="137"/>
        <v>0</v>
      </c>
      <c r="CP12" s="9">
        <f t="shared" si="138"/>
        <v>0</v>
      </c>
      <c r="CQ12" s="9">
        <f t="shared" si="139"/>
        <v>40903.35</v>
      </c>
      <c r="CR12" s="9">
        <f t="shared" si="140"/>
        <v>0</v>
      </c>
      <c r="CS12" s="96">
        <f t="shared" si="141"/>
        <v>0</v>
      </c>
    </row>
    <row r="13" spans="1:97" ht="12.9" customHeight="1" x14ac:dyDescent="0.25">
      <c r="A13" s="212">
        <v>1977</v>
      </c>
      <c r="B13" s="213" t="s">
        <v>374</v>
      </c>
      <c r="C13" s="213"/>
      <c r="D13" s="214">
        <v>20000</v>
      </c>
      <c r="E13" s="214">
        <f t="shared" si="142"/>
        <v>10225.84</v>
      </c>
      <c r="F13" s="280">
        <v>27576</v>
      </c>
      <c r="G13" s="215">
        <v>33</v>
      </c>
      <c r="H13" s="244"/>
      <c r="I13" s="190"/>
      <c r="J13" s="191" t="s">
        <v>463</v>
      </c>
      <c r="K13" s="388">
        <f t="shared" si="143"/>
        <v>3.0300000000000001E-2</v>
      </c>
      <c r="L13" s="94">
        <f t="shared" si="144"/>
        <v>309.83999999999997</v>
      </c>
      <c r="M13" s="9">
        <f t="shared" si="72"/>
        <v>0</v>
      </c>
      <c r="N13" s="9">
        <f t="shared" si="145"/>
        <v>10225.84</v>
      </c>
      <c r="O13" s="9"/>
      <c r="P13" s="96">
        <f t="shared" si="73"/>
        <v>10225.84</v>
      </c>
      <c r="Q13" s="4">
        <f t="shared" si="74"/>
        <v>0</v>
      </c>
      <c r="R13" s="9">
        <f t="shared" si="75"/>
        <v>0</v>
      </c>
      <c r="S13" s="9">
        <f t="shared" si="146"/>
        <v>10225.84</v>
      </c>
      <c r="T13" s="9">
        <f t="shared" si="147"/>
        <v>0</v>
      </c>
      <c r="U13" s="9">
        <f t="shared" si="148"/>
        <v>0</v>
      </c>
      <c r="V13" s="9">
        <f t="shared" si="76"/>
        <v>0</v>
      </c>
      <c r="W13" s="9">
        <f t="shared" si="149"/>
        <v>10225.84</v>
      </c>
      <c r="X13" s="9">
        <f t="shared" si="150"/>
        <v>0</v>
      </c>
      <c r="Y13" s="96">
        <f t="shared" si="151"/>
        <v>0</v>
      </c>
      <c r="Z13" s="4">
        <f t="shared" si="77"/>
        <v>0</v>
      </c>
      <c r="AA13" s="9">
        <f t="shared" si="78"/>
        <v>0</v>
      </c>
      <c r="AB13" s="9">
        <f t="shared" si="79"/>
        <v>10225.84</v>
      </c>
      <c r="AC13" s="9">
        <f t="shared" si="80"/>
        <v>0</v>
      </c>
      <c r="AD13" s="9">
        <f t="shared" si="81"/>
        <v>0</v>
      </c>
      <c r="AE13" s="9">
        <f t="shared" si="82"/>
        <v>0</v>
      </c>
      <c r="AF13" s="9">
        <f t="shared" si="83"/>
        <v>10225.84</v>
      </c>
      <c r="AG13" s="9">
        <f t="shared" si="84"/>
        <v>0</v>
      </c>
      <c r="AH13" s="96">
        <f t="shared" si="85"/>
        <v>0</v>
      </c>
      <c r="AI13" s="4">
        <f t="shared" si="77"/>
        <v>0</v>
      </c>
      <c r="AJ13" s="9">
        <f t="shared" si="86"/>
        <v>0</v>
      </c>
      <c r="AK13" s="9">
        <f t="shared" si="87"/>
        <v>10225.84</v>
      </c>
      <c r="AL13" s="9">
        <f t="shared" si="88"/>
        <v>0</v>
      </c>
      <c r="AM13" s="9">
        <f t="shared" si="89"/>
        <v>0</v>
      </c>
      <c r="AN13" s="9">
        <f t="shared" si="90"/>
        <v>0</v>
      </c>
      <c r="AO13" s="9">
        <f t="shared" si="91"/>
        <v>10225.84</v>
      </c>
      <c r="AP13" s="9">
        <f t="shared" si="92"/>
        <v>0</v>
      </c>
      <c r="AQ13" s="96">
        <f t="shared" si="93"/>
        <v>0</v>
      </c>
      <c r="AR13" s="4">
        <f t="shared" si="77"/>
        <v>0</v>
      </c>
      <c r="AS13" s="9">
        <f t="shared" si="94"/>
        <v>0</v>
      </c>
      <c r="AT13" s="9">
        <f t="shared" si="95"/>
        <v>10225.84</v>
      </c>
      <c r="AU13" s="9">
        <f t="shared" si="96"/>
        <v>0</v>
      </c>
      <c r="AV13" s="9">
        <f t="shared" si="97"/>
        <v>0</v>
      </c>
      <c r="AW13" s="9">
        <f t="shared" si="98"/>
        <v>0</v>
      </c>
      <c r="AX13" s="9">
        <f t="shared" si="99"/>
        <v>10225.84</v>
      </c>
      <c r="AY13" s="9">
        <f t="shared" si="100"/>
        <v>0</v>
      </c>
      <c r="AZ13" s="96">
        <f t="shared" si="101"/>
        <v>0</v>
      </c>
      <c r="BA13" s="4">
        <f t="shared" si="77"/>
        <v>0</v>
      </c>
      <c r="BB13" s="9">
        <f t="shared" si="102"/>
        <v>0</v>
      </c>
      <c r="BC13" s="9">
        <f t="shared" si="103"/>
        <v>10225.84</v>
      </c>
      <c r="BD13" s="9">
        <f t="shared" si="104"/>
        <v>0</v>
      </c>
      <c r="BE13" s="9">
        <f t="shared" si="105"/>
        <v>0</v>
      </c>
      <c r="BF13" s="9">
        <f t="shared" si="106"/>
        <v>0</v>
      </c>
      <c r="BG13" s="9">
        <f t="shared" si="107"/>
        <v>10225.84</v>
      </c>
      <c r="BH13" s="9">
        <f t="shared" si="108"/>
        <v>0</v>
      </c>
      <c r="BI13" s="96">
        <f t="shared" si="109"/>
        <v>0</v>
      </c>
      <c r="BJ13" s="4">
        <f t="shared" si="77"/>
        <v>0</v>
      </c>
      <c r="BK13" s="9">
        <f t="shared" si="110"/>
        <v>0</v>
      </c>
      <c r="BL13" s="9">
        <f t="shared" si="111"/>
        <v>10225.84</v>
      </c>
      <c r="BM13" s="9">
        <f t="shared" si="112"/>
        <v>0</v>
      </c>
      <c r="BN13" s="9">
        <f t="shared" si="113"/>
        <v>0</v>
      </c>
      <c r="BO13" s="9">
        <f t="shared" si="114"/>
        <v>0</v>
      </c>
      <c r="BP13" s="9">
        <f t="shared" si="115"/>
        <v>10225.84</v>
      </c>
      <c r="BQ13" s="9">
        <f t="shared" si="116"/>
        <v>0</v>
      </c>
      <c r="BR13" s="96">
        <f t="shared" si="117"/>
        <v>0</v>
      </c>
      <c r="BS13" s="4">
        <f t="shared" si="77"/>
        <v>0</v>
      </c>
      <c r="BT13" s="9">
        <f t="shared" si="118"/>
        <v>0</v>
      </c>
      <c r="BU13" s="9">
        <f t="shared" si="119"/>
        <v>10225.84</v>
      </c>
      <c r="BV13" s="9">
        <f t="shared" si="120"/>
        <v>0</v>
      </c>
      <c r="BW13" s="9">
        <f t="shared" si="121"/>
        <v>0</v>
      </c>
      <c r="BX13" s="9">
        <f t="shared" si="122"/>
        <v>0</v>
      </c>
      <c r="BY13" s="9">
        <f t="shared" si="123"/>
        <v>10225.84</v>
      </c>
      <c r="BZ13" s="9">
        <f t="shared" si="124"/>
        <v>0</v>
      </c>
      <c r="CA13" s="96">
        <f t="shared" si="125"/>
        <v>0</v>
      </c>
      <c r="CB13" s="4">
        <f t="shared" si="77"/>
        <v>0</v>
      </c>
      <c r="CC13" s="9">
        <f t="shared" si="126"/>
        <v>0</v>
      </c>
      <c r="CD13" s="9">
        <f t="shared" si="127"/>
        <v>10225.84</v>
      </c>
      <c r="CE13" s="9">
        <f t="shared" si="128"/>
        <v>0</v>
      </c>
      <c r="CF13" s="9">
        <f t="shared" si="129"/>
        <v>0</v>
      </c>
      <c r="CG13" s="9">
        <f t="shared" si="130"/>
        <v>0</v>
      </c>
      <c r="CH13" s="9">
        <f t="shared" si="131"/>
        <v>10225.84</v>
      </c>
      <c r="CI13" s="9">
        <f t="shared" si="132"/>
        <v>0</v>
      </c>
      <c r="CJ13" s="96">
        <f t="shared" si="133"/>
        <v>0</v>
      </c>
      <c r="CK13" s="4">
        <f t="shared" si="77"/>
        <v>0</v>
      </c>
      <c r="CL13" s="9">
        <f t="shared" si="134"/>
        <v>0</v>
      </c>
      <c r="CM13" s="9">
        <f t="shared" si="135"/>
        <v>10225.84</v>
      </c>
      <c r="CN13" s="9">
        <f t="shared" si="136"/>
        <v>0</v>
      </c>
      <c r="CO13" s="9">
        <f t="shared" si="137"/>
        <v>0</v>
      </c>
      <c r="CP13" s="9">
        <f t="shared" si="138"/>
        <v>0</v>
      </c>
      <c r="CQ13" s="9">
        <f t="shared" si="139"/>
        <v>10225.84</v>
      </c>
      <c r="CR13" s="9">
        <f t="shared" si="140"/>
        <v>0</v>
      </c>
      <c r="CS13" s="96">
        <f t="shared" si="141"/>
        <v>0</v>
      </c>
    </row>
    <row r="14" spans="1:97" ht="12.9" customHeight="1" x14ac:dyDescent="0.25">
      <c r="A14" s="212">
        <v>1978</v>
      </c>
      <c r="B14" s="213" t="s">
        <v>374</v>
      </c>
      <c r="C14" s="213"/>
      <c r="D14" s="214">
        <v>10000</v>
      </c>
      <c r="E14" s="214">
        <f t="shared" si="142"/>
        <v>5112.92</v>
      </c>
      <c r="F14" s="280">
        <v>28672</v>
      </c>
      <c r="G14" s="215">
        <v>33</v>
      </c>
      <c r="H14" s="244"/>
      <c r="I14" s="190"/>
      <c r="J14" s="191" t="s">
        <v>463</v>
      </c>
      <c r="K14" s="388">
        <f t="shared" si="143"/>
        <v>3.0300000000000001E-2</v>
      </c>
      <c r="L14" s="94">
        <f t="shared" si="144"/>
        <v>154.91999999999999</v>
      </c>
      <c r="M14" s="9">
        <f t="shared" si="72"/>
        <v>0</v>
      </c>
      <c r="N14" s="9">
        <f t="shared" si="145"/>
        <v>5112.92</v>
      </c>
      <c r="O14" s="9"/>
      <c r="P14" s="96">
        <f t="shared" si="73"/>
        <v>5112.92</v>
      </c>
      <c r="Q14" s="4">
        <f t="shared" si="74"/>
        <v>0</v>
      </c>
      <c r="R14" s="9">
        <f t="shared" si="75"/>
        <v>0</v>
      </c>
      <c r="S14" s="9">
        <f t="shared" si="146"/>
        <v>5112.92</v>
      </c>
      <c r="T14" s="9">
        <f t="shared" si="147"/>
        <v>0</v>
      </c>
      <c r="U14" s="9">
        <f t="shared" si="148"/>
        <v>0</v>
      </c>
      <c r="V14" s="9">
        <f t="shared" si="76"/>
        <v>0</v>
      </c>
      <c r="W14" s="9">
        <f t="shared" si="149"/>
        <v>5112.92</v>
      </c>
      <c r="X14" s="9">
        <f t="shared" si="150"/>
        <v>0</v>
      </c>
      <c r="Y14" s="96">
        <f t="shared" si="151"/>
        <v>0</v>
      </c>
      <c r="Z14" s="4">
        <f t="shared" si="77"/>
        <v>0</v>
      </c>
      <c r="AA14" s="9">
        <f t="shared" si="78"/>
        <v>0</v>
      </c>
      <c r="AB14" s="9">
        <f t="shared" si="79"/>
        <v>5112.92</v>
      </c>
      <c r="AC14" s="9">
        <f t="shared" si="80"/>
        <v>0</v>
      </c>
      <c r="AD14" s="9">
        <f t="shared" si="81"/>
        <v>0</v>
      </c>
      <c r="AE14" s="9">
        <f t="shared" si="82"/>
        <v>0</v>
      </c>
      <c r="AF14" s="9">
        <f t="shared" si="83"/>
        <v>5112.92</v>
      </c>
      <c r="AG14" s="9">
        <f t="shared" si="84"/>
        <v>0</v>
      </c>
      <c r="AH14" s="96">
        <f t="shared" si="85"/>
        <v>0</v>
      </c>
      <c r="AI14" s="4">
        <f t="shared" si="77"/>
        <v>0</v>
      </c>
      <c r="AJ14" s="9">
        <f t="shared" si="86"/>
        <v>0</v>
      </c>
      <c r="AK14" s="9">
        <f t="shared" si="87"/>
        <v>5112.92</v>
      </c>
      <c r="AL14" s="9">
        <f t="shared" si="88"/>
        <v>0</v>
      </c>
      <c r="AM14" s="9">
        <f t="shared" si="89"/>
        <v>0</v>
      </c>
      <c r="AN14" s="9">
        <f t="shared" si="90"/>
        <v>0</v>
      </c>
      <c r="AO14" s="9">
        <f t="shared" si="91"/>
        <v>5112.92</v>
      </c>
      <c r="AP14" s="9">
        <f t="shared" si="92"/>
        <v>0</v>
      </c>
      <c r="AQ14" s="96">
        <f t="shared" si="93"/>
        <v>0</v>
      </c>
      <c r="AR14" s="4">
        <f t="shared" si="77"/>
        <v>0</v>
      </c>
      <c r="AS14" s="9">
        <f t="shared" si="94"/>
        <v>0</v>
      </c>
      <c r="AT14" s="9">
        <f t="shared" si="95"/>
        <v>5112.92</v>
      </c>
      <c r="AU14" s="9">
        <f t="shared" si="96"/>
        <v>0</v>
      </c>
      <c r="AV14" s="9">
        <f t="shared" si="97"/>
        <v>0</v>
      </c>
      <c r="AW14" s="9">
        <f t="shared" si="98"/>
        <v>0</v>
      </c>
      <c r="AX14" s="9">
        <f t="shared" si="99"/>
        <v>5112.92</v>
      </c>
      <c r="AY14" s="9">
        <f t="shared" si="100"/>
        <v>0</v>
      </c>
      <c r="AZ14" s="96">
        <f t="shared" si="101"/>
        <v>0</v>
      </c>
      <c r="BA14" s="4">
        <f t="shared" si="77"/>
        <v>0</v>
      </c>
      <c r="BB14" s="9">
        <f t="shared" si="102"/>
        <v>0</v>
      </c>
      <c r="BC14" s="9">
        <f t="shared" si="103"/>
        <v>5112.92</v>
      </c>
      <c r="BD14" s="9">
        <f t="shared" si="104"/>
        <v>0</v>
      </c>
      <c r="BE14" s="9">
        <f t="shared" si="105"/>
        <v>0</v>
      </c>
      <c r="BF14" s="9">
        <f t="shared" si="106"/>
        <v>0</v>
      </c>
      <c r="BG14" s="9">
        <f t="shared" si="107"/>
        <v>5112.92</v>
      </c>
      <c r="BH14" s="9">
        <f t="shared" si="108"/>
        <v>0</v>
      </c>
      <c r="BI14" s="96">
        <f t="shared" si="109"/>
        <v>0</v>
      </c>
      <c r="BJ14" s="4">
        <f t="shared" si="77"/>
        <v>0</v>
      </c>
      <c r="BK14" s="9">
        <f t="shared" si="110"/>
        <v>0</v>
      </c>
      <c r="BL14" s="9">
        <f t="shared" si="111"/>
        <v>5112.92</v>
      </c>
      <c r="BM14" s="9">
        <f t="shared" si="112"/>
        <v>0</v>
      </c>
      <c r="BN14" s="9">
        <f t="shared" si="113"/>
        <v>0</v>
      </c>
      <c r="BO14" s="9">
        <f t="shared" si="114"/>
        <v>0</v>
      </c>
      <c r="BP14" s="9">
        <f t="shared" si="115"/>
        <v>5112.92</v>
      </c>
      <c r="BQ14" s="9">
        <f t="shared" si="116"/>
        <v>0</v>
      </c>
      <c r="BR14" s="96">
        <f t="shared" si="117"/>
        <v>0</v>
      </c>
      <c r="BS14" s="4">
        <f t="shared" si="77"/>
        <v>0</v>
      </c>
      <c r="BT14" s="9">
        <f t="shared" si="118"/>
        <v>0</v>
      </c>
      <c r="BU14" s="9">
        <f t="shared" si="119"/>
        <v>5112.92</v>
      </c>
      <c r="BV14" s="9">
        <f t="shared" si="120"/>
        <v>0</v>
      </c>
      <c r="BW14" s="9">
        <f t="shared" si="121"/>
        <v>0</v>
      </c>
      <c r="BX14" s="9">
        <f t="shared" si="122"/>
        <v>0</v>
      </c>
      <c r="BY14" s="9">
        <f t="shared" si="123"/>
        <v>5112.92</v>
      </c>
      <c r="BZ14" s="9">
        <f t="shared" si="124"/>
        <v>0</v>
      </c>
      <c r="CA14" s="96">
        <f t="shared" si="125"/>
        <v>0</v>
      </c>
      <c r="CB14" s="4">
        <f t="shared" si="77"/>
        <v>0</v>
      </c>
      <c r="CC14" s="9">
        <f t="shared" si="126"/>
        <v>0</v>
      </c>
      <c r="CD14" s="9">
        <f t="shared" si="127"/>
        <v>5112.92</v>
      </c>
      <c r="CE14" s="9">
        <f t="shared" si="128"/>
        <v>0</v>
      </c>
      <c r="CF14" s="9">
        <f t="shared" si="129"/>
        <v>0</v>
      </c>
      <c r="CG14" s="9">
        <f t="shared" si="130"/>
        <v>0</v>
      </c>
      <c r="CH14" s="9">
        <f t="shared" si="131"/>
        <v>5112.92</v>
      </c>
      <c r="CI14" s="9">
        <f t="shared" si="132"/>
        <v>0</v>
      </c>
      <c r="CJ14" s="96">
        <f t="shared" si="133"/>
        <v>0</v>
      </c>
      <c r="CK14" s="4">
        <f t="shared" si="77"/>
        <v>0</v>
      </c>
      <c r="CL14" s="9">
        <f t="shared" si="134"/>
        <v>0</v>
      </c>
      <c r="CM14" s="9">
        <f t="shared" si="135"/>
        <v>5112.92</v>
      </c>
      <c r="CN14" s="9">
        <f t="shared" si="136"/>
        <v>0</v>
      </c>
      <c r="CO14" s="9">
        <f t="shared" si="137"/>
        <v>0</v>
      </c>
      <c r="CP14" s="9">
        <f t="shared" si="138"/>
        <v>0</v>
      </c>
      <c r="CQ14" s="9">
        <f t="shared" si="139"/>
        <v>5112.92</v>
      </c>
      <c r="CR14" s="9">
        <f t="shared" si="140"/>
        <v>0</v>
      </c>
      <c r="CS14" s="96">
        <f t="shared" si="141"/>
        <v>0</v>
      </c>
    </row>
    <row r="15" spans="1:97" ht="12.9" customHeight="1" x14ac:dyDescent="0.25">
      <c r="A15" s="212">
        <v>1979</v>
      </c>
      <c r="B15" s="213" t="s">
        <v>374</v>
      </c>
      <c r="C15" s="213"/>
      <c r="D15" s="214">
        <v>44008.37</v>
      </c>
      <c r="E15" s="214">
        <f t="shared" si="142"/>
        <v>22501.119999999999</v>
      </c>
      <c r="F15" s="280">
        <v>29037</v>
      </c>
      <c r="G15" s="215">
        <v>33</v>
      </c>
      <c r="H15" s="244"/>
      <c r="I15" s="190"/>
      <c r="J15" s="191" t="s">
        <v>463</v>
      </c>
      <c r="K15" s="388">
        <f t="shared" si="143"/>
        <v>3.0300000000000001E-2</v>
      </c>
      <c r="L15" s="94">
        <f t="shared" si="144"/>
        <v>681.78</v>
      </c>
      <c r="M15" s="9">
        <f t="shared" si="72"/>
        <v>343.27000000000044</v>
      </c>
      <c r="N15" s="9">
        <f t="shared" si="145"/>
        <v>22157.85</v>
      </c>
      <c r="O15" s="9"/>
      <c r="P15" s="96">
        <f t="shared" si="73"/>
        <v>22501.119999999999</v>
      </c>
      <c r="Q15" s="4">
        <f t="shared" si="74"/>
        <v>0</v>
      </c>
      <c r="R15" s="9">
        <f t="shared" si="75"/>
        <v>0</v>
      </c>
      <c r="S15" s="9">
        <f t="shared" si="146"/>
        <v>22501.119999999999</v>
      </c>
      <c r="T15" s="9">
        <f t="shared" si="147"/>
        <v>11329.11</v>
      </c>
      <c r="U15" s="9">
        <f t="shared" si="148"/>
        <v>343.27000000000044</v>
      </c>
      <c r="V15" s="9">
        <f t="shared" si="76"/>
        <v>0</v>
      </c>
      <c r="W15" s="9">
        <f t="shared" si="149"/>
        <v>22501.119999999999</v>
      </c>
      <c r="X15" s="9">
        <f t="shared" si="150"/>
        <v>0</v>
      </c>
      <c r="Y15" s="96">
        <f t="shared" si="151"/>
        <v>11329.11</v>
      </c>
      <c r="Z15" s="4">
        <f t="shared" si="77"/>
        <v>0</v>
      </c>
      <c r="AA15" s="9">
        <f t="shared" si="78"/>
        <v>0</v>
      </c>
      <c r="AB15" s="9">
        <f t="shared" si="79"/>
        <v>22501.119999999999</v>
      </c>
      <c r="AC15" s="9">
        <f t="shared" si="80"/>
        <v>0</v>
      </c>
      <c r="AD15" s="9">
        <f t="shared" si="81"/>
        <v>0</v>
      </c>
      <c r="AE15" s="9">
        <f t="shared" si="82"/>
        <v>0</v>
      </c>
      <c r="AF15" s="9">
        <f t="shared" si="83"/>
        <v>22501.119999999999</v>
      </c>
      <c r="AG15" s="9">
        <f t="shared" si="84"/>
        <v>0</v>
      </c>
      <c r="AH15" s="96">
        <f t="shared" si="85"/>
        <v>0</v>
      </c>
      <c r="AI15" s="4">
        <f t="shared" si="77"/>
        <v>0</v>
      </c>
      <c r="AJ15" s="9">
        <f t="shared" si="86"/>
        <v>0</v>
      </c>
      <c r="AK15" s="9">
        <f t="shared" si="87"/>
        <v>22501.119999999999</v>
      </c>
      <c r="AL15" s="9">
        <f t="shared" si="88"/>
        <v>0</v>
      </c>
      <c r="AM15" s="9">
        <f t="shared" si="89"/>
        <v>0</v>
      </c>
      <c r="AN15" s="9">
        <f t="shared" si="90"/>
        <v>0</v>
      </c>
      <c r="AO15" s="9">
        <f t="shared" si="91"/>
        <v>22501.119999999999</v>
      </c>
      <c r="AP15" s="9">
        <f t="shared" si="92"/>
        <v>0</v>
      </c>
      <c r="AQ15" s="96">
        <f t="shared" si="93"/>
        <v>0</v>
      </c>
      <c r="AR15" s="4">
        <f t="shared" si="77"/>
        <v>0</v>
      </c>
      <c r="AS15" s="9">
        <f t="shared" si="94"/>
        <v>0</v>
      </c>
      <c r="AT15" s="9">
        <f t="shared" si="95"/>
        <v>22501.119999999999</v>
      </c>
      <c r="AU15" s="9">
        <f t="shared" si="96"/>
        <v>0</v>
      </c>
      <c r="AV15" s="9">
        <f t="shared" si="97"/>
        <v>0</v>
      </c>
      <c r="AW15" s="9">
        <f t="shared" si="98"/>
        <v>0</v>
      </c>
      <c r="AX15" s="9">
        <f t="shared" si="99"/>
        <v>22501.119999999999</v>
      </c>
      <c r="AY15" s="9">
        <f t="shared" si="100"/>
        <v>0</v>
      </c>
      <c r="AZ15" s="96">
        <f t="shared" si="101"/>
        <v>0</v>
      </c>
      <c r="BA15" s="4">
        <f t="shared" si="77"/>
        <v>0</v>
      </c>
      <c r="BB15" s="9">
        <f t="shared" si="102"/>
        <v>0</v>
      </c>
      <c r="BC15" s="9">
        <f t="shared" si="103"/>
        <v>22501.119999999999</v>
      </c>
      <c r="BD15" s="9">
        <f t="shared" si="104"/>
        <v>0</v>
      </c>
      <c r="BE15" s="9">
        <f t="shared" si="105"/>
        <v>0</v>
      </c>
      <c r="BF15" s="9">
        <f t="shared" si="106"/>
        <v>0</v>
      </c>
      <c r="BG15" s="9">
        <f t="shared" si="107"/>
        <v>22501.119999999999</v>
      </c>
      <c r="BH15" s="9">
        <f t="shared" si="108"/>
        <v>0</v>
      </c>
      <c r="BI15" s="96">
        <f t="shared" si="109"/>
        <v>0</v>
      </c>
      <c r="BJ15" s="4">
        <f t="shared" si="77"/>
        <v>0</v>
      </c>
      <c r="BK15" s="9">
        <f t="shared" si="110"/>
        <v>0</v>
      </c>
      <c r="BL15" s="9">
        <f t="shared" si="111"/>
        <v>22501.119999999999</v>
      </c>
      <c r="BM15" s="9">
        <f t="shared" si="112"/>
        <v>0</v>
      </c>
      <c r="BN15" s="9">
        <f t="shared" si="113"/>
        <v>0</v>
      </c>
      <c r="BO15" s="9">
        <f t="shared" si="114"/>
        <v>0</v>
      </c>
      <c r="BP15" s="9">
        <f t="shared" si="115"/>
        <v>22501.119999999999</v>
      </c>
      <c r="BQ15" s="9">
        <f t="shared" si="116"/>
        <v>0</v>
      </c>
      <c r="BR15" s="96">
        <f t="shared" si="117"/>
        <v>0</v>
      </c>
      <c r="BS15" s="4">
        <f t="shared" si="77"/>
        <v>0</v>
      </c>
      <c r="BT15" s="9">
        <f t="shared" si="118"/>
        <v>0</v>
      </c>
      <c r="BU15" s="9">
        <f t="shared" si="119"/>
        <v>22501.119999999999</v>
      </c>
      <c r="BV15" s="9">
        <f t="shared" si="120"/>
        <v>0</v>
      </c>
      <c r="BW15" s="9">
        <f t="shared" si="121"/>
        <v>0</v>
      </c>
      <c r="BX15" s="9">
        <f t="shared" si="122"/>
        <v>0</v>
      </c>
      <c r="BY15" s="9">
        <f t="shared" si="123"/>
        <v>22501.119999999999</v>
      </c>
      <c r="BZ15" s="9">
        <f t="shared" si="124"/>
        <v>0</v>
      </c>
      <c r="CA15" s="96">
        <f t="shared" si="125"/>
        <v>0</v>
      </c>
      <c r="CB15" s="4">
        <f t="shared" si="77"/>
        <v>0</v>
      </c>
      <c r="CC15" s="9">
        <f t="shared" si="126"/>
        <v>0</v>
      </c>
      <c r="CD15" s="9">
        <f t="shared" si="127"/>
        <v>22501.119999999999</v>
      </c>
      <c r="CE15" s="9">
        <f t="shared" si="128"/>
        <v>0</v>
      </c>
      <c r="CF15" s="9">
        <f t="shared" si="129"/>
        <v>0</v>
      </c>
      <c r="CG15" s="9">
        <f t="shared" si="130"/>
        <v>0</v>
      </c>
      <c r="CH15" s="9">
        <f t="shared" si="131"/>
        <v>22501.119999999999</v>
      </c>
      <c r="CI15" s="9">
        <f t="shared" si="132"/>
        <v>0</v>
      </c>
      <c r="CJ15" s="96">
        <f t="shared" si="133"/>
        <v>0</v>
      </c>
      <c r="CK15" s="4">
        <f t="shared" si="77"/>
        <v>0</v>
      </c>
      <c r="CL15" s="9">
        <f t="shared" si="134"/>
        <v>0</v>
      </c>
      <c r="CM15" s="9">
        <f t="shared" si="135"/>
        <v>22501.119999999999</v>
      </c>
      <c r="CN15" s="9">
        <f t="shared" si="136"/>
        <v>0</v>
      </c>
      <c r="CO15" s="9">
        <f t="shared" si="137"/>
        <v>0</v>
      </c>
      <c r="CP15" s="9">
        <f t="shared" si="138"/>
        <v>0</v>
      </c>
      <c r="CQ15" s="9">
        <f t="shared" si="139"/>
        <v>22501.119999999999</v>
      </c>
      <c r="CR15" s="9">
        <f t="shared" si="140"/>
        <v>0</v>
      </c>
      <c r="CS15" s="96">
        <f t="shared" si="141"/>
        <v>0</v>
      </c>
    </row>
    <row r="16" spans="1:97" ht="12.9" customHeight="1" x14ac:dyDescent="0.25">
      <c r="A16" s="212">
        <v>1979</v>
      </c>
      <c r="B16" s="213" t="s">
        <v>374</v>
      </c>
      <c r="C16" s="213"/>
      <c r="D16" s="214">
        <v>20000</v>
      </c>
      <c r="E16" s="214">
        <f t="shared" si="142"/>
        <v>10225.84</v>
      </c>
      <c r="F16" s="280">
        <v>29037</v>
      </c>
      <c r="G16" s="215">
        <v>33</v>
      </c>
      <c r="H16" s="244"/>
      <c r="I16" s="190"/>
      <c r="J16" s="191" t="s">
        <v>463</v>
      </c>
      <c r="K16" s="388">
        <f t="shared" si="143"/>
        <v>3.0300000000000001E-2</v>
      </c>
      <c r="L16" s="94">
        <f t="shared" si="144"/>
        <v>309.83999999999997</v>
      </c>
      <c r="M16" s="9">
        <f t="shared" si="72"/>
        <v>156.04000000000087</v>
      </c>
      <c r="N16" s="9">
        <f t="shared" si="145"/>
        <v>10069.799999999999</v>
      </c>
      <c r="O16" s="9"/>
      <c r="P16" s="96">
        <f t="shared" si="73"/>
        <v>10225.84</v>
      </c>
      <c r="Q16" s="4">
        <f t="shared" si="74"/>
        <v>0</v>
      </c>
      <c r="R16" s="9">
        <f t="shared" si="75"/>
        <v>0</v>
      </c>
      <c r="S16" s="9">
        <f t="shared" si="146"/>
        <v>10225.84</v>
      </c>
      <c r="T16" s="9">
        <f t="shared" si="147"/>
        <v>5149.88</v>
      </c>
      <c r="U16" s="9">
        <f t="shared" si="148"/>
        <v>156.04000000000087</v>
      </c>
      <c r="V16" s="9">
        <f t="shared" si="76"/>
        <v>0</v>
      </c>
      <c r="W16" s="9">
        <f t="shared" si="149"/>
        <v>10225.84</v>
      </c>
      <c r="X16" s="9">
        <f t="shared" si="150"/>
        <v>0</v>
      </c>
      <c r="Y16" s="96">
        <f t="shared" si="151"/>
        <v>5149.88</v>
      </c>
      <c r="Z16" s="4">
        <f t="shared" si="77"/>
        <v>0</v>
      </c>
      <c r="AA16" s="9">
        <f t="shared" si="78"/>
        <v>0</v>
      </c>
      <c r="AB16" s="9">
        <f t="shared" si="79"/>
        <v>10225.84</v>
      </c>
      <c r="AC16" s="9">
        <f t="shared" si="80"/>
        <v>0</v>
      </c>
      <c r="AD16" s="9">
        <f t="shared" si="81"/>
        <v>0</v>
      </c>
      <c r="AE16" s="9">
        <f t="shared" si="82"/>
        <v>0</v>
      </c>
      <c r="AF16" s="9">
        <f t="shared" si="83"/>
        <v>10225.84</v>
      </c>
      <c r="AG16" s="9">
        <f t="shared" si="84"/>
        <v>0</v>
      </c>
      <c r="AH16" s="96">
        <f t="shared" si="85"/>
        <v>0</v>
      </c>
      <c r="AI16" s="4">
        <f t="shared" si="77"/>
        <v>0</v>
      </c>
      <c r="AJ16" s="9">
        <f t="shared" si="86"/>
        <v>0</v>
      </c>
      <c r="AK16" s="9">
        <f t="shared" si="87"/>
        <v>10225.84</v>
      </c>
      <c r="AL16" s="9">
        <f t="shared" si="88"/>
        <v>0</v>
      </c>
      <c r="AM16" s="9">
        <f t="shared" si="89"/>
        <v>0</v>
      </c>
      <c r="AN16" s="9">
        <f t="shared" si="90"/>
        <v>0</v>
      </c>
      <c r="AO16" s="9">
        <f t="shared" si="91"/>
        <v>10225.84</v>
      </c>
      <c r="AP16" s="9">
        <f t="shared" si="92"/>
        <v>0</v>
      </c>
      <c r="AQ16" s="96">
        <f t="shared" si="93"/>
        <v>0</v>
      </c>
      <c r="AR16" s="4">
        <f t="shared" si="77"/>
        <v>0</v>
      </c>
      <c r="AS16" s="9">
        <f t="shared" si="94"/>
        <v>0</v>
      </c>
      <c r="AT16" s="9">
        <f t="shared" si="95"/>
        <v>10225.84</v>
      </c>
      <c r="AU16" s="9">
        <f t="shared" si="96"/>
        <v>0</v>
      </c>
      <c r="AV16" s="9">
        <f t="shared" si="97"/>
        <v>0</v>
      </c>
      <c r="AW16" s="9">
        <f t="shared" si="98"/>
        <v>0</v>
      </c>
      <c r="AX16" s="9">
        <f t="shared" si="99"/>
        <v>10225.84</v>
      </c>
      <c r="AY16" s="9">
        <f t="shared" si="100"/>
        <v>0</v>
      </c>
      <c r="AZ16" s="96">
        <f t="shared" si="101"/>
        <v>0</v>
      </c>
      <c r="BA16" s="4">
        <f t="shared" si="77"/>
        <v>0</v>
      </c>
      <c r="BB16" s="9">
        <f t="shared" si="102"/>
        <v>0</v>
      </c>
      <c r="BC16" s="9">
        <f t="shared" si="103"/>
        <v>10225.84</v>
      </c>
      <c r="BD16" s="9">
        <f t="shared" si="104"/>
        <v>0</v>
      </c>
      <c r="BE16" s="9">
        <f t="shared" si="105"/>
        <v>0</v>
      </c>
      <c r="BF16" s="9">
        <f t="shared" si="106"/>
        <v>0</v>
      </c>
      <c r="BG16" s="9">
        <f t="shared" si="107"/>
        <v>10225.84</v>
      </c>
      <c r="BH16" s="9">
        <f t="shared" si="108"/>
        <v>0</v>
      </c>
      <c r="BI16" s="96">
        <f t="shared" si="109"/>
        <v>0</v>
      </c>
      <c r="BJ16" s="4">
        <f t="shared" si="77"/>
        <v>0</v>
      </c>
      <c r="BK16" s="9">
        <f t="shared" si="110"/>
        <v>0</v>
      </c>
      <c r="BL16" s="9">
        <f t="shared" si="111"/>
        <v>10225.84</v>
      </c>
      <c r="BM16" s="9">
        <f t="shared" si="112"/>
        <v>0</v>
      </c>
      <c r="BN16" s="9">
        <f t="shared" si="113"/>
        <v>0</v>
      </c>
      <c r="BO16" s="9">
        <f t="shared" si="114"/>
        <v>0</v>
      </c>
      <c r="BP16" s="9">
        <f t="shared" si="115"/>
        <v>10225.84</v>
      </c>
      <c r="BQ16" s="9">
        <f t="shared" si="116"/>
        <v>0</v>
      </c>
      <c r="BR16" s="96">
        <f t="shared" si="117"/>
        <v>0</v>
      </c>
      <c r="BS16" s="4">
        <f t="shared" si="77"/>
        <v>0</v>
      </c>
      <c r="BT16" s="9">
        <f t="shared" si="118"/>
        <v>0</v>
      </c>
      <c r="BU16" s="9">
        <f t="shared" si="119"/>
        <v>10225.84</v>
      </c>
      <c r="BV16" s="9">
        <f t="shared" si="120"/>
        <v>0</v>
      </c>
      <c r="BW16" s="9">
        <f t="shared" si="121"/>
        <v>0</v>
      </c>
      <c r="BX16" s="9">
        <f t="shared" si="122"/>
        <v>0</v>
      </c>
      <c r="BY16" s="9">
        <f t="shared" si="123"/>
        <v>10225.84</v>
      </c>
      <c r="BZ16" s="9">
        <f t="shared" si="124"/>
        <v>0</v>
      </c>
      <c r="CA16" s="96">
        <f t="shared" si="125"/>
        <v>0</v>
      </c>
      <c r="CB16" s="4">
        <f t="shared" si="77"/>
        <v>0</v>
      </c>
      <c r="CC16" s="9">
        <f t="shared" si="126"/>
        <v>0</v>
      </c>
      <c r="CD16" s="9">
        <f t="shared" si="127"/>
        <v>10225.84</v>
      </c>
      <c r="CE16" s="9">
        <f t="shared" si="128"/>
        <v>0</v>
      </c>
      <c r="CF16" s="9">
        <f t="shared" si="129"/>
        <v>0</v>
      </c>
      <c r="CG16" s="9">
        <f t="shared" si="130"/>
        <v>0</v>
      </c>
      <c r="CH16" s="9">
        <f t="shared" si="131"/>
        <v>10225.84</v>
      </c>
      <c r="CI16" s="9">
        <f t="shared" si="132"/>
        <v>0</v>
      </c>
      <c r="CJ16" s="96">
        <f t="shared" si="133"/>
        <v>0</v>
      </c>
      <c r="CK16" s="4">
        <f t="shared" si="77"/>
        <v>0</v>
      </c>
      <c r="CL16" s="9">
        <f t="shared" si="134"/>
        <v>0</v>
      </c>
      <c r="CM16" s="9">
        <f t="shared" si="135"/>
        <v>10225.84</v>
      </c>
      <c r="CN16" s="9">
        <f t="shared" si="136"/>
        <v>0</v>
      </c>
      <c r="CO16" s="9">
        <f t="shared" si="137"/>
        <v>0</v>
      </c>
      <c r="CP16" s="9">
        <f t="shared" si="138"/>
        <v>0</v>
      </c>
      <c r="CQ16" s="9">
        <f t="shared" si="139"/>
        <v>10225.84</v>
      </c>
      <c r="CR16" s="9">
        <f t="shared" si="140"/>
        <v>0</v>
      </c>
      <c r="CS16" s="96">
        <f t="shared" si="141"/>
        <v>0</v>
      </c>
    </row>
    <row r="17" spans="1:97" ht="12.9" customHeight="1" x14ac:dyDescent="0.25">
      <c r="A17" s="212">
        <v>1980</v>
      </c>
      <c r="B17" s="213" t="s">
        <v>374</v>
      </c>
      <c r="C17" s="213"/>
      <c r="D17" s="214">
        <v>5000</v>
      </c>
      <c r="E17" s="214">
        <f t="shared" si="142"/>
        <v>2556.46</v>
      </c>
      <c r="F17" s="280">
        <v>29403</v>
      </c>
      <c r="G17" s="215">
        <v>33</v>
      </c>
      <c r="H17" s="244"/>
      <c r="I17" s="190"/>
      <c r="J17" s="191" t="s">
        <v>463</v>
      </c>
      <c r="K17" s="388">
        <f t="shared" si="143"/>
        <v>3.0300000000000001E-2</v>
      </c>
      <c r="L17" s="94">
        <f t="shared" si="144"/>
        <v>77.459999999999994</v>
      </c>
      <c r="M17" s="9">
        <f t="shared" si="72"/>
        <v>116.47000000000025</v>
      </c>
      <c r="N17" s="9">
        <f t="shared" si="145"/>
        <v>2439.9899999999998</v>
      </c>
      <c r="O17" s="9"/>
      <c r="P17" s="96">
        <f t="shared" si="73"/>
        <v>2556.46</v>
      </c>
      <c r="Q17" s="4">
        <f t="shared" si="74"/>
        <v>0</v>
      </c>
      <c r="R17" s="9">
        <f t="shared" si="75"/>
        <v>0</v>
      </c>
      <c r="S17" s="9">
        <f t="shared" si="146"/>
        <v>2556.46</v>
      </c>
      <c r="T17" s="9">
        <f t="shared" si="147"/>
        <v>2556.46</v>
      </c>
      <c r="U17" s="9">
        <f t="shared" si="148"/>
        <v>77.459999999999994</v>
      </c>
      <c r="V17" s="9">
        <f t="shared" si="76"/>
        <v>39.010000000000261</v>
      </c>
      <c r="W17" s="9">
        <f t="shared" si="149"/>
        <v>2517.4499999999998</v>
      </c>
      <c r="X17" s="9">
        <f t="shared" si="150"/>
        <v>0</v>
      </c>
      <c r="Y17" s="96">
        <f t="shared" si="151"/>
        <v>2556.46</v>
      </c>
      <c r="Z17" s="4">
        <f t="shared" si="77"/>
        <v>0</v>
      </c>
      <c r="AA17" s="9">
        <f t="shared" si="78"/>
        <v>0</v>
      </c>
      <c r="AB17" s="9">
        <f t="shared" si="79"/>
        <v>2556.46</v>
      </c>
      <c r="AC17" s="9">
        <f t="shared" si="80"/>
        <v>1287.47</v>
      </c>
      <c r="AD17" s="9">
        <f t="shared" si="81"/>
        <v>39.010000000000261</v>
      </c>
      <c r="AE17" s="9">
        <f t="shared" si="82"/>
        <v>0</v>
      </c>
      <c r="AF17" s="9">
        <f t="shared" si="83"/>
        <v>2556.46</v>
      </c>
      <c r="AG17" s="9">
        <f t="shared" si="84"/>
        <v>0</v>
      </c>
      <c r="AH17" s="96">
        <f t="shared" si="85"/>
        <v>1287.47</v>
      </c>
      <c r="AI17" s="4">
        <f t="shared" si="77"/>
        <v>0</v>
      </c>
      <c r="AJ17" s="9">
        <f t="shared" si="86"/>
        <v>0</v>
      </c>
      <c r="AK17" s="9">
        <f t="shared" si="87"/>
        <v>2556.46</v>
      </c>
      <c r="AL17" s="9">
        <f t="shared" si="88"/>
        <v>0</v>
      </c>
      <c r="AM17" s="9">
        <f t="shared" si="89"/>
        <v>0</v>
      </c>
      <c r="AN17" s="9">
        <f t="shared" si="90"/>
        <v>0</v>
      </c>
      <c r="AO17" s="9">
        <f t="shared" si="91"/>
        <v>2556.46</v>
      </c>
      <c r="AP17" s="9">
        <f t="shared" si="92"/>
        <v>0</v>
      </c>
      <c r="AQ17" s="96">
        <f t="shared" si="93"/>
        <v>0</v>
      </c>
      <c r="AR17" s="4">
        <f t="shared" si="77"/>
        <v>0</v>
      </c>
      <c r="AS17" s="9">
        <f t="shared" si="94"/>
        <v>0</v>
      </c>
      <c r="AT17" s="9">
        <f t="shared" si="95"/>
        <v>2556.46</v>
      </c>
      <c r="AU17" s="9">
        <f t="shared" si="96"/>
        <v>0</v>
      </c>
      <c r="AV17" s="9">
        <f t="shared" si="97"/>
        <v>0</v>
      </c>
      <c r="AW17" s="9">
        <f t="shared" si="98"/>
        <v>0</v>
      </c>
      <c r="AX17" s="9">
        <f t="shared" si="99"/>
        <v>2556.46</v>
      </c>
      <c r="AY17" s="9">
        <f t="shared" si="100"/>
        <v>0</v>
      </c>
      <c r="AZ17" s="96">
        <f t="shared" si="101"/>
        <v>0</v>
      </c>
      <c r="BA17" s="4">
        <f t="shared" si="77"/>
        <v>0</v>
      </c>
      <c r="BB17" s="9">
        <f t="shared" si="102"/>
        <v>0</v>
      </c>
      <c r="BC17" s="9">
        <f t="shared" si="103"/>
        <v>2556.46</v>
      </c>
      <c r="BD17" s="9">
        <f t="shared" si="104"/>
        <v>0</v>
      </c>
      <c r="BE17" s="9">
        <f t="shared" si="105"/>
        <v>0</v>
      </c>
      <c r="BF17" s="9">
        <f t="shared" si="106"/>
        <v>0</v>
      </c>
      <c r="BG17" s="9">
        <f t="shared" si="107"/>
        <v>2556.46</v>
      </c>
      <c r="BH17" s="9">
        <f t="shared" si="108"/>
        <v>0</v>
      </c>
      <c r="BI17" s="96">
        <f t="shared" si="109"/>
        <v>0</v>
      </c>
      <c r="BJ17" s="4">
        <f t="shared" si="77"/>
        <v>0</v>
      </c>
      <c r="BK17" s="9">
        <f t="shared" si="110"/>
        <v>0</v>
      </c>
      <c r="BL17" s="9">
        <f t="shared" si="111"/>
        <v>2556.46</v>
      </c>
      <c r="BM17" s="9">
        <f t="shared" si="112"/>
        <v>0</v>
      </c>
      <c r="BN17" s="9">
        <f t="shared" si="113"/>
        <v>0</v>
      </c>
      <c r="BO17" s="9">
        <f t="shared" si="114"/>
        <v>0</v>
      </c>
      <c r="BP17" s="9">
        <f t="shared" si="115"/>
        <v>2556.46</v>
      </c>
      <c r="BQ17" s="9">
        <f t="shared" si="116"/>
        <v>0</v>
      </c>
      <c r="BR17" s="96">
        <f t="shared" si="117"/>
        <v>0</v>
      </c>
      <c r="BS17" s="4">
        <f t="shared" si="77"/>
        <v>0</v>
      </c>
      <c r="BT17" s="9">
        <f t="shared" si="118"/>
        <v>0</v>
      </c>
      <c r="BU17" s="9">
        <f t="shared" si="119"/>
        <v>2556.46</v>
      </c>
      <c r="BV17" s="9">
        <f t="shared" si="120"/>
        <v>0</v>
      </c>
      <c r="BW17" s="9">
        <f t="shared" si="121"/>
        <v>0</v>
      </c>
      <c r="BX17" s="9">
        <f t="shared" si="122"/>
        <v>0</v>
      </c>
      <c r="BY17" s="9">
        <f t="shared" si="123"/>
        <v>2556.46</v>
      </c>
      <c r="BZ17" s="9">
        <f t="shared" si="124"/>
        <v>0</v>
      </c>
      <c r="CA17" s="96">
        <f t="shared" si="125"/>
        <v>0</v>
      </c>
      <c r="CB17" s="4">
        <f t="shared" si="77"/>
        <v>0</v>
      </c>
      <c r="CC17" s="9">
        <f t="shared" si="126"/>
        <v>0</v>
      </c>
      <c r="CD17" s="9">
        <f t="shared" si="127"/>
        <v>2556.46</v>
      </c>
      <c r="CE17" s="9">
        <f t="shared" si="128"/>
        <v>0</v>
      </c>
      <c r="CF17" s="9">
        <f t="shared" si="129"/>
        <v>0</v>
      </c>
      <c r="CG17" s="9">
        <f t="shared" si="130"/>
        <v>0</v>
      </c>
      <c r="CH17" s="9">
        <f t="shared" si="131"/>
        <v>2556.46</v>
      </c>
      <c r="CI17" s="9">
        <f t="shared" si="132"/>
        <v>0</v>
      </c>
      <c r="CJ17" s="96">
        <f t="shared" si="133"/>
        <v>0</v>
      </c>
      <c r="CK17" s="4">
        <f t="shared" si="77"/>
        <v>0</v>
      </c>
      <c r="CL17" s="9">
        <f t="shared" si="134"/>
        <v>0</v>
      </c>
      <c r="CM17" s="9">
        <f t="shared" si="135"/>
        <v>2556.46</v>
      </c>
      <c r="CN17" s="9">
        <f t="shared" si="136"/>
        <v>0</v>
      </c>
      <c r="CO17" s="9">
        <f t="shared" si="137"/>
        <v>0</v>
      </c>
      <c r="CP17" s="9">
        <f t="shared" si="138"/>
        <v>0</v>
      </c>
      <c r="CQ17" s="9">
        <f t="shared" si="139"/>
        <v>2556.46</v>
      </c>
      <c r="CR17" s="9">
        <f t="shared" si="140"/>
        <v>0</v>
      </c>
      <c r="CS17" s="96">
        <f t="shared" si="141"/>
        <v>0</v>
      </c>
    </row>
    <row r="18" spans="1:97" ht="12.9" customHeight="1" x14ac:dyDescent="0.25">
      <c r="A18" s="212">
        <v>1980</v>
      </c>
      <c r="B18" s="213" t="s">
        <v>374</v>
      </c>
      <c r="C18" s="213"/>
      <c r="D18" s="214">
        <v>5000</v>
      </c>
      <c r="E18" s="214">
        <f t="shared" si="142"/>
        <v>2556.46</v>
      </c>
      <c r="F18" s="280">
        <v>29403</v>
      </c>
      <c r="G18" s="215">
        <v>33</v>
      </c>
      <c r="H18" s="244"/>
      <c r="I18" s="190"/>
      <c r="J18" s="191" t="s">
        <v>463</v>
      </c>
      <c r="K18" s="388">
        <f t="shared" si="143"/>
        <v>3.0300000000000001E-2</v>
      </c>
      <c r="L18" s="94">
        <f t="shared" si="144"/>
        <v>77.459999999999994</v>
      </c>
      <c r="M18" s="9">
        <f t="shared" si="72"/>
        <v>116.47000000000025</v>
      </c>
      <c r="N18" s="9">
        <f t="shared" si="145"/>
        <v>2439.9899999999998</v>
      </c>
      <c r="O18" s="9"/>
      <c r="P18" s="96">
        <f t="shared" si="73"/>
        <v>2556.46</v>
      </c>
      <c r="Q18" s="4">
        <f t="shared" si="74"/>
        <v>0</v>
      </c>
      <c r="R18" s="9">
        <f t="shared" si="75"/>
        <v>0</v>
      </c>
      <c r="S18" s="9">
        <f t="shared" si="146"/>
        <v>2556.46</v>
      </c>
      <c r="T18" s="9">
        <f t="shared" si="147"/>
        <v>2556.46</v>
      </c>
      <c r="U18" s="9">
        <f t="shared" si="148"/>
        <v>77.459999999999994</v>
      </c>
      <c r="V18" s="9">
        <f t="shared" si="76"/>
        <v>39.010000000000261</v>
      </c>
      <c r="W18" s="9">
        <f t="shared" si="149"/>
        <v>2517.4499999999998</v>
      </c>
      <c r="X18" s="9">
        <f t="shared" si="150"/>
        <v>0</v>
      </c>
      <c r="Y18" s="96">
        <f t="shared" si="151"/>
        <v>2556.46</v>
      </c>
      <c r="Z18" s="4">
        <f t="shared" si="77"/>
        <v>0</v>
      </c>
      <c r="AA18" s="9">
        <f t="shared" si="78"/>
        <v>0</v>
      </c>
      <c r="AB18" s="9">
        <f t="shared" si="79"/>
        <v>2556.46</v>
      </c>
      <c r="AC18" s="9">
        <f t="shared" si="80"/>
        <v>1287.47</v>
      </c>
      <c r="AD18" s="9">
        <f t="shared" si="81"/>
        <v>39.010000000000261</v>
      </c>
      <c r="AE18" s="9">
        <f t="shared" si="82"/>
        <v>0</v>
      </c>
      <c r="AF18" s="9">
        <f t="shared" si="83"/>
        <v>2556.46</v>
      </c>
      <c r="AG18" s="9">
        <f t="shared" si="84"/>
        <v>0</v>
      </c>
      <c r="AH18" s="96">
        <f t="shared" si="85"/>
        <v>1287.47</v>
      </c>
      <c r="AI18" s="4">
        <f t="shared" si="77"/>
        <v>0</v>
      </c>
      <c r="AJ18" s="9">
        <f t="shared" si="86"/>
        <v>0</v>
      </c>
      <c r="AK18" s="9">
        <f t="shared" si="87"/>
        <v>2556.46</v>
      </c>
      <c r="AL18" s="9">
        <f t="shared" si="88"/>
        <v>0</v>
      </c>
      <c r="AM18" s="9">
        <f t="shared" si="89"/>
        <v>0</v>
      </c>
      <c r="AN18" s="9">
        <f t="shared" si="90"/>
        <v>0</v>
      </c>
      <c r="AO18" s="9">
        <f t="shared" si="91"/>
        <v>2556.46</v>
      </c>
      <c r="AP18" s="9">
        <f t="shared" si="92"/>
        <v>0</v>
      </c>
      <c r="AQ18" s="96">
        <f t="shared" si="93"/>
        <v>0</v>
      </c>
      <c r="AR18" s="4">
        <f t="shared" si="77"/>
        <v>0</v>
      </c>
      <c r="AS18" s="9">
        <f t="shared" si="94"/>
        <v>0</v>
      </c>
      <c r="AT18" s="9">
        <f t="shared" si="95"/>
        <v>2556.46</v>
      </c>
      <c r="AU18" s="9">
        <f t="shared" si="96"/>
        <v>0</v>
      </c>
      <c r="AV18" s="9">
        <f t="shared" si="97"/>
        <v>0</v>
      </c>
      <c r="AW18" s="9">
        <f t="shared" si="98"/>
        <v>0</v>
      </c>
      <c r="AX18" s="9">
        <f t="shared" si="99"/>
        <v>2556.46</v>
      </c>
      <c r="AY18" s="9">
        <f t="shared" si="100"/>
        <v>0</v>
      </c>
      <c r="AZ18" s="96">
        <f t="shared" si="101"/>
        <v>0</v>
      </c>
      <c r="BA18" s="4">
        <f t="shared" si="77"/>
        <v>0</v>
      </c>
      <c r="BB18" s="9">
        <f t="shared" si="102"/>
        <v>0</v>
      </c>
      <c r="BC18" s="9">
        <f t="shared" si="103"/>
        <v>2556.46</v>
      </c>
      <c r="BD18" s="9">
        <f t="shared" si="104"/>
        <v>0</v>
      </c>
      <c r="BE18" s="9">
        <f t="shared" si="105"/>
        <v>0</v>
      </c>
      <c r="BF18" s="9">
        <f t="shared" si="106"/>
        <v>0</v>
      </c>
      <c r="BG18" s="9">
        <f t="shared" si="107"/>
        <v>2556.46</v>
      </c>
      <c r="BH18" s="9">
        <f t="shared" si="108"/>
        <v>0</v>
      </c>
      <c r="BI18" s="96">
        <f t="shared" si="109"/>
        <v>0</v>
      </c>
      <c r="BJ18" s="4">
        <f t="shared" si="77"/>
        <v>0</v>
      </c>
      <c r="BK18" s="9">
        <f t="shared" si="110"/>
        <v>0</v>
      </c>
      <c r="BL18" s="9">
        <f t="shared" si="111"/>
        <v>2556.46</v>
      </c>
      <c r="BM18" s="9">
        <f t="shared" si="112"/>
        <v>0</v>
      </c>
      <c r="BN18" s="9">
        <f t="shared" si="113"/>
        <v>0</v>
      </c>
      <c r="BO18" s="9">
        <f t="shared" si="114"/>
        <v>0</v>
      </c>
      <c r="BP18" s="9">
        <f t="shared" si="115"/>
        <v>2556.46</v>
      </c>
      <c r="BQ18" s="9">
        <f t="shared" si="116"/>
        <v>0</v>
      </c>
      <c r="BR18" s="96">
        <f t="shared" si="117"/>
        <v>0</v>
      </c>
      <c r="BS18" s="4">
        <f t="shared" si="77"/>
        <v>0</v>
      </c>
      <c r="BT18" s="9">
        <f t="shared" si="118"/>
        <v>0</v>
      </c>
      <c r="BU18" s="9">
        <f t="shared" si="119"/>
        <v>2556.46</v>
      </c>
      <c r="BV18" s="9">
        <f t="shared" si="120"/>
        <v>0</v>
      </c>
      <c r="BW18" s="9">
        <f t="shared" si="121"/>
        <v>0</v>
      </c>
      <c r="BX18" s="9">
        <f t="shared" si="122"/>
        <v>0</v>
      </c>
      <c r="BY18" s="9">
        <f t="shared" si="123"/>
        <v>2556.46</v>
      </c>
      <c r="BZ18" s="9">
        <f t="shared" si="124"/>
        <v>0</v>
      </c>
      <c r="CA18" s="96">
        <f t="shared" si="125"/>
        <v>0</v>
      </c>
      <c r="CB18" s="4">
        <f t="shared" si="77"/>
        <v>0</v>
      </c>
      <c r="CC18" s="9">
        <f t="shared" si="126"/>
        <v>0</v>
      </c>
      <c r="CD18" s="9">
        <f t="shared" si="127"/>
        <v>2556.46</v>
      </c>
      <c r="CE18" s="9">
        <f t="shared" si="128"/>
        <v>0</v>
      </c>
      <c r="CF18" s="9">
        <f t="shared" si="129"/>
        <v>0</v>
      </c>
      <c r="CG18" s="9">
        <f t="shared" si="130"/>
        <v>0</v>
      </c>
      <c r="CH18" s="9">
        <f t="shared" si="131"/>
        <v>2556.46</v>
      </c>
      <c r="CI18" s="9">
        <f t="shared" si="132"/>
        <v>0</v>
      </c>
      <c r="CJ18" s="96">
        <f t="shared" si="133"/>
        <v>0</v>
      </c>
      <c r="CK18" s="4">
        <f t="shared" si="77"/>
        <v>0</v>
      </c>
      <c r="CL18" s="9">
        <f t="shared" si="134"/>
        <v>0</v>
      </c>
      <c r="CM18" s="9">
        <f t="shared" si="135"/>
        <v>2556.46</v>
      </c>
      <c r="CN18" s="9">
        <f t="shared" si="136"/>
        <v>0</v>
      </c>
      <c r="CO18" s="9">
        <f t="shared" si="137"/>
        <v>0</v>
      </c>
      <c r="CP18" s="9">
        <f t="shared" si="138"/>
        <v>0</v>
      </c>
      <c r="CQ18" s="9">
        <f t="shared" si="139"/>
        <v>2556.46</v>
      </c>
      <c r="CR18" s="9">
        <f t="shared" si="140"/>
        <v>0</v>
      </c>
      <c r="CS18" s="96">
        <f t="shared" si="141"/>
        <v>0</v>
      </c>
    </row>
    <row r="19" spans="1:97" ht="12.9" customHeight="1" x14ac:dyDescent="0.25">
      <c r="A19" s="212">
        <v>1981</v>
      </c>
      <c r="B19" s="213" t="s">
        <v>374</v>
      </c>
      <c r="C19" s="213"/>
      <c r="D19" s="214">
        <v>5000</v>
      </c>
      <c r="E19" s="214">
        <f t="shared" si="142"/>
        <v>2556.46</v>
      </c>
      <c r="F19" s="280">
        <v>29768</v>
      </c>
      <c r="G19" s="215">
        <v>33</v>
      </c>
      <c r="H19" s="244"/>
      <c r="I19" s="190"/>
      <c r="J19" s="191" t="s">
        <v>463</v>
      </c>
      <c r="K19" s="388">
        <f t="shared" si="143"/>
        <v>3.0300000000000001E-2</v>
      </c>
      <c r="L19" s="94">
        <f t="shared" si="144"/>
        <v>77.459999999999994</v>
      </c>
      <c r="M19" s="9">
        <f t="shared" si="72"/>
        <v>193.93000000000029</v>
      </c>
      <c r="N19" s="9">
        <f t="shared" si="145"/>
        <v>2362.5299999999997</v>
      </c>
      <c r="O19" s="9"/>
      <c r="P19" s="96">
        <f t="shared" si="73"/>
        <v>2556.46</v>
      </c>
      <c r="Q19" s="4">
        <f t="shared" si="74"/>
        <v>0</v>
      </c>
      <c r="R19" s="9">
        <f t="shared" si="75"/>
        <v>0</v>
      </c>
      <c r="S19" s="9">
        <f t="shared" si="146"/>
        <v>2556.46</v>
      </c>
      <c r="T19" s="9">
        <f t="shared" si="147"/>
        <v>2556.46</v>
      </c>
      <c r="U19" s="9">
        <f t="shared" si="148"/>
        <v>77.459999999999994</v>
      </c>
      <c r="V19" s="9">
        <f t="shared" si="76"/>
        <v>116.4700000000003</v>
      </c>
      <c r="W19" s="9">
        <f t="shared" si="149"/>
        <v>2439.9899999999998</v>
      </c>
      <c r="X19" s="9">
        <f t="shared" si="150"/>
        <v>0</v>
      </c>
      <c r="Y19" s="96">
        <f t="shared" si="151"/>
        <v>2556.46</v>
      </c>
      <c r="Z19" s="4">
        <f t="shared" si="77"/>
        <v>0</v>
      </c>
      <c r="AA19" s="9">
        <f t="shared" si="78"/>
        <v>0</v>
      </c>
      <c r="AB19" s="9">
        <f t="shared" si="79"/>
        <v>2556.46</v>
      </c>
      <c r="AC19" s="9">
        <f t="shared" si="80"/>
        <v>2556.46</v>
      </c>
      <c r="AD19" s="9">
        <f t="shared" si="81"/>
        <v>77.459999999999994</v>
      </c>
      <c r="AE19" s="9">
        <f t="shared" si="82"/>
        <v>39.010000000000304</v>
      </c>
      <c r="AF19" s="9">
        <f t="shared" si="83"/>
        <v>2517.4499999999998</v>
      </c>
      <c r="AG19" s="9">
        <f t="shared" si="84"/>
        <v>0</v>
      </c>
      <c r="AH19" s="96">
        <f t="shared" si="85"/>
        <v>2556.46</v>
      </c>
      <c r="AI19" s="4">
        <f t="shared" si="77"/>
        <v>0</v>
      </c>
      <c r="AJ19" s="9">
        <f t="shared" si="86"/>
        <v>0</v>
      </c>
      <c r="AK19" s="9">
        <f t="shared" si="87"/>
        <v>2556.46</v>
      </c>
      <c r="AL19" s="9">
        <f t="shared" si="88"/>
        <v>1287.47</v>
      </c>
      <c r="AM19" s="9">
        <f t="shared" si="89"/>
        <v>39.010000000000304</v>
      </c>
      <c r="AN19" s="9">
        <f t="shared" si="90"/>
        <v>0</v>
      </c>
      <c r="AO19" s="9">
        <f t="shared" si="91"/>
        <v>2556.46</v>
      </c>
      <c r="AP19" s="9">
        <f t="shared" si="92"/>
        <v>0</v>
      </c>
      <c r="AQ19" s="96">
        <f t="shared" si="93"/>
        <v>1287.47</v>
      </c>
      <c r="AR19" s="4">
        <f t="shared" si="77"/>
        <v>0</v>
      </c>
      <c r="AS19" s="9">
        <f t="shared" si="94"/>
        <v>0</v>
      </c>
      <c r="AT19" s="9">
        <f t="shared" si="95"/>
        <v>2556.46</v>
      </c>
      <c r="AU19" s="9">
        <f t="shared" si="96"/>
        <v>0</v>
      </c>
      <c r="AV19" s="9">
        <f t="shared" si="97"/>
        <v>0</v>
      </c>
      <c r="AW19" s="9">
        <f t="shared" si="98"/>
        <v>0</v>
      </c>
      <c r="AX19" s="9">
        <f t="shared" si="99"/>
        <v>2556.46</v>
      </c>
      <c r="AY19" s="9">
        <f t="shared" si="100"/>
        <v>0</v>
      </c>
      <c r="AZ19" s="96">
        <f t="shared" si="101"/>
        <v>0</v>
      </c>
      <c r="BA19" s="4">
        <f t="shared" si="77"/>
        <v>0</v>
      </c>
      <c r="BB19" s="9">
        <f t="shared" si="102"/>
        <v>0</v>
      </c>
      <c r="BC19" s="9">
        <f t="shared" si="103"/>
        <v>2556.46</v>
      </c>
      <c r="BD19" s="9">
        <f t="shared" si="104"/>
        <v>0</v>
      </c>
      <c r="BE19" s="9">
        <f t="shared" si="105"/>
        <v>0</v>
      </c>
      <c r="BF19" s="9">
        <f t="shared" si="106"/>
        <v>0</v>
      </c>
      <c r="BG19" s="9">
        <f t="shared" si="107"/>
        <v>2556.46</v>
      </c>
      <c r="BH19" s="9">
        <f t="shared" si="108"/>
        <v>0</v>
      </c>
      <c r="BI19" s="96">
        <f t="shared" si="109"/>
        <v>0</v>
      </c>
      <c r="BJ19" s="4">
        <f t="shared" si="77"/>
        <v>0</v>
      </c>
      <c r="BK19" s="9">
        <f t="shared" si="110"/>
        <v>0</v>
      </c>
      <c r="BL19" s="9">
        <f t="shared" si="111"/>
        <v>2556.46</v>
      </c>
      <c r="BM19" s="9">
        <f t="shared" si="112"/>
        <v>0</v>
      </c>
      <c r="BN19" s="9">
        <f t="shared" si="113"/>
        <v>0</v>
      </c>
      <c r="BO19" s="9">
        <f t="shared" si="114"/>
        <v>0</v>
      </c>
      <c r="BP19" s="9">
        <f t="shared" si="115"/>
        <v>2556.46</v>
      </c>
      <c r="BQ19" s="9">
        <f t="shared" si="116"/>
        <v>0</v>
      </c>
      <c r="BR19" s="96">
        <f t="shared" si="117"/>
        <v>0</v>
      </c>
      <c r="BS19" s="4">
        <f t="shared" si="77"/>
        <v>0</v>
      </c>
      <c r="BT19" s="9">
        <f t="shared" si="118"/>
        <v>0</v>
      </c>
      <c r="BU19" s="9">
        <f t="shared" si="119"/>
        <v>2556.46</v>
      </c>
      <c r="BV19" s="9">
        <f t="shared" si="120"/>
        <v>0</v>
      </c>
      <c r="BW19" s="9">
        <f t="shared" si="121"/>
        <v>0</v>
      </c>
      <c r="BX19" s="9">
        <f t="shared" si="122"/>
        <v>0</v>
      </c>
      <c r="BY19" s="9">
        <f t="shared" si="123"/>
        <v>2556.46</v>
      </c>
      <c r="BZ19" s="9">
        <f t="shared" si="124"/>
        <v>0</v>
      </c>
      <c r="CA19" s="96">
        <f t="shared" si="125"/>
        <v>0</v>
      </c>
      <c r="CB19" s="4">
        <f t="shared" si="77"/>
        <v>0</v>
      </c>
      <c r="CC19" s="9">
        <f t="shared" si="126"/>
        <v>0</v>
      </c>
      <c r="CD19" s="9">
        <f t="shared" si="127"/>
        <v>2556.46</v>
      </c>
      <c r="CE19" s="9">
        <f t="shared" si="128"/>
        <v>0</v>
      </c>
      <c r="CF19" s="9">
        <f t="shared" si="129"/>
        <v>0</v>
      </c>
      <c r="CG19" s="9">
        <f t="shared" si="130"/>
        <v>0</v>
      </c>
      <c r="CH19" s="9">
        <f t="shared" si="131"/>
        <v>2556.46</v>
      </c>
      <c r="CI19" s="9">
        <f t="shared" si="132"/>
        <v>0</v>
      </c>
      <c r="CJ19" s="96">
        <f t="shared" si="133"/>
        <v>0</v>
      </c>
      <c r="CK19" s="4">
        <f t="shared" si="77"/>
        <v>0</v>
      </c>
      <c r="CL19" s="9">
        <f t="shared" si="134"/>
        <v>0</v>
      </c>
      <c r="CM19" s="9">
        <f t="shared" si="135"/>
        <v>2556.46</v>
      </c>
      <c r="CN19" s="9">
        <f t="shared" si="136"/>
        <v>0</v>
      </c>
      <c r="CO19" s="9">
        <f t="shared" si="137"/>
        <v>0</v>
      </c>
      <c r="CP19" s="9">
        <f t="shared" si="138"/>
        <v>0</v>
      </c>
      <c r="CQ19" s="9">
        <f t="shared" si="139"/>
        <v>2556.46</v>
      </c>
      <c r="CR19" s="9">
        <f t="shared" si="140"/>
        <v>0</v>
      </c>
      <c r="CS19" s="96">
        <f t="shared" si="141"/>
        <v>0</v>
      </c>
    </row>
    <row r="20" spans="1:97" ht="12.9" customHeight="1" x14ac:dyDescent="0.25">
      <c r="A20" s="212">
        <v>1982</v>
      </c>
      <c r="B20" s="213" t="s">
        <v>374</v>
      </c>
      <c r="C20" s="213"/>
      <c r="D20" s="214">
        <v>50000</v>
      </c>
      <c r="E20" s="214">
        <f t="shared" si="142"/>
        <v>25564.59</v>
      </c>
      <c r="F20" s="280">
        <v>30133</v>
      </c>
      <c r="G20" s="215">
        <v>33</v>
      </c>
      <c r="H20" s="244"/>
      <c r="I20" s="190"/>
      <c r="J20" s="191" t="s">
        <v>463</v>
      </c>
      <c r="K20" s="388">
        <f t="shared" si="143"/>
        <v>3.0300000000000001E-2</v>
      </c>
      <c r="L20" s="94">
        <f t="shared" si="144"/>
        <v>774.61</v>
      </c>
      <c r="M20" s="9">
        <f t="shared" si="72"/>
        <v>2713.59</v>
      </c>
      <c r="N20" s="9">
        <f t="shared" si="145"/>
        <v>22851</v>
      </c>
      <c r="O20" s="9"/>
      <c r="P20" s="96">
        <f t="shared" si="73"/>
        <v>25564.59</v>
      </c>
      <c r="Q20" s="4">
        <f t="shared" si="74"/>
        <v>0</v>
      </c>
      <c r="R20" s="9">
        <f t="shared" si="75"/>
        <v>0</v>
      </c>
      <c r="S20" s="9">
        <f t="shared" si="146"/>
        <v>25564.59</v>
      </c>
      <c r="T20" s="9">
        <f t="shared" si="147"/>
        <v>25564.59</v>
      </c>
      <c r="U20" s="9">
        <f t="shared" si="148"/>
        <v>774.61</v>
      </c>
      <c r="V20" s="9">
        <f t="shared" si="76"/>
        <v>1938.98</v>
      </c>
      <c r="W20" s="9">
        <f t="shared" si="149"/>
        <v>23625.61</v>
      </c>
      <c r="X20" s="9">
        <f t="shared" si="150"/>
        <v>0</v>
      </c>
      <c r="Y20" s="96">
        <f t="shared" si="151"/>
        <v>25564.59</v>
      </c>
      <c r="Z20" s="4">
        <f t="shared" si="77"/>
        <v>0</v>
      </c>
      <c r="AA20" s="9">
        <f t="shared" si="78"/>
        <v>0</v>
      </c>
      <c r="AB20" s="9">
        <f t="shared" si="79"/>
        <v>25564.59</v>
      </c>
      <c r="AC20" s="9">
        <f t="shared" si="80"/>
        <v>25564.59</v>
      </c>
      <c r="AD20" s="9">
        <f t="shared" si="81"/>
        <v>774.61</v>
      </c>
      <c r="AE20" s="9">
        <f t="shared" si="82"/>
        <v>1164.3699999999999</v>
      </c>
      <c r="AF20" s="9">
        <f t="shared" si="83"/>
        <v>24400.22</v>
      </c>
      <c r="AG20" s="9">
        <f t="shared" si="84"/>
        <v>0</v>
      </c>
      <c r="AH20" s="96">
        <f t="shared" si="85"/>
        <v>25564.59</v>
      </c>
      <c r="AI20" s="4">
        <f t="shared" si="77"/>
        <v>0</v>
      </c>
      <c r="AJ20" s="9">
        <f t="shared" si="86"/>
        <v>0</v>
      </c>
      <c r="AK20" s="9">
        <f t="shared" si="87"/>
        <v>25564.59</v>
      </c>
      <c r="AL20" s="9">
        <f t="shared" si="88"/>
        <v>25564.59</v>
      </c>
      <c r="AM20" s="9">
        <f t="shared" si="89"/>
        <v>774.61</v>
      </c>
      <c r="AN20" s="9">
        <f t="shared" si="90"/>
        <v>389.75999999999988</v>
      </c>
      <c r="AO20" s="9">
        <f t="shared" si="91"/>
        <v>25174.83</v>
      </c>
      <c r="AP20" s="9">
        <f t="shared" si="92"/>
        <v>0</v>
      </c>
      <c r="AQ20" s="96">
        <f t="shared" si="93"/>
        <v>25564.59</v>
      </c>
      <c r="AR20" s="4">
        <f t="shared" si="77"/>
        <v>0</v>
      </c>
      <c r="AS20" s="9">
        <f t="shared" si="94"/>
        <v>0</v>
      </c>
      <c r="AT20" s="9">
        <f t="shared" si="95"/>
        <v>25564.59</v>
      </c>
      <c r="AU20" s="9">
        <f t="shared" si="96"/>
        <v>12863.32</v>
      </c>
      <c r="AV20" s="9">
        <f t="shared" si="97"/>
        <v>389.75999999999988</v>
      </c>
      <c r="AW20" s="9">
        <f t="shared" si="98"/>
        <v>0</v>
      </c>
      <c r="AX20" s="9">
        <f t="shared" si="99"/>
        <v>25564.59</v>
      </c>
      <c r="AY20" s="9">
        <f t="shared" si="100"/>
        <v>0</v>
      </c>
      <c r="AZ20" s="96">
        <f t="shared" si="101"/>
        <v>12863.32</v>
      </c>
      <c r="BA20" s="4">
        <f t="shared" si="77"/>
        <v>0</v>
      </c>
      <c r="BB20" s="9">
        <f t="shared" si="102"/>
        <v>0</v>
      </c>
      <c r="BC20" s="9">
        <f t="shared" si="103"/>
        <v>25564.59</v>
      </c>
      <c r="BD20" s="9">
        <f t="shared" si="104"/>
        <v>0</v>
      </c>
      <c r="BE20" s="9">
        <f t="shared" si="105"/>
        <v>0</v>
      </c>
      <c r="BF20" s="9">
        <f t="shared" si="106"/>
        <v>0</v>
      </c>
      <c r="BG20" s="9">
        <f t="shared" si="107"/>
        <v>25564.59</v>
      </c>
      <c r="BH20" s="9">
        <f t="shared" si="108"/>
        <v>0</v>
      </c>
      <c r="BI20" s="96">
        <f t="shared" si="109"/>
        <v>0</v>
      </c>
      <c r="BJ20" s="4">
        <f t="shared" si="77"/>
        <v>0</v>
      </c>
      <c r="BK20" s="9">
        <f t="shared" si="110"/>
        <v>0</v>
      </c>
      <c r="BL20" s="9">
        <f t="shared" si="111"/>
        <v>25564.59</v>
      </c>
      <c r="BM20" s="9">
        <f t="shared" si="112"/>
        <v>0</v>
      </c>
      <c r="BN20" s="9">
        <f t="shared" si="113"/>
        <v>0</v>
      </c>
      <c r="BO20" s="9">
        <f t="shared" si="114"/>
        <v>0</v>
      </c>
      <c r="BP20" s="9">
        <f t="shared" si="115"/>
        <v>25564.59</v>
      </c>
      <c r="BQ20" s="9">
        <f t="shared" si="116"/>
        <v>0</v>
      </c>
      <c r="BR20" s="96">
        <f t="shared" si="117"/>
        <v>0</v>
      </c>
      <c r="BS20" s="4">
        <f t="shared" si="77"/>
        <v>0</v>
      </c>
      <c r="BT20" s="9">
        <f t="shared" si="118"/>
        <v>0</v>
      </c>
      <c r="BU20" s="9">
        <f t="shared" si="119"/>
        <v>25564.59</v>
      </c>
      <c r="BV20" s="9">
        <f t="shared" si="120"/>
        <v>0</v>
      </c>
      <c r="BW20" s="9">
        <f t="shared" si="121"/>
        <v>0</v>
      </c>
      <c r="BX20" s="9">
        <f t="shared" si="122"/>
        <v>0</v>
      </c>
      <c r="BY20" s="9">
        <f t="shared" si="123"/>
        <v>25564.59</v>
      </c>
      <c r="BZ20" s="9">
        <f t="shared" si="124"/>
        <v>0</v>
      </c>
      <c r="CA20" s="96">
        <f t="shared" si="125"/>
        <v>0</v>
      </c>
      <c r="CB20" s="4">
        <f t="shared" si="77"/>
        <v>0</v>
      </c>
      <c r="CC20" s="9">
        <f t="shared" si="126"/>
        <v>0</v>
      </c>
      <c r="CD20" s="9">
        <f t="shared" si="127"/>
        <v>25564.59</v>
      </c>
      <c r="CE20" s="9">
        <f t="shared" si="128"/>
        <v>0</v>
      </c>
      <c r="CF20" s="9">
        <f t="shared" si="129"/>
        <v>0</v>
      </c>
      <c r="CG20" s="9">
        <f t="shared" si="130"/>
        <v>0</v>
      </c>
      <c r="CH20" s="9">
        <f t="shared" si="131"/>
        <v>25564.59</v>
      </c>
      <c r="CI20" s="9">
        <f t="shared" si="132"/>
        <v>0</v>
      </c>
      <c r="CJ20" s="96">
        <f t="shared" si="133"/>
        <v>0</v>
      </c>
      <c r="CK20" s="4">
        <f t="shared" si="77"/>
        <v>0</v>
      </c>
      <c r="CL20" s="9">
        <f t="shared" si="134"/>
        <v>0</v>
      </c>
      <c r="CM20" s="9">
        <f t="shared" si="135"/>
        <v>25564.59</v>
      </c>
      <c r="CN20" s="9">
        <f t="shared" si="136"/>
        <v>0</v>
      </c>
      <c r="CO20" s="9">
        <f t="shared" si="137"/>
        <v>0</v>
      </c>
      <c r="CP20" s="9">
        <f t="shared" si="138"/>
        <v>0</v>
      </c>
      <c r="CQ20" s="9">
        <f t="shared" si="139"/>
        <v>25564.59</v>
      </c>
      <c r="CR20" s="9">
        <f t="shared" si="140"/>
        <v>0</v>
      </c>
      <c r="CS20" s="96">
        <f t="shared" si="141"/>
        <v>0</v>
      </c>
    </row>
    <row r="21" spans="1:97" ht="12.9" customHeight="1" x14ac:dyDescent="0.25">
      <c r="A21" s="212">
        <v>1991</v>
      </c>
      <c r="B21" s="213" t="s">
        <v>374</v>
      </c>
      <c r="C21" s="213"/>
      <c r="D21" s="214">
        <v>48000</v>
      </c>
      <c r="E21" s="214">
        <f t="shared" si="142"/>
        <v>24542.01</v>
      </c>
      <c r="F21" s="280">
        <v>33420</v>
      </c>
      <c r="G21" s="215">
        <v>33</v>
      </c>
      <c r="H21" s="244"/>
      <c r="I21" s="190"/>
      <c r="J21" s="191" t="s">
        <v>463</v>
      </c>
      <c r="K21" s="388">
        <f t="shared" si="143"/>
        <v>3.0300000000000001E-2</v>
      </c>
      <c r="L21" s="94">
        <f t="shared" si="144"/>
        <v>743.62</v>
      </c>
      <c r="M21" s="9">
        <f t="shared" si="72"/>
        <v>9297.7999999999993</v>
      </c>
      <c r="N21" s="9">
        <f t="shared" si="145"/>
        <v>15244.21</v>
      </c>
      <c r="O21" s="9"/>
      <c r="P21" s="96">
        <f t="shared" si="73"/>
        <v>24542.01</v>
      </c>
      <c r="Q21" s="4">
        <f t="shared" si="74"/>
        <v>0</v>
      </c>
      <c r="R21" s="9">
        <f t="shared" si="75"/>
        <v>0</v>
      </c>
      <c r="S21" s="9">
        <f t="shared" si="146"/>
        <v>24542.01</v>
      </c>
      <c r="T21" s="9">
        <f t="shared" si="147"/>
        <v>24542.01</v>
      </c>
      <c r="U21" s="9">
        <f t="shared" si="148"/>
        <v>743.62</v>
      </c>
      <c r="V21" s="9">
        <f t="shared" si="76"/>
        <v>8554.1799999999985</v>
      </c>
      <c r="W21" s="9">
        <f t="shared" si="149"/>
        <v>15987.83</v>
      </c>
      <c r="X21" s="9">
        <f t="shared" si="150"/>
        <v>0</v>
      </c>
      <c r="Y21" s="96">
        <f t="shared" si="151"/>
        <v>24542.01</v>
      </c>
      <c r="Z21" s="4">
        <f t="shared" ref="Z21:CK36" si="152">IF(YEAR($F21)=Z$4,$E21,0)</f>
        <v>0</v>
      </c>
      <c r="AA21" s="9">
        <f t="shared" si="78"/>
        <v>0</v>
      </c>
      <c r="AB21" s="9">
        <f t="shared" si="79"/>
        <v>24542.01</v>
      </c>
      <c r="AC21" s="9">
        <f t="shared" ref="AC21:AC84" si="153">IF(AD21&lt;&gt;0,ROUND(AD21/$L21*AB21,2),0)</f>
        <v>24542.01</v>
      </c>
      <c r="AD21" s="9">
        <f t="shared" si="81"/>
        <v>743.62</v>
      </c>
      <c r="AE21" s="9">
        <f t="shared" si="82"/>
        <v>7810.5599999999986</v>
      </c>
      <c r="AF21" s="9">
        <f t="shared" si="83"/>
        <v>16731.45</v>
      </c>
      <c r="AG21" s="9">
        <f t="shared" si="84"/>
        <v>0</v>
      </c>
      <c r="AH21" s="96">
        <f t="shared" si="85"/>
        <v>24542.01</v>
      </c>
      <c r="AI21" s="4">
        <f t="shared" si="152"/>
        <v>0</v>
      </c>
      <c r="AJ21" s="9">
        <f t="shared" si="86"/>
        <v>0</v>
      </c>
      <c r="AK21" s="9">
        <f t="shared" si="87"/>
        <v>24542.01</v>
      </c>
      <c r="AL21" s="9">
        <f t="shared" ref="AL21:AL84" si="154">IF(AM21&lt;&gt;0,ROUND(AM21/$L21*AK21,2),0)</f>
        <v>24542.01</v>
      </c>
      <c r="AM21" s="9">
        <f t="shared" si="89"/>
        <v>743.62</v>
      </c>
      <c r="AN21" s="9">
        <f t="shared" si="90"/>
        <v>7066.9399999999987</v>
      </c>
      <c r="AO21" s="9">
        <f t="shared" si="91"/>
        <v>17475.07</v>
      </c>
      <c r="AP21" s="9">
        <f t="shared" si="92"/>
        <v>0</v>
      </c>
      <c r="AQ21" s="96">
        <f t="shared" si="93"/>
        <v>24542.01</v>
      </c>
      <c r="AR21" s="4">
        <f t="shared" si="152"/>
        <v>0</v>
      </c>
      <c r="AS21" s="9">
        <f t="shared" si="94"/>
        <v>0</v>
      </c>
      <c r="AT21" s="9">
        <f t="shared" si="95"/>
        <v>24542.01</v>
      </c>
      <c r="AU21" s="9">
        <f t="shared" ref="AU21:AU84" si="155">IF(AV21&lt;&gt;0,ROUND(AV21/$L21*AT21,2),0)</f>
        <v>24542.01</v>
      </c>
      <c r="AV21" s="9">
        <f t="shared" si="97"/>
        <v>743.62</v>
      </c>
      <c r="AW21" s="9">
        <f t="shared" si="98"/>
        <v>6323.3199999999988</v>
      </c>
      <c r="AX21" s="9">
        <f t="shared" si="99"/>
        <v>18218.689999999999</v>
      </c>
      <c r="AY21" s="9">
        <f t="shared" si="100"/>
        <v>0</v>
      </c>
      <c r="AZ21" s="96">
        <f t="shared" si="101"/>
        <v>24542.01</v>
      </c>
      <c r="BA21" s="4">
        <f t="shared" si="152"/>
        <v>0</v>
      </c>
      <c r="BB21" s="9">
        <f t="shared" si="102"/>
        <v>0</v>
      </c>
      <c r="BC21" s="9">
        <f t="shared" si="103"/>
        <v>24542.01</v>
      </c>
      <c r="BD21" s="9">
        <f t="shared" ref="BD21:BD84" si="156">IF(BE21&lt;&gt;0,ROUND(BE21/$L21*BC21,2),0)</f>
        <v>24542.01</v>
      </c>
      <c r="BE21" s="9">
        <f t="shared" si="105"/>
        <v>743.62</v>
      </c>
      <c r="BF21" s="9">
        <f t="shared" si="106"/>
        <v>5579.6999999999989</v>
      </c>
      <c r="BG21" s="9">
        <f t="shared" si="107"/>
        <v>18962.309999999998</v>
      </c>
      <c r="BH21" s="9">
        <f t="shared" si="108"/>
        <v>0</v>
      </c>
      <c r="BI21" s="96">
        <f t="shared" si="109"/>
        <v>24542.01</v>
      </c>
      <c r="BJ21" s="4">
        <f t="shared" si="152"/>
        <v>0</v>
      </c>
      <c r="BK21" s="9">
        <f t="shared" si="110"/>
        <v>0</v>
      </c>
      <c r="BL21" s="9">
        <f t="shared" si="111"/>
        <v>24542.01</v>
      </c>
      <c r="BM21" s="9">
        <f t="shared" ref="BM21:BM84" si="157">IF(BN21&lt;&gt;0,ROUND(BN21/$L21*BL21,2),0)</f>
        <v>24542.01</v>
      </c>
      <c r="BN21" s="9">
        <f t="shared" si="113"/>
        <v>743.62</v>
      </c>
      <c r="BO21" s="9">
        <f t="shared" si="114"/>
        <v>4836.079999999999</v>
      </c>
      <c r="BP21" s="9">
        <f t="shared" si="115"/>
        <v>19705.929999999997</v>
      </c>
      <c r="BQ21" s="9">
        <f t="shared" si="116"/>
        <v>0</v>
      </c>
      <c r="BR21" s="96">
        <f t="shared" si="117"/>
        <v>24542.01</v>
      </c>
      <c r="BS21" s="4">
        <f t="shared" si="152"/>
        <v>0</v>
      </c>
      <c r="BT21" s="9">
        <f t="shared" si="118"/>
        <v>0</v>
      </c>
      <c r="BU21" s="9">
        <f t="shared" si="119"/>
        <v>24542.01</v>
      </c>
      <c r="BV21" s="9">
        <f t="shared" ref="BV21:BV84" si="158">IF(BW21&lt;&gt;0,ROUND(BW21/$L21*BU21,2),0)</f>
        <v>24542.01</v>
      </c>
      <c r="BW21" s="9">
        <f t="shared" si="121"/>
        <v>743.62</v>
      </c>
      <c r="BX21" s="9">
        <f t="shared" si="122"/>
        <v>4092.4599999999991</v>
      </c>
      <c r="BY21" s="9">
        <f t="shared" si="123"/>
        <v>20449.549999999996</v>
      </c>
      <c r="BZ21" s="9">
        <f t="shared" si="124"/>
        <v>0</v>
      </c>
      <c r="CA21" s="96">
        <f t="shared" si="125"/>
        <v>24542.01</v>
      </c>
      <c r="CB21" s="4">
        <f t="shared" si="152"/>
        <v>0</v>
      </c>
      <c r="CC21" s="9">
        <f t="shared" si="126"/>
        <v>0</v>
      </c>
      <c r="CD21" s="9">
        <f t="shared" si="127"/>
        <v>24542.01</v>
      </c>
      <c r="CE21" s="9">
        <f t="shared" ref="CE21:CE84" si="159">IF(CF21&lt;&gt;0,ROUND(CF21/$L21*CD21,2),0)</f>
        <v>24542.01</v>
      </c>
      <c r="CF21" s="9">
        <f t="shared" si="129"/>
        <v>743.62</v>
      </c>
      <c r="CG21" s="9">
        <f t="shared" si="130"/>
        <v>3348.8399999999992</v>
      </c>
      <c r="CH21" s="9">
        <f t="shared" si="131"/>
        <v>21193.169999999995</v>
      </c>
      <c r="CI21" s="9">
        <f t="shared" si="132"/>
        <v>0</v>
      </c>
      <c r="CJ21" s="96">
        <f t="shared" si="133"/>
        <v>24542.01</v>
      </c>
      <c r="CK21" s="4">
        <f t="shared" si="152"/>
        <v>0</v>
      </c>
      <c r="CL21" s="9">
        <f t="shared" si="134"/>
        <v>0</v>
      </c>
      <c r="CM21" s="9">
        <f t="shared" si="135"/>
        <v>24542.01</v>
      </c>
      <c r="CN21" s="9">
        <f t="shared" ref="CN21:CN84" si="160">IF(CO21&lt;&gt;0,ROUND(CO21/$L21*CM21,2),0)</f>
        <v>24542.01</v>
      </c>
      <c r="CO21" s="9">
        <f t="shared" si="137"/>
        <v>743.62</v>
      </c>
      <c r="CP21" s="9">
        <f t="shared" si="138"/>
        <v>2605.2199999999993</v>
      </c>
      <c r="CQ21" s="9">
        <f t="shared" si="139"/>
        <v>21936.789999999994</v>
      </c>
      <c r="CR21" s="9">
        <f t="shared" si="140"/>
        <v>0</v>
      </c>
      <c r="CS21" s="96">
        <f t="shared" si="141"/>
        <v>24542.01</v>
      </c>
    </row>
    <row r="22" spans="1:97" ht="12.9" customHeight="1" x14ac:dyDescent="0.25">
      <c r="A22" s="212">
        <v>1992</v>
      </c>
      <c r="B22" s="213" t="s">
        <v>374</v>
      </c>
      <c r="C22" s="213"/>
      <c r="D22" s="214">
        <v>10000</v>
      </c>
      <c r="E22" s="214">
        <f t="shared" si="142"/>
        <v>5112.92</v>
      </c>
      <c r="F22" s="280">
        <v>33786</v>
      </c>
      <c r="G22" s="215">
        <v>33</v>
      </c>
      <c r="H22" s="244"/>
      <c r="I22" s="190"/>
      <c r="J22" s="191" t="s">
        <v>463</v>
      </c>
      <c r="K22" s="388">
        <f t="shared" si="143"/>
        <v>3.0300000000000001E-2</v>
      </c>
      <c r="L22" s="94">
        <f t="shared" si="144"/>
        <v>154.91999999999999</v>
      </c>
      <c r="M22" s="9">
        <f t="shared" si="72"/>
        <v>2091.9800000000005</v>
      </c>
      <c r="N22" s="9">
        <f t="shared" si="145"/>
        <v>3020.9399999999996</v>
      </c>
      <c r="O22" s="9"/>
      <c r="P22" s="96">
        <f t="shared" si="73"/>
        <v>5112.92</v>
      </c>
      <c r="Q22" s="4">
        <f t="shared" si="74"/>
        <v>0</v>
      </c>
      <c r="R22" s="9">
        <f t="shared" si="75"/>
        <v>0</v>
      </c>
      <c r="S22" s="9">
        <f t="shared" si="146"/>
        <v>5112.92</v>
      </c>
      <c r="T22" s="9">
        <f t="shared" si="147"/>
        <v>5112.92</v>
      </c>
      <c r="U22" s="9">
        <f t="shared" si="148"/>
        <v>154.91999999999999</v>
      </c>
      <c r="V22" s="9">
        <f t="shared" si="76"/>
        <v>1937.0600000000004</v>
      </c>
      <c r="W22" s="9">
        <f t="shared" si="149"/>
        <v>3175.8599999999997</v>
      </c>
      <c r="X22" s="9">
        <f t="shared" si="150"/>
        <v>0</v>
      </c>
      <c r="Y22" s="96">
        <f t="shared" si="151"/>
        <v>5112.92</v>
      </c>
      <c r="Z22" s="4">
        <f t="shared" si="152"/>
        <v>0</v>
      </c>
      <c r="AA22" s="9">
        <f t="shared" si="78"/>
        <v>0</v>
      </c>
      <c r="AB22" s="9">
        <f t="shared" si="79"/>
        <v>5112.92</v>
      </c>
      <c r="AC22" s="9">
        <f t="shared" si="153"/>
        <v>5112.92</v>
      </c>
      <c r="AD22" s="9">
        <f t="shared" si="81"/>
        <v>154.91999999999999</v>
      </c>
      <c r="AE22" s="9">
        <f t="shared" si="82"/>
        <v>1782.1400000000003</v>
      </c>
      <c r="AF22" s="9">
        <f t="shared" si="83"/>
        <v>3330.7799999999997</v>
      </c>
      <c r="AG22" s="9">
        <f t="shared" si="84"/>
        <v>0</v>
      </c>
      <c r="AH22" s="96">
        <f t="shared" si="85"/>
        <v>5112.92</v>
      </c>
      <c r="AI22" s="4">
        <f t="shared" si="152"/>
        <v>0</v>
      </c>
      <c r="AJ22" s="9">
        <f t="shared" si="86"/>
        <v>0</v>
      </c>
      <c r="AK22" s="9">
        <f t="shared" si="87"/>
        <v>5112.92</v>
      </c>
      <c r="AL22" s="9">
        <f t="shared" si="154"/>
        <v>5112.92</v>
      </c>
      <c r="AM22" s="9">
        <f t="shared" si="89"/>
        <v>154.91999999999999</v>
      </c>
      <c r="AN22" s="9">
        <f t="shared" si="90"/>
        <v>1627.2200000000003</v>
      </c>
      <c r="AO22" s="9">
        <f t="shared" si="91"/>
        <v>3485.7</v>
      </c>
      <c r="AP22" s="9">
        <f t="shared" si="92"/>
        <v>0</v>
      </c>
      <c r="AQ22" s="96">
        <f t="shared" si="93"/>
        <v>5112.92</v>
      </c>
      <c r="AR22" s="4">
        <f t="shared" si="152"/>
        <v>0</v>
      </c>
      <c r="AS22" s="9">
        <f t="shared" si="94"/>
        <v>0</v>
      </c>
      <c r="AT22" s="9">
        <f t="shared" si="95"/>
        <v>5112.92</v>
      </c>
      <c r="AU22" s="9">
        <f t="shared" si="155"/>
        <v>5112.92</v>
      </c>
      <c r="AV22" s="9">
        <f t="shared" si="97"/>
        <v>154.91999999999999</v>
      </c>
      <c r="AW22" s="9">
        <f t="shared" si="98"/>
        <v>1472.3000000000002</v>
      </c>
      <c r="AX22" s="9">
        <f t="shared" si="99"/>
        <v>3640.62</v>
      </c>
      <c r="AY22" s="9">
        <f t="shared" si="100"/>
        <v>0</v>
      </c>
      <c r="AZ22" s="96">
        <f t="shared" si="101"/>
        <v>5112.92</v>
      </c>
      <c r="BA22" s="4">
        <f t="shared" si="152"/>
        <v>0</v>
      </c>
      <c r="BB22" s="9">
        <f t="shared" si="102"/>
        <v>0</v>
      </c>
      <c r="BC22" s="9">
        <f t="shared" si="103"/>
        <v>5112.92</v>
      </c>
      <c r="BD22" s="9">
        <f t="shared" si="156"/>
        <v>5112.92</v>
      </c>
      <c r="BE22" s="9">
        <f t="shared" si="105"/>
        <v>154.91999999999999</v>
      </c>
      <c r="BF22" s="9">
        <f t="shared" si="106"/>
        <v>1317.38</v>
      </c>
      <c r="BG22" s="9">
        <f t="shared" si="107"/>
        <v>3795.54</v>
      </c>
      <c r="BH22" s="9">
        <f t="shared" si="108"/>
        <v>0</v>
      </c>
      <c r="BI22" s="96">
        <f t="shared" si="109"/>
        <v>5112.92</v>
      </c>
      <c r="BJ22" s="4">
        <f t="shared" si="152"/>
        <v>0</v>
      </c>
      <c r="BK22" s="9">
        <f t="shared" si="110"/>
        <v>0</v>
      </c>
      <c r="BL22" s="9">
        <f t="shared" si="111"/>
        <v>5112.92</v>
      </c>
      <c r="BM22" s="9">
        <f t="shared" si="157"/>
        <v>5112.92</v>
      </c>
      <c r="BN22" s="9">
        <f t="shared" si="113"/>
        <v>154.91999999999999</v>
      </c>
      <c r="BO22" s="9">
        <f t="shared" si="114"/>
        <v>1162.46</v>
      </c>
      <c r="BP22" s="9">
        <f t="shared" si="115"/>
        <v>3950.46</v>
      </c>
      <c r="BQ22" s="9">
        <f t="shared" si="116"/>
        <v>0</v>
      </c>
      <c r="BR22" s="96">
        <f t="shared" si="117"/>
        <v>5112.92</v>
      </c>
      <c r="BS22" s="4">
        <f t="shared" si="152"/>
        <v>0</v>
      </c>
      <c r="BT22" s="9">
        <f t="shared" si="118"/>
        <v>0</v>
      </c>
      <c r="BU22" s="9">
        <f t="shared" si="119"/>
        <v>5112.92</v>
      </c>
      <c r="BV22" s="9">
        <f t="shared" si="158"/>
        <v>5112.92</v>
      </c>
      <c r="BW22" s="9">
        <f t="shared" si="121"/>
        <v>154.91999999999999</v>
      </c>
      <c r="BX22" s="9">
        <f t="shared" si="122"/>
        <v>1007.5400000000001</v>
      </c>
      <c r="BY22" s="9">
        <f t="shared" si="123"/>
        <v>4105.38</v>
      </c>
      <c r="BZ22" s="9">
        <f t="shared" si="124"/>
        <v>0</v>
      </c>
      <c r="CA22" s="96">
        <f t="shared" si="125"/>
        <v>5112.92</v>
      </c>
      <c r="CB22" s="4">
        <f t="shared" si="152"/>
        <v>0</v>
      </c>
      <c r="CC22" s="9">
        <f t="shared" si="126"/>
        <v>0</v>
      </c>
      <c r="CD22" s="9">
        <f t="shared" si="127"/>
        <v>5112.92</v>
      </c>
      <c r="CE22" s="9">
        <f t="shared" si="159"/>
        <v>5112.92</v>
      </c>
      <c r="CF22" s="9">
        <f t="shared" si="129"/>
        <v>154.91999999999999</v>
      </c>
      <c r="CG22" s="9">
        <f t="shared" si="130"/>
        <v>852.62000000000012</v>
      </c>
      <c r="CH22" s="9">
        <f t="shared" si="131"/>
        <v>4260.3</v>
      </c>
      <c r="CI22" s="9">
        <f t="shared" si="132"/>
        <v>0</v>
      </c>
      <c r="CJ22" s="96">
        <f t="shared" si="133"/>
        <v>5112.92</v>
      </c>
      <c r="CK22" s="4">
        <f t="shared" si="152"/>
        <v>0</v>
      </c>
      <c r="CL22" s="9">
        <f t="shared" si="134"/>
        <v>0</v>
      </c>
      <c r="CM22" s="9">
        <f t="shared" si="135"/>
        <v>5112.92</v>
      </c>
      <c r="CN22" s="9">
        <f t="shared" si="160"/>
        <v>5112.92</v>
      </c>
      <c r="CO22" s="9">
        <f t="shared" si="137"/>
        <v>154.91999999999999</v>
      </c>
      <c r="CP22" s="9">
        <f t="shared" si="138"/>
        <v>697.70000000000016</v>
      </c>
      <c r="CQ22" s="9">
        <f t="shared" si="139"/>
        <v>4415.22</v>
      </c>
      <c r="CR22" s="9">
        <f t="shared" si="140"/>
        <v>0</v>
      </c>
      <c r="CS22" s="96">
        <f t="shared" si="141"/>
        <v>5112.92</v>
      </c>
    </row>
    <row r="23" spans="1:97" ht="12.9" customHeight="1" x14ac:dyDescent="0.25">
      <c r="A23" s="212">
        <v>1993</v>
      </c>
      <c r="B23" s="213" t="s">
        <v>374</v>
      </c>
      <c r="C23" s="213"/>
      <c r="D23" s="214">
        <v>39000</v>
      </c>
      <c r="E23" s="214">
        <f t="shared" si="142"/>
        <v>19940.38</v>
      </c>
      <c r="F23" s="280">
        <v>34151</v>
      </c>
      <c r="G23" s="215">
        <v>33</v>
      </c>
      <c r="H23" s="244"/>
      <c r="I23" s="190"/>
      <c r="J23" s="191" t="s">
        <v>463</v>
      </c>
      <c r="K23" s="388">
        <f t="shared" si="143"/>
        <v>3.0300000000000001E-2</v>
      </c>
      <c r="L23" s="94">
        <f t="shared" si="144"/>
        <v>604.19000000000005</v>
      </c>
      <c r="M23" s="9">
        <f t="shared" si="72"/>
        <v>8762.8599999999988</v>
      </c>
      <c r="N23" s="9">
        <f t="shared" si="145"/>
        <v>11177.520000000002</v>
      </c>
      <c r="O23" s="9"/>
      <c r="P23" s="96">
        <f t="shared" si="73"/>
        <v>19940.38</v>
      </c>
      <c r="Q23" s="4">
        <f t="shared" si="74"/>
        <v>0</v>
      </c>
      <c r="R23" s="9">
        <f t="shared" si="75"/>
        <v>0</v>
      </c>
      <c r="S23" s="9">
        <f t="shared" si="146"/>
        <v>19940.38</v>
      </c>
      <c r="T23" s="9">
        <f t="shared" si="147"/>
        <v>19940.38</v>
      </c>
      <c r="U23" s="9">
        <f t="shared" si="148"/>
        <v>604.19000000000005</v>
      </c>
      <c r="V23" s="9">
        <f t="shared" si="76"/>
        <v>8158.6699999999983</v>
      </c>
      <c r="W23" s="9">
        <f t="shared" si="149"/>
        <v>11781.710000000003</v>
      </c>
      <c r="X23" s="9">
        <f t="shared" si="150"/>
        <v>0</v>
      </c>
      <c r="Y23" s="96">
        <f t="shared" si="151"/>
        <v>19940.38</v>
      </c>
      <c r="Z23" s="4">
        <f t="shared" si="152"/>
        <v>0</v>
      </c>
      <c r="AA23" s="9">
        <f t="shared" si="78"/>
        <v>0</v>
      </c>
      <c r="AB23" s="9">
        <f t="shared" si="79"/>
        <v>19940.38</v>
      </c>
      <c r="AC23" s="9">
        <f t="shared" si="153"/>
        <v>19940.38</v>
      </c>
      <c r="AD23" s="9">
        <f t="shared" si="81"/>
        <v>604.19000000000005</v>
      </c>
      <c r="AE23" s="9">
        <f t="shared" si="82"/>
        <v>7554.4799999999977</v>
      </c>
      <c r="AF23" s="9">
        <f t="shared" si="83"/>
        <v>12385.900000000003</v>
      </c>
      <c r="AG23" s="9">
        <f t="shared" si="84"/>
        <v>0</v>
      </c>
      <c r="AH23" s="96">
        <f t="shared" si="85"/>
        <v>19940.38</v>
      </c>
      <c r="AI23" s="4">
        <f t="shared" si="152"/>
        <v>0</v>
      </c>
      <c r="AJ23" s="9">
        <f t="shared" si="86"/>
        <v>0</v>
      </c>
      <c r="AK23" s="9">
        <f t="shared" si="87"/>
        <v>19940.38</v>
      </c>
      <c r="AL23" s="9">
        <f t="shared" si="154"/>
        <v>19940.38</v>
      </c>
      <c r="AM23" s="9">
        <f t="shared" si="89"/>
        <v>604.19000000000005</v>
      </c>
      <c r="AN23" s="9">
        <f t="shared" si="90"/>
        <v>6950.2899999999972</v>
      </c>
      <c r="AO23" s="9">
        <f t="shared" si="91"/>
        <v>12990.090000000004</v>
      </c>
      <c r="AP23" s="9">
        <f t="shared" si="92"/>
        <v>0</v>
      </c>
      <c r="AQ23" s="96">
        <f t="shared" si="93"/>
        <v>19940.38</v>
      </c>
      <c r="AR23" s="4">
        <f t="shared" si="152"/>
        <v>0</v>
      </c>
      <c r="AS23" s="9">
        <f t="shared" si="94"/>
        <v>0</v>
      </c>
      <c r="AT23" s="9">
        <f t="shared" si="95"/>
        <v>19940.38</v>
      </c>
      <c r="AU23" s="9">
        <f t="shared" si="155"/>
        <v>19940.38</v>
      </c>
      <c r="AV23" s="9">
        <f t="shared" si="97"/>
        <v>604.19000000000005</v>
      </c>
      <c r="AW23" s="9">
        <f t="shared" si="98"/>
        <v>6346.0999999999967</v>
      </c>
      <c r="AX23" s="9">
        <f t="shared" si="99"/>
        <v>13594.280000000004</v>
      </c>
      <c r="AY23" s="9">
        <f t="shared" si="100"/>
        <v>0</v>
      </c>
      <c r="AZ23" s="96">
        <f t="shared" si="101"/>
        <v>19940.38</v>
      </c>
      <c r="BA23" s="4">
        <f t="shared" si="152"/>
        <v>0</v>
      </c>
      <c r="BB23" s="9">
        <f t="shared" si="102"/>
        <v>0</v>
      </c>
      <c r="BC23" s="9">
        <f t="shared" si="103"/>
        <v>19940.38</v>
      </c>
      <c r="BD23" s="9">
        <f t="shared" si="156"/>
        <v>19940.38</v>
      </c>
      <c r="BE23" s="9">
        <f t="shared" si="105"/>
        <v>604.19000000000005</v>
      </c>
      <c r="BF23" s="9">
        <f t="shared" si="106"/>
        <v>5741.9099999999962</v>
      </c>
      <c r="BG23" s="9">
        <f t="shared" si="107"/>
        <v>14198.470000000005</v>
      </c>
      <c r="BH23" s="9">
        <f t="shared" si="108"/>
        <v>0</v>
      </c>
      <c r="BI23" s="96">
        <f t="shared" si="109"/>
        <v>19940.38</v>
      </c>
      <c r="BJ23" s="4">
        <f t="shared" si="152"/>
        <v>0</v>
      </c>
      <c r="BK23" s="9">
        <f t="shared" si="110"/>
        <v>0</v>
      </c>
      <c r="BL23" s="9">
        <f t="shared" si="111"/>
        <v>19940.38</v>
      </c>
      <c r="BM23" s="9">
        <f t="shared" si="157"/>
        <v>19940.38</v>
      </c>
      <c r="BN23" s="9">
        <f t="shared" si="113"/>
        <v>604.19000000000005</v>
      </c>
      <c r="BO23" s="9">
        <f t="shared" si="114"/>
        <v>5137.7199999999957</v>
      </c>
      <c r="BP23" s="9">
        <f t="shared" si="115"/>
        <v>14802.660000000005</v>
      </c>
      <c r="BQ23" s="9">
        <f t="shared" si="116"/>
        <v>0</v>
      </c>
      <c r="BR23" s="96">
        <f t="shared" si="117"/>
        <v>19940.38</v>
      </c>
      <c r="BS23" s="4">
        <f t="shared" si="152"/>
        <v>0</v>
      </c>
      <c r="BT23" s="9">
        <f t="shared" si="118"/>
        <v>0</v>
      </c>
      <c r="BU23" s="9">
        <f t="shared" si="119"/>
        <v>19940.38</v>
      </c>
      <c r="BV23" s="9">
        <f t="shared" si="158"/>
        <v>19940.38</v>
      </c>
      <c r="BW23" s="9">
        <f t="shared" si="121"/>
        <v>604.19000000000005</v>
      </c>
      <c r="BX23" s="9">
        <f t="shared" si="122"/>
        <v>4533.5299999999952</v>
      </c>
      <c r="BY23" s="9">
        <f t="shared" si="123"/>
        <v>15406.850000000006</v>
      </c>
      <c r="BZ23" s="9">
        <f t="shared" si="124"/>
        <v>0</v>
      </c>
      <c r="CA23" s="96">
        <f t="shared" si="125"/>
        <v>19940.38</v>
      </c>
      <c r="CB23" s="4">
        <f t="shared" si="152"/>
        <v>0</v>
      </c>
      <c r="CC23" s="9">
        <f t="shared" si="126"/>
        <v>0</v>
      </c>
      <c r="CD23" s="9">
        <f t="shared" si="127"/>
        <v>19940.38</v>
      </c>
      <c r="CE23" s="9">
        <f t="shared" si="159"/>
        <v>19940.38</v>
      </c>
      <c r="CF23" s="9">
        <f t="shared" si="129"/>
        <v>604.19000000000005</v>
      </c>
      <c r="CG23" s="9">
        <f t="shared" si="130"/>
        <v>3929.3399999999951</v>
      </c>
      <c r="CH23" s="9">
        <f t="shared" si="131"/>
        <v>16011.040000000006</v>
      </c>
      <c r="CI23" s="9">
        <f t="shared" si="132"/>
        <v>0</v>
      </c>
      <c r="CJ23" s="96">
        <f t="shared" si="133"/>
        <v>19940.38</v>
      </c>
      <c r="CK23" s="4">
        <f t="shared" si="152"/>
        <v>0</v>
      </c>
      <c r="CL23" s="9">
        <f t="shared" si="134"/>
        <v>0</v>
      </c>
      <c r="CM23" s="9">
        <f t="shared" si="135"/>
        <v>19940.38</v>
      </c>
      <c r="CN23" s="9">
        <f t="shared" si="160"/>
        <v>19940.38</v>
      </c>
      <c r="CO23" s="9">
        <f t="shared" si="137"/>
        <v>604.19000000000005</v>
      </c>
      <c r="CP23" s="9">
        <f t="shared" si="138"/>
        <v>3325.1499999999951</v>
      </c>
      <c r="CQ23" s="9">
        <f t="shared" si="139"/>
        <v>16615.230000000007</v>
      </c>
      <c r="CR23" s="9">
        <f t="shared" si="140"/>
        <v>0</v>
      </c>
      <c r="CS23" s="96">
        <f t="shared" si="141"/>
        <v>19940.38</v>
      </c>
    </row>
    <row r="24" spans="1:97" ht="12.9" customHeight="1" x14ac:dyDescent="0.25">
      <c r="A24" s="212">
        <v>1993</v>
      </c>
      <c r="B24" s="213" t="s">
        <v>374</v>
      </c>
      <c r="C24" s="213"/>
      <c r="D24" s="214">
        <v>36000</v>
      </c>
      <c r="E24" s="214">
        <f t="shared" si="142"/>
        <v>18406.509999999998</v>
      </c>
      <c r="F24" s="280">
        <v>34151</v>
      </c>
      <c r="G24" s="215">
        <v>33</v>
      </c>
      <c r="H24" s="244"/>
      <c r="I24" s="190"/>
      <c r="J24" s="191" t="s">
        <v>463</v>
      </c>
      <c r="K24" s="388">
        <f t="shared" si="143"/>
        <v>3.0300000000000001E-2</v>
      </c>
      <c r="L24" s="94">
        <f t="shared" si="144"/>
        <v>557.72</v>
      </c>
      <c r="M24" s="9">
        <f t="shared" si="72"/>
        <v>8088.6899999999969</v>
      </c>
      <c r="N24" s="9">
        <f t="shared" si="145"/>
        <v>10317.820000000002</v>
      </c>
      <c r="O24" s="9"/>
      <c r="P24" s="96">
        <f t="shared" si="73"/>
        <v>18406.509999999998</v>
      </c>
      <c r="Q24" s="4">
        <f t="shared" si="74"/>
        <v>0</v>
      </c>
      <c r="R24" s="9">
        <f t="shared" si="75"/>
        <v>0</v>
      </c>
      <c r="S24" s="9">
        <f t="shared" si="146"/>
        <v>18406.509999999998</v>
      </c>
      <c r="T24" s="9">
        <f t="shared" si="147"/>
        <v>18406.509999999998</v>
      </c>
      <c r="U24" s="9">
        <f t="shared" si="148"/>
        <v>557.72</v>
      </c>
      <c r="V24" s="9">
        <f t="shared" si="76"/>
        <v>7530.9699999999966</v>
      </c>
      <c r="W24" s="9">
        <f t="shared" si="149"/>
        <v>10875.54</v>
      </c>
      <c r="X24" s="9">
        <f t="shared" si="150"/>
        <v>0</v>
      </c>
      <c r="Y24" s="96">
        <f t="shared" si="151"/>
        <v>18406.509999999998</v>
      </c>
      <c r="Z24" s="4">
        <f t="shared" si="152"/>
        <v>0</v>
      </c>
      <c r="AA24" s="9">
        <f t="shared" si="78"/>
        <v>0</v>
      </c>
      <c r="AB24" s="9">
        <f t="shared" si="79"/>
        <v>18406.509999999998</v>
      </c>
      <c r="AC24" s="9">
        <f t="shared" si="153"/>
        <v>18406.509999999998</v>
      </c>
      <c r="AD24" s="9">
        <f t="shared" si="81"/>
        <v>557.72</v>
      </c>
      <c r="AE24" s="9">
        <f t="shared" si="82"/>
        <v>6973.2499999999964</v>
      </c>
      <c r="AF24" s="9">
        <f t="shared" si="83"/>
        <v>11433.26</v>
      </c>
      <c r="AG24" s="9">
        <f t="shared" si="84"/>
        <v>0</v>
      </c>
      <c r="AH24" s="96">
        <f t="shared" si="85"/>
        <v>18406.509999999998</v>
      </c>
      <c r="AI24" s="4">
        <f t="shared" si="152"/>
        <v>0</v>
      </c>
      <c r="AJ24" s="9">
        <f t="shared" si="86"/>
        <v>0</v>
      </c>
      <c r="AK24" s="9">
        <f t="shared" si="87"/>
        <v>18406.509999999998</v>
      </c>
      <c r="AL24" s="9">
        <f t="shared" si="154"/>
        <v>18406.509999999998</v>
      </c>
      <c r="AM24" s="9">
        <f t="shared" si="89"/>
        <v>557.72</v>
      </c>
      <c r="AN24" s="9">
        <f t="shared" si="90"/>
        <v>6415.5299999999961</v>
      </c>
      <c r="AO24" s="9">
        <f t="shared" si="91"/>
        <v>11990.98</v>
      </c>
      <c r="AP24" s="9">
        <f t="shared" si="92"/>
        <v>0</v>
      </c>
      <c r="AQ24" s="96">
        <f t="shared" si="93"/>
        <v>18406.509999999998</v>
      </c>
      <c r="AR24" s="4">
        <f t="shared" si="152"/>
        <v>0</v>
      </c>
      <c r="AS24" s="9">
        <f t="shared" si="94"/>
        <v>0</v>
      </c>
      <c r="AT24" s="9">
        <f t="shared" si="95"/>
        <v>18406.509999999998</v>
      </c>
      <c r="AU24" s="9">
        <f t="shared" si="155"/>
        <v>18406.509999999998</v>
      </c>
      <c r="AV24" s="9">
        <f t="shared" si="97"/>
        <v>557.72</v>
      </c>
      <c r="AW24" s="9">
        <f t="shared" si="98"/>
        <v>5857.8099999999959</v>
      </c>
      <c r="AX24" s="9">
        <f t="shared" si="99"/>
        <v>12548.699999999999</v>
      </c>
      <c r="AY24" s="9">
        <f t="shared" si="100"/>
        <v>0</v>
      </c>
      <c r="AZ24" s="96">
        <f t="shared" si="101"/>
        <v>18406.509999999998</v>
      </c>
      <c r="BA24" s="4">
        <f t="shared" si="152"/>
        <v>0</v>
      </c>
      <c r="BB24" s="9">
        <f t="shared" si="102"/>
        <v>0</v>
      </c>
      <c r="BC24" s="9">
        <f t="shared" si="103"/>
        <v>18406.509999999998</v>
      </c>
      <c r="BD24" s="9">
        <f t="shared" si="156"/>
        <v>18406.509999999998</v>
      </c>
      <c r="BE24" s="9">
        <f t="shared" si="105"/>
        <v>557.72</v>
      </c>
      <c r="BF24" s="9">
        <f t="shared" si="106"/>
        <v>5300.0899999999956</v>
      </c>
      <c r="BG24" s="9">
        <f t="shared" si="107"/>
        <v>13106.419999999998</v>
      </c>
      <c r="BH24" s="9">
        <f t="shared" si="108"/>
        <v>0</v>
      </c>
      <c r="BI24" s="96">
        <f t="shared" si="109"/>
        <v>18406.509999999998</v>
      </c>
      <c r="BJ24" s="4">
        <f t="shared" si="152"/>
        <v>0</v>
      </c>
      <c r="BK24" s="9">
        <f t="shared" si="110"/>
        <v>0</v>
      </c>
      <c r="BL24" s="9">
        <f t="shared" si="111"/>
        <v>18406.509999999998</v>
      </c>
      <c r="BM24" s="9">
        <f t="shared" si="157"/>
        <v>18406.509999999998</v>
      </c>
      <c r="BN24" s="9">
        <f t="shared" si="113"/>
        <v>557.72</v>
      </c>
      <c r="BO24" s="9">
        <f t="shared" si="114"/>
        <v>4742.3699999999953</v>
      </c>
      <c r="BP24" s="9">
        <f t="shared" si="115"/>
        <v>13664.139999999998</v>
      </c>
      <c r="BQ24" s="9">
        <f t="shared" si="116"/>
        <v>0</v>
      </c>
      <c r="BR24" s="96">
        <f t="shared" si="117"/>
        <v>18406.509999999998</v>
      </c>
      <c r="BS24" s="4">
        <f t="shared" si="152"/>
        <v>0</v>
      </c>
      <c r="BT24" s="9">
        <f t="shared" si="118"/>
        <v>0</v>
      </c>
      <c r="BU24" s="9">
        <f t="shared" si="119"/>
        <v>18406.509999999998</v>
      </c>
      <c r="BV24" s="9">
        <f t="shared" si="158"/>
        <v>18406.509999999998</v>
      </c>
      <c r="BW24" s="9">
        <f t="shared" si="121"/>
        <v>557.72</v>
      </c>
      <c r="BX24" s="9">
        <f t="shared" si="122"/>
        <v>4184.6499999999951</v>
      </c>
      <c r="BY24" s="9">
        <f t="shared" si="123"/>
        <v>14221.859999999997</v>
      </c>
      <c r="BZ24" s="9">
        <f t="shared" si="124"/>
        <v>0</v>
      </c>
      <c r="CA24" s="96">
        <f t="shared" si="125"/>
        <v>18406.509999999998</v>
      </c>
      <c r="CB24" s="4">
        <f t="shared" si="152"/>
        <v>0</v>
      </c>
      <c r="CC24" s="9">
        <f t="shared" si="126"/>
        <v>0</v>
      </c>
      <c r="CD24" s="9">
        <f t="shared" si="127"/>
        <v>18406.509999999998</v>
      </c>
      <c r="CE24" s="9">
        <f t="shared" si="159"/>
        <v>18406.509999999998</v>
      </c>
      <c r="CF24" s="9">
        <f t="shared" si="129"/>
        <v>557.72</v>
      </c>
      <c r="CG24" s="9">
        <f t="shared" si="130"/>
        <v>3626.9299999999948</v>
      </c>
      <c r="CH24" s="9">
        <f t="shared" si="131"/>
        <v>14779.579999999996</v>
      </c>
      <c r="CI24" s="9">
        <f t="shared" si="132"/>
        <v>0</v>
      </c>
      <c r="CJ24" s="96">
        <f t="shared" si="133"/>
        <v>18406.509999999998</v>
      </c>
      <c r="CK24" s="4">
        <f t="shared" si="152"/>
        <v>0</v>
      </c>
      <c r="CL24" s="9">
        <f t="shared" si="134"/>
        <v>0</v>
      </c>
      <c r="CM24" s="9">
        <f t="shared" si="135"/>
        <v>18406.509999999998</v>
      </c>
      <c r="CN24" s="9">
        <f t="shared" si="160"/>
        <v>18406.509999999998</v>
      </c>
      <c r="CO24" s="9">
        <f t="shared" si="137"/>
        <v>557.72</v>
      </c>
      <c r="CP24" s="9">
        <f t="shared" si="138"/>
        <v>3069.2099999999946</v>
      </c>
      <c r="CQ24" s="9">
        <f t="shared" si="139"/>
        <v>15337.299999999996</v>
      </c>
      <c r="CR24" s="9">
        <f t="shared" si="140"/>
        <v>0</v>
      </c>
      <c r="CS24" s="96">
        <f t="shared" si="141"/>
        <v>18406.509999999998</v>
      </c>
    </row>
    <row r="25" spans="1:97" ht="12.9" customHeight="1" x14ac:dyDescent="0.25">
      <c r="A25" s="212"/>
      <c r="B25" s="213"/>
      <c r="C25" s="213"/>
      <c r="D25" s="214"/>
      <c r="E25" s="214"/>
      <c r="F25" s="271"/>
      <c r="G25" s="215"/>
      <c r="H25" s="244"/>
      <c r="I25" s="190"/>
      <c r="J25" s="191"/>
      <c r="K25" s="388">
        <f t="shared" si="143"/>
        <v>0</v>
      </c>
      <c r="L25" s="94">
        <f t="shared" si="144"/>
        <v>0</v>
      </c>
      <c r="M25" s="9">
        <f t="shared" si="72"/>
        <v>0</v>
      </c>
      <c r="N25" s="9">
        <f t="shared" si="145"/>
        <v>0</v>
      </c>
      <c r="O25" s="9"/>
      <c r="P25" s="96">
        <f t="shared" si="73"/>
        <v>0</v>
      </c>
      <c r="Q25" s="4">
        <f t="shared" si="74"/>
        <v>0</v>
      </c>
      <c r="R25" s="9">
        <f t="shared" si="75"/>
        <v>0</v>
      </c>
      <c r="S25" s="9">
        <f t="shared" si="146"/>
        <v>0</v>
      </c>
      <c r="T25" s="9">
        <f t="shared" si="147"/>
        <v>0</v>
      </c>
      <c r="U25" s="9">
        <f t="shared" si="148"/>
        <v>0</v>
      </c>
      <c r="V25" s="9">
        <f t="shared" si="76"/>
        <v>0</v>
      </c>
      <c r="W25" s="9">
        <f t="shared" si="149"/>
        <v>0</v>
      </c>
      <c r="X25" s="9">
        <f t="shared" si="150"/>
        <v>0</v>
      </c>
      <c r="Y25" s="96">
        <f t="shared" si="151"/>
        <v>0</v>
      </c>
      <c r="Z25" s="4">
        <f t="shared" si="152"/>
        <v>0</v>
      </c>
      <c r="AA25" s="9">
        <f t="shared" si="78"/>
        <v>0</v>
      </c>
      <c r="AB25" s="9">
        <f t="shared" si="79"/>
        <v>0</v>
      </c>
      <c r="AC25" s="9">
        <f t="shared" si="153"/>
        <v>0</v>
      </c>
      <c r="AD25" s="9">
        <f t="shared" si="81"/>
        <v>0</v>
      </c>
      <c r="AE25" s="9">
        <f t="shared" si="82"/>
        <v>0</v>
      </c>
      <c r="AF25" s="9">
        <f t="shared" si="83"/>
        <v>0</v>
      </c>
      <c r="AG25" s="9">
        <f t="shared" si="84"/>
        <v>0</v>
      </c>
      <c r="AH25" s="96">
        <f t="shared" si="85"/>
        <v>0</v>
      </c>
      <c r="AI25" s="4">
        <f t="shared" si="152"/>
        <v>0</v>
      </c>
      <c r="AJ25" s="9">
        <f t="shared" si="86"/>
        <v>0</v>
      </c>
      <c r="AK25" s="9">
        <f t="shared" si="87"/>
        <v>0</v>
      </c>
      <c r="AL25" s="9">
        <f t="shared" si="154"/>
        <v>0</v>
      </c>
      <c r="AM25" s="9">
        <f t="shared" si="89"/>
        <v>0</v>
      </c>
      <c r="AN25" s="9">
        <f t="shared" si="90"/>
        <v>0</v>
      </c>
      <c r="AO25" s="9">
        <f t="shared" si="91"/>
        <v>0</v>
      </c>
      <c r="AP25" s="9">
        <f t="shared" si="92"/>
        <v>0</v>
      </c>
      <c r="AQ25" s="96">
        <f t="shared" si="93"/>
        <v>0</v>
      </c>
      <c r="AR25" s="4">
        <f t="shared" si="152"/>
        <v>0</v>
      </c>
      <c r="AS25" s="9">
        <f t="shared" si="94"/>
        <v>0</v>
      </c>
      <c r="AT25" s="9">
        <f t="shared" si="95"/>
        <v>0</v>
      </c>
      <c r="AU25" s="9">
        <f t="shared" si="155"/>
        <v>0</v>
      </c>
      <c r="AV25" s="9">
        <f t="shared" si="97"/>
        <v>0</v>
      </c>
      <c r="AW25" s="9">
        <f t="shared" si="98"/>
        <v>0</v>
      </c>
      <c r="AX25" s="9">
        <f t="shared" si="99"/>
        <v>0</v>
      </c>
      <c r="AY25" s="9">
        <f t="shared" si="100"/>
        <v>0</v>
      </c>
      <c r="AZ25" s="96">
        <f t="shared" si="101"/>
        <v>0</v>
      </c>
      <c r="BA25" s="4">
        <f t="shared" si="152"/>
        <v>0</v>
      </c>
      <c r="BB25" s="9">
        <f t="shared" si="102"/>
        <v>0</v>
      </c>
      <c r="BC25" s="9">
        <f t="shared" si="103"/>
        <v>0</v>
      </c>
      <c r="BD25" s="9">
        <f t="shared" si="156"/>
        <v>0</v>
      </c>
      <c r="BE25" s="9">
        <f t="shared" si="105"/>
        <v>0</v>
      </c>
      <c r="BF25" s="9">
        <f t="shared" si="106"/>
        <v>0</v>
      </c>
      <c r="BG25" s="9">
        <f t="shared" si="107"/>
        <v>0</v>
      </c>
      <c r="BH25" s="9">
        <f t="shared" si="108"/>
        <v>0</v>
      </c>
      <c r="BI25" s="96">
        <f t="shared" si="109"/>
        <v>0</v>
      </c>
      <c r="BJ25" s="4">
        <f t="shared" si="152"/>
        <v>0</v>
      </c>
      <c r="BK25" s="9">
        <f t="shared" si="110"/>
        <v>0</v>
      </c>
      <c r="BL25" s="9">
        <f t="shared" si="111"/>
        <v>0</v>
      </c>
      <c r="BM25" s="9">
        <f t="shared" si="157"/>
        <v>0</v>
      </c>
      <c r="BN25" s="9">
        <f t="shared" si="113"/>
        <v>0</v>
      </c>
      <c r="BO25" s="9">
        <f t="shared" si="114"/>
        <v>0</v>
      </c>
      <c r="BP25" s="9">
        <f t="shared" si="115"/>
        <v>0</v>
      </c>
      <c r="BQ25" s="9">
        <f t="shared" si="116"/>
        <v>0</v>
      </c>
      <c r="BR25" s="96">
        <f t="shared" si="117"/>
        <v>0</v>
      </c>
      <c r="BS25" s="4">
        <f t="shared" si="152"/>
        <v>0</v>
      </c>
      <c r="BT25" s="9">
        <f t="shared" si="118"/>
        <v>0</v>
      </c>
      <c r="BU25" s="9">
        <f t="shared" si="119"/>
        <v>0</v>
      </c>
      <c r="BV25" s="9">
        <f t="shared" si="158"/>
        <v>0</v>
      </c>
      <c r="BW25" s="9">
        <f t="shared" si="121"/>
        <v>0</v>
      </c>
      <c r="BX25" s="9">
        <f t="shared" si="122"/>
        <v>0</v>
      </c>
      <c r="BY25" s="9">
        <f t="shared" si="123"/>
        <v>0</v>
      </c>
      <c r="BZ25" s="9">
        <f t="shared" si="124"/>
        <v>0</v>
      </c>
      <c r="CA25" s="96">
        <f t="shared" si="125"/>
        <v>0</v>
      </c>
      <c r="CB25" s="4">
        <f t="shared" si="152"/>
        <v>0</v>
      </c>
      <c r="CC25" s="9">
        <f t="shared" si="126"/>
        <v>0</v>
      </c>
      <c r="CD25" s="9">
        <f t="shared" si="127"/>
        <v>0</v>
      </c>
      <c r="CE25" s="9">
        <f t="shared" si="159"/>
        <v>0</v>
      </c>
      <c r="CF25" s="9">
        <f t="shared" si="129"/>
        <v>0</v>
      </c>
      <c r="CG25" s="9">
        <f t="shared" si="130"/>
        <v>0</v>
      </c>
      <c r="CH25" s="9">
        <f t="shared" si="131"/>
        <v>0</v>
      </c>
      <c r="CI25" s="9">
        <f t="shared" si="132"/>
        <v>0</v>
      </c>
      <c r="CJ25" s="96">
        <f t="shared" si="133"/>
        <v>0</v>
      </c>
      <c r="CK25" s="4">
        <f t="shared" si="152"/>
        <v>0</v>
      </c>
      <c r="CL25" s="9">
        <f t="shared" si="134"/>
        <v>0</v>
      </c>
      <c r="CM25" s="9">
        <f t="shared" si="135"/>
        <v>0</v>
      </c>
      <c r="CN25" s="9">
        <f t="shared" si="160"/>
        <v>0</v>
      </c>
      <c r="CO25" s="9">
        <f t="shared" si="137"/>
        <v>0</v>
      </c>
      <c r="CP25" s="9">
        <f t="shared" si="138"/>
        <v>0</v>
      </c>
      <c r="CQ25" s="9">
        <f t="shared" si="139"/>
        <v>0</v>
      </c>
      <c r="CR25" s="9">
        <f t="shared" si="140"/>
        <v>0</v>
      </c>
      <c r="CS25" s="96">
        <f t="shared" si="141"/>
        <v>0</v>
      </c>
    </row>
    <row r="26" spans="1:97" ht="12.9" customHeight="1" x14ac:dyDescent="0.25">
      <c r="A26" s="212"/>
      <c r="B26" s="213"/>
      <c r="C26" s="213"/>
      <c r="D26" s="214"/>
      <c r="E26" s="214"/>
      <c r="F26" s="271"/>
      <c r="G26" s="215"/>
      <c r="H26" s="244"/>
      <c r="I26" s="190"/>
      <c r="J26" s="191"/>
      <c r="K26" s="388">
        <f t="shared" si="143"/>
        <v>0</v>
      </c>
      <c r="L26" s="94">
        <f t="shared" si="144"/>
        <v>0</v>
      </c>
      <c r="M26" s="9">
        <f t="shared" si="72"/>
        <v>0</v>
      </c>
      <c r="N26" s="9">
        <f t="shared" si="145"/>
        <v>0</v>
      </c>
      <c r="O26" s="9"/>
      <c r="P26" s="96">
        <f t="shared" si="73"/>
        <v>0</v>
      </c>
      <c r="Q26" s="4">
        <f t="shared" si="74"/>
        <v>0</v>
      </c>
      <c r="R26" s="9">
        <f t="shared" si="75"/>
        <v>0</v>
      </c>
      <c r="S26" s="9">
        <f t="shared" si="146"/>
        <v>0</v>
      </c>
      <c r="T26" s="9">
        <f t="shared" si="147"/>
        <v>0</v>
      </c>
      <c r="U26" s="9">
        <f t="shared" si="148"/>
        <v>0</v>
      </c>
      <c r="V26" s="9">
        <f t="shared" si="76"/>
        <v>0</v>
      </c>
      <c r="W26" s="9">
        <f t="shared" si="149"/>
        <v>0</v>
      </c>
      <c r="X26" s="9">
        <f t="shared" si="150"/>
        <v>0</v>
      </c>
      <c r="Y26" s="96">
        <f t="shared" si="151"/>
        <v>0</v>
      </c>
      <c r="Z26" s="4">
        <f t="shared" si="152"/>
        <v>0</v>
      </c>
      <c r="AA26" s="9">
        <f t="shared" si="78"/>
        <v>0</v>
      </c>
      <c r="AB26" s="9">
        <f t="shared" si="79"/>
        <v>0</v>
      </c>
      <c r="AC26" s="9">
        <f t="shared" si="153"/>
        <v>0</v>
      </c>
      <c r="AD26" s="9">
        <f t="shared" si="81"/>
        <v>0</v>
      </c>
      <c r="AE26" s="9">
        <f t="shared" si="82"/>
        <v>0</v>
      </c>
      <c r="AF26" s="9">
        <f t="shared" si="83"/>
        <v>0</v>
      </c>
      <c r="AG26" s="9">
        <f t="shared" si="84"/>
        <v>0</v>
      </c>
      <c r="AH26" s="96">
        <f t="shared" si="85"/>
        <v>0</v>
      </c>
      <c r="AI26" s="4">
        <f t="shared" si="152"/>
        <v>0</v>
      </c>
      <c r="AJ26" s="9">
        <f t="shared" si="86"/>
        <v>0</v>
      </c>
      <c r="AK26" s="9">
        <f t="shared" si="87"/>
        <v>0</v>
      </c>
      <c r="AL26" s="9">
        <f t="shared" si="154"/>
        <v>0</v>
      </c>
      <c r="AM26" s="9">
        <f t="shared" si="89"/>
        <v>0</v>
      </c>
      <c r="AN26" s="9">
        <f t="shared" si="90"/>
        <v>0</v>
      </c>
      <c r="AO26" s="9">
        <f t="shared" si="91"/>
        <v>0</v>
      </c>
      <c r="AP26" s="9">
        <f t="shared" si="92"/>
        <v>0</v>
      </c>
      <c r="AQ26" s="96">
        <f t="shared" si="93"/>
        <v>0</v>
      </c>
      <c r="AR26" s="4">
        <f t="shared" si="152"/>
        <v>0</v>
      </c>
      <c r="AS26" s="9">
        <f t="shared" si="94"/>
        <v>0</v>
      </c>
      <c r="AT26" s="9">
        <f t="shared" si="95"/>
        <v>0</v>
      </c>
      <c r="AU26" s="9">
        <f t="shared" si="155"/>
        <v>0</v>
      </c>
      <c r="AV26" s="9">
        <f t="shared" si="97"/>
        <v>0</v>
      </c>
      <c r="AW26" s="9">
        <f t="shared" si="98"/>
        <v>0</v>
      </c>
      <c r="AX26" s="9">
        <f t="shared" si="99"/>
        <v>0</v>
      </c>
      <c r="AY26" s="9">
        <f t="shared" si="100"/>
        <v>0</v>
      </c>
      <c r="AZ26" s="96">
        <f t="shared" si="101"/>
        <v>0</v>
      </c>
      <c r="BA26" s="4">
        <f t="shared" si="152"/>
        <v>0</v>
      </c>
      <c r="BB26" s="9">
        <f t="shared" si="102"/>
        <v>0</v>
      </c>
      <c r="BC26" s="9">
        <f t="shared" si="103"/>
        <v>0</v>
      </c>
      <c r="BD26" s="9">
        <f t="shared" si="156"/>
        <v>0</v>
      </c>
      <c r="BE26" s="9">
        <f t="shared" si="105"/>
        <v>0</v>
      </c>
      <c r="BF26" s="9">
        <f t="shared" si="106"/>
        <v>0</v>
      </c>
      <c r="BG26" s="9">
        <f t="shared" si="107"/>
        <v>0</v>
      </c>
      <c r="BH26" s="9">
        <f t="shared" si="108"/>
        <v>0</v>
      </c>
      <c r="BI26" s="96">
        <f t="shared" si="109"/>
        <v>0</v>
      </c>
      <c r="BJ26" s="4">
        <f t="shared" si="152"/>
        <v>0</v>
      </c>
      <c r="BK26" s="9">
        <f t="shared" si="110"/>
        <v>0</v>
      </c>
      <c r="BL26" s="9">
        <f t="shared" si="111"/>
        <v>0</v>
      </c>
      <c r="BM26" s="9">
        <f t="shared" si="157"/>
        <v>0</v>
      </c>
      <c r="BN26" s="9">
        <f t="shared" si="113"/>
        <v>0</v>
      </c>
      <c r="BO26" s="9">
        <f t="shared" si="114"/>
        <v>0</v>
      </c>
      <c r="BP26" s="9">
        <f t="shared" si="115"/>
        <v>0</v>
      </c>
      <c r="BQ26" s="9">
        <f t="shared" si="116"/>
        <v>0</v>
      </c>
      <c r="BR26" s="96">
        <f t="shared" si="117"/>
        <v>0</v>
      </c>
      <c r="BS26" s="4">
        <f t="shared" si="152"/>
        <v>0</v>
      </c>
      <c r="BT26" s="9">
        <f t="shared" si="118"/>
        <v>0</v>
      </c>
      <c r="BU26" s="9">
        <f t="shared" si="119"/>
        <v>0</v>
      </c>
      <c r="BV26" s="9">
        <f t="shared" si="158"/>
        <v>0</v>
      </c>
      <c r="BW26" s="9">
        <f t="shared" si="121"/>
        <v>0</v>
      </c>
      <c r="BX26" s="9">
        <f t="shared" si="122"/>
        <v>0</v>
      </c>
      <c r="BY26" s="9">
        <f t="shared" si="123"/>
        <v>0</v>
      </c>
      <c r="BZ26" s="9">
        <f t="shared" si="124"/>
        <v>0</v>
      </c>
      <c r="CA26" s="96">
        <f t="shared" si="125"/>
        <v>0</v>
      </c>
      <c r="CB26" s="4">
        <f t="shared" si="152"/>
        <v>0</v>
      </c>
      <c r="CC26" s="9">
        <f t="shared" si="126"/>
        <v>0</v>
      </c>
      <c r="CD26" s="9">
        <f t="shared" si="127"/>
        <v>0</v>
      </c>
      <c r="CE26" s="9">
        <f t="shared" si="159"/>
        <v>0</v>
      </c>
      <c r="CF26" s="9">
        <f t="shared" si="129"/>
        <v>0</v>
      </c>
      <c r="CG26" s="9">
        <f t="shared" si="130"/>
        <v>0</v>
      </c>
      <c r="CH26" s="9">
        <f t="shared" si="131"/>
        <v>0</v>
      </c>
      <c r="CI26" s="9">
        <f t="shared" si="132"/>
        <v>0</v>
      </c>
      <c r="CJ26" s="96">
        <f t="shared" si="133"/>
        <v>0</v>
      </c>
      <c r="CK26" s="4">
        <f t="shared" si="152"/>
        <v>0</v>
      </c>
      <c r="CL26" s="9">
        <f t="shared" si="134"/>
        <v>0</v>
      </c>
      <c r="CM26" s="9">
        <f t="shared" si="135"/>
        <v>0</v>
      </c>
      <c r="CN26" s="9">
        <f t="shared" si="160"/>
        <v>0</v>
      </c>
      <c r="CO26" s="9">
        <f t="shared" si="137"/>
        <v>0</v>
      </c>
      <c r="CP26" s="9">
        <f t="shared" si="138"/>
        <v>0</v>
      </c>
      <c r="CQ26" s="9">
        <f t="shared" si="139"/>
        <v>0</v>
      </c>
      <c r="CR26" s="9">
        <f t="shared" si="140"/>
        <v>0</v>
      </c>
      <c r="CS26" s="96">
        <f t="shared" si="141"/>
        <v>0</v>
      </c>
    </row>
    <row r="27" spans="1:97" ht="12.9" customHeight="1" x14ac:dyDescent="0.25">
      <c r="A27" s="212"/>
      <c r="B27" s="213"/>
      <c r="C27" s="213"/>
      <c r="D27" s="214"/>
      <c r="E27" s="214"/>
      <c r="F27" s="271"/>
      <c r="G27" s="215"/>
      <c r="H27" s="244"/>
      <c r="I27" s="190"/>
      <c r="J27" s="191"/>
      <c r="K27" s="388">
        <f t="shared" si="143"/>
        <v>0</v>
      </c>
      <c r="L27" s="94">
        <f t="shared" si="144"/>
        <v>0</v>
      </c>
      <c r="M27" s="9">
        <f t="shared" si="72"/>
        <v>0</v>
      </c>
      <c r="N27" s="9">
        <f t="shared" si="145"/>
        <v>0</v>
      </c>
      <c r="O27" s="9"/>
      <c r="P27" s="96">
        <f t="shared" si="73"/>
        <v>0</v>
      </c>
      <c r="Q27" s="4">
        <f t="shared" si="74"/>
        <v>0</v>
      </c>
      <c r="R27" s="9">
        <f t="shared" si="75"/>
        <v>0</v>
      </c>
      <c r="S27" s="9">
        <f t="shared" si="146"/>
        <v>0</v>
      </c>
      <c r="T27" s="9">
        <f t="shared" si="147"/>
        <v>0</v>
      </c>
      <c r="U27" s="9">
        <f t="shared" si="148"/>
        <v>0</v>
      </c>
      <c r="V27" s="9">
        <f t="shared" si="76"/>
        <v>0</v>
      </c>
      <c r="W27" s="9">
        <f t="shared" si="149"/>
        <v>0</v>
      </c>
      <c r="X27" s="9">
        <f t="shared" si="150"/>
        <v>0</v>
      </c>
      <c r="Y27" s="96">
        <f t="shared" si="151"/>
        <v>0</v>
      </c>
      <c r="Z27" s="4">
        <f t="shared" si="152"/>
        <v>0</v>
      </c>
      <c r="AA27" s="9">
        <f t="shared" si="78"/>
        <v>0</v>
      </c>
      <c r="AB27" s="9">
        <f t="shared" si="79"/>
        <v>0</v>
      </c>
      <c r="AC27" s="9">
        <f t="shared" si="153"/>
        <v>0</v>
      </c>
      <c r="AD27" s="9">
        <f t="shared" si="81"/>
        <v>0</v>
      </c>
      <c r="AE27" s="9">
        <f t="shared" si="82"/>
        <v>0</v>
      </c>
      <c r="AF27" s="9">
        <f t="shared" si="83"/>
        <v>0</v>
      </c>
      <c r="AG27" s="9">
        <f t="shared" si="84"/>
        <v>0</v>
      </c>
      <c r="AH27" s="96">
        <f t="shared" si="85"/>
        <v>0</v>
      </c>
      <c r="AI27" s="4">
        <f t="shared" si="152"/>
        <v>0</v>
      </c>
      <c r="AJ27" s="9">
        <f t="shared" si="86"/>
        <v>0</v>
      </c>
      <c r="AK27" s="9">
        <f t="shared" si="87"/>
        <v>0</v>
      </c>
      <c r="AL27" s="9">
        <f t="shared" si="154"/>
        <v>0</v>
      </c>
      <c r="AM27" s="9">
        <f t="shared" si="89"/>
        <v>0</v>
      </c>
      <c r="AN27" s="9">
        <f t="shared" si="90"/>
        <v>0</v>
      </c>
      <c r="AO27" s="9">
        <f t="shared" si="91"/>
        <v>0</v>
      </c>
      <c r="AP27" s="9">
        <f t="shared" si="92"/>
        <v>0</v>
      </c>
      <c r="AQ27" s="96">
        <f t="shared" si="93"/>
        <v>0</v>
      </c>
      <c r="AR27" s="4">
        <f t="shared" si="152"/>
        <v>0</v>
      </c>
      <c r="AS27" s="9">
        <f t="shared" si="94"/>
        <v>0</v>
      </c>
      <c r="AT27" s="9">
        <f t="shared" si="95"/>
        <v>0</v>
      </c>
      <c r="AU27" s="9">
        <f t="shared" si="155"/>
        <v>0</v>
      </c>
      <c r="AV27" s="9">
        <f t="shared" si="97"/>
        <v>0</v>
      </c>
      <c r="AW27" s="9">
        <f t="shared" si="98"/>
        <v>0</v>
      </c>
      <c r="AX27" s="9">
        <f t="shared" si="99"/>
        <v>0</v>
      </c>
      <c r="AY27" s="9">
        <f t="shared" si="100"/>
        <v>0</v>
      </c>
      <c r="AZ27" s="96">
        <f t="shared" si="101"/>
        <v>0</v>
      </c>
      <c r="BA27" s="4">
        <f t="shared" si="152"/>
        <v>0</v>
      </c>
      <c r="BB27" s="9">
        <f t="shared" si="102"/>
        <v>0</v>
      </c>
      <c r="BC27" s="9">
        <f t="shared" si="103"/>
        <v>0</v>
      </c>
      <c r="BD27" s="9">
        <f t="shared" si="156"/>
        <v>0</v>
      </c>
      <c r="BE27" s="9">
        <f t="shared" si="105"/>
        <v>0</v>
      </c>
      <c r="BF27" s="9">
        <f t="shared" si="106"/>
        <v>0</v>
      </c>
      <c r="BG27" s="9">
        <f t="shared" si="107"/>
        <v>0</v>
      </c>
      <c r="BH27" s="9">
        <f t="shared" si="108"/>
        <v>0</v>
      </c>
      <c r="BI27" s="96">
        <f t="shared" si="109"/>
        <v>0</v>
      </c>
      <c r="BJ27" s="4">
        <f t="shared" si="152"/>
        <v>0</v>
      </c>
      <c r="BK27" s="9">
        <f t="shared" si="110"/>
        <v>0</v>
      </c>
      <c r="BL27" s="9">
        <f t="shared" si="111"/>
        <v>0</v>
      </c>
      <c r="BM27" s="9">
        <f t="shared" si="157"/>
        <v>0</v>
      </c>
      <c r="BN27" s="9">
        <f t="shared" si="113"/>
        <v>0</v>
      </c>
      <c r="BO27" s="9">
        <f t="shared" si="114"/>
        <v>0</v>
      </c>
      <c r="BP27" s="9">
        <f t="shared" si="115"/>
        <v>0</v>
      </c>
      <c r="BQ27" s="9">
        <f t="shared" si="116"/>
        <v>0</v>
      </c>
      <c r="BR27" s="96">
        <f t="shared" si="117"/>
        <v>0</v>
      </c>
      <c r="BS27" s="4">
        <f t="shared" si="152"/>
        <v>0</v>
      </c>
      <c r="BT27" s="9">
        <f t="shared" si="118"/>
        <v>0</v>
      </c>
      <c r="BU27" s="9">
        <f t="shared" si="119"/>
        <v>0</v>
      </c>
      <c r="BV27" s="9">
        <f t="shared" si="158"/>
        <v>0</v>
      </c>
      <c r="BW27" s="9">
        <f t="shared" si="121"/>
        <v>0</v>
      </c>
      <c r="BX27" s="9">
        <f t="shared" si="122"/>
        <v>0</v>
      </c>
      <c r="BY27" s="9">
        <f t="shared" si="123"/>
        <v>0</v>
      </c>
      <c r="BZ27" s="9">
        <f t="shared" si="124"/>
        <v>0</v>
      </c>
      <c r="CA27" s="96">
        <f t="shared" si="125"/>
        <v>0</v>
      </c>
      <c r="CB27" s="4">
        <f t="shared" si="152"/>
        <v>0</v>
      </c>
      <c r="CC27" s="9">
        <f t="shared" si="126"/>
        <v>0</v>
      </c>
      <c r="CD27" s="9">
        <f t="shared" si="127"/>
        <v>0</v>
      </c>
      <c r="CE27" s="9">
        <f t="shared" si="159"/>
        <v>0</v>
      </c>
      <c r="CF27" s="9">
        <f t="shared" si="129"/>
        <v>0</v>
      </c>
      <c r="CG27" s="9">
        <f t="shared" si="130"/>
        <v>0</v>
      </c>
      <c r="CH27" s="9">
        <f t="shared" si="131"/>
        <v>0</v>
      </c>
      <c r="CI27" s="9">
        <f t="shared" si="132"/>
        <v>0</v>
      </c>
      <c r="CJ27" s="96">
        <f t="shared" si="133"/>
        <v>0</v>
      </c>
      <c r="CK27" s="4">
        <f t="shared" si="152"/>
        <v>0</v>
      </c>
      <c r="CL27" s="9">
        <f t="shared" si="134"/>
        <v>0</v>
      </c>
      <c r="CM27" s="9">
        <f t="shared" si="135"/>
        <v>0</v>
      </c>
      <c r="CN27" s="9">
        <f t="shared" si="160"/>
        <v>0</v>
      </c>
      <c r="CO27" s="9">
        <f t="shared" si="137"/>
        <v>0</v>
      </c>
      <c r="CP27" s="9">
        <f t="shared" si="138"/>
        <v>0</v>
      </c>
      <c r="CQ27" s="9">
        <f t="shared" si="139"/>
        <v>0</v>
      </c>
      <c r="CR27" s="9">
        <f t="shared" si="140"/>
        <v>0</v>
      </c>
      <c r="CS27" s="96">
        <f t="shared" si="141"/>
        <v>0</v>
      </c>
    </row>
    <row r="28" spans="1:97" ht="12.9" customHeight="1" x14ac:dyDescent="0.25">
      <c r="A28" s="212"/>
      <c r="B28" s="213"/>
      <c r="C28" s="213"/>
      <c r="D28" s="214"/>
      <c r="E28" s="214"/>
      <c r="F28" s="271"/>
      <c r="G28" s="215"/>
      <c r="H28" s="244"/>
      <c r="I28" s="190"/>
      <c r="J28" s="191"/>
      <c r="K28" s="388">
        <f t="shared" si="143"/>
        <v>0</v>
      </c>
      <c r="L28" s="94">
        <f t="shared" si="144"/>
        <v>0</v>
      </c>
      <c r="M28" s="9">
        <f t="shared" si="72"/>
        <v>0</v>
      </c>
      <c r="N28" s="9">
        <f t="shared" si="145"/>
        <v>0</v>
      </c>
      <c r="O28" s="9"/>
      <c r="P28" s="96">
        <f t="shared" si="73"/>
        <v>0</v>
      </c>
      <c r="Q28" s="4">
        <f t="shared" si="74"/>
        <v>0</v>
      </c>
      <c r="R28" s="9">
        <f t="shared" si="75"/>
        <v>0</v>
      </c>
      <c r="S28" s="9">
        <f t="shared" si="146"/>
        <v>0</v>
      </c>
      <c r="T28" s="9">
        <f t="shared" si="147"/>
        <v>0</v>
      </c>
      <c r="U28" s="9">
        <f t="shared" si="148"/>
        <v>0</v>
      </c>
      <c r="V28" s="9">
        <f t="shared" si="76"/>
        <v>0</v>
      </c>
      <c r="W28" s="9">
        <f t="shared" si="149"/>
        <v>0</v>
      </c>
      <c r="X28" s="9">
        <f t="shared" si="150"/>
        <v>0</v>
      </c>
      <c r="Y28" s="96">
        <f t="shared" si="151"/>
        <v>0</v>
      </c>
      <c r="Z28" s="4">
        <f t="shared" si="152"/>
        <v>0</v>
      </c>
      <c r="AA28" s="9">
        <f t="shared" si="78"/>
        <v>0</v>
      </c>
      <c r="AB28" s="9">
        <f t="shared" si="79"/>
        <v>0</v>
      </c>
      <c r="AC28" s="9">
        <f t="shared" si="153"/>
        <v>0</v>
      </c>
      <c r="AD28" s="9">
        <f t="shared" si="81"/>
        <v>0</v>
      </c>
      <c r="AE28" s="9">
        <f t="shared" si="82"/>
        <v>0</v>
      </c>
      <c r="AF28" s="9">
        <f t="shared" si="83"/>
        <v>0</v>
      </c>
      <c r="AG28" s="9">
        <f t="shared" si="84"/>
        <v>0</v>
      </c>
      <c r="AH28" s="96">
        <f t="shared" si="85"/>
        <v>0</v>
      </c>
      <c r="AI28" s="4">
        <f t="shared" si="152"/>
        <v>0</v>
      </c>
      <c r="AJ28" s="9">
        <f t="shared" si="86"/>
        <v>0</v>
      </c>
      <c r="AK28" s="9">
        <f t="shared" si="87"/>
        <v>0</v>
      </c>
      <c r="AL28" s="9">
        <f t="shared" si="154"/>
        <v>0</v>
      </c>
      <c r="AM28" s="9">
        <f t="shared" si="89"/>
        <v>0</v>
      </c>
      <c r="AN28" s="9">
        <f t="shared" si="90"/>
        <v>0</v>
      </c>
      <c r="AO28" s="9">
        <f t="shared" si="91"/>
        <v>0</v>
      </c>
      <c r="AP28" s="9">
        <f t="shared" si="92"/>
        <v>0</v>
      </c>
      <c r="AQ28" s="96">
        <f t="shared" si="93"/>
        <v>0</v>
      </c>
      <c r="AR28" s="4">
        <f t="shared" si="152"/>
        <v>0</v>
      </c>
      <c r="AS28" s="9">
        <f t="shared" si="94"/>
        <v>0</v>
      </c>
      <c r="AT28" s="9">
        <f t="shared" si="95"/>
        <v>0</v>
      </c>
      <c r="AU28" s="9">
        <f t="shared" si="155"/>
        <v>0</v>
      </c>
      <c r="AV28" s="9">
        <f t="shared" si="97"/>
        <v>0</v>
      </c>
      <c r="AW28" s="9">
        <f t="shared" si="98"/>
        <v>0</v>
      </c>
      <c r="AX28" s="9">
        <f t="shared" si="99"/>
        <v>0</v>
      </c>
      <c r="AY28" s="9">
        <f t="shared" si="100"/>
        <v>0</v>
      </c>
      <c r="AZ28" s="96">
        <f t="shared" si="101"/>
        <v>0</v>
      </c>
      <c r="BA28" s="4">
        <f t="shared" si="152"/>
        <v>0</v>
      </c>
      <c r="BB28" s="9">
        <f t="shared" si="102"/>
        <v>0</v>
      </c>
      <c r="BC28" s="9">
        <f t="shared" si="103"/>
        <v>0</v>
      </c>
      <c r="BD28" s="9">
        <f t="shared" si="156"/>
        <v>0</v>
      </c>
      <c r="BE28" s="9">
        <f t="shared" si="105"/>
        <v>0</v>
      </c>
      <c r="BF28" s="9">
        <f t="shared" si="106"/>
        <v>0</v>
      </c>
      <c r="BG28" s="9">
        <f t="shared" si="107"/>
        <v>0</v>
      </c>
      <c r="BH28" s="9">
        <f t="shared" si="108"/>
        <v>0</v>
      </c>
      <c r="BI28" s="96">
        <f t="shared" si="109"/>
        <v>0</v>
      </c>
      <c r="BJ28" s="4">
        <f t="shared" si="152"/>
        <v>0</v>
      </c>
      <c r="BK28" s="9">
        <f t="shared" si="110"/>
        <v>0</v>
      </c>
      <c r="BL28" s="9">
        <f t="shared" si="111"/>
        <v>0</v>
      </c>
      <c r="BM28" s="9">
        <f t="shared" si="157"/>
        <v>0</v>
      </c>
      <c r="BN28" s="9">
        <f t="shared" si="113"/>
        <v>0</v>
      </c>
      <c r="BO28" s="9">
        <f t="shared" si="114"/>
        <v>0</v>
      </c>
      <c r="BP28" s="9">
        <f t="shared" si="115"/>
        <v>0</v>
      </c>
      <c r="BQ28" s="9">
        <f t="shared" si="116"/>
        <v>0</v>
      </c>
      <c r="BR28" s="96">
        <f t="shared" si="117"/>
        <v>0</v>
      </c>
      <c r="BS28" s="4">
        <f t="shared" si="152"/>
        <v>0</v>
      </c>
      <c r="BT28" s="9">
        <f t="shared" si="118"/>
        <v>0</v>
      </c>
      <c r="BU28" s="9">
        <f t="shared" si="119"/>
        <v>0</v>
      </c>
      <c r="BV28" s="9">
        <f t="shared" si="158"/>
        <v>0</v>
      </c>
      <c r="BW28" s="9">
        <f t="shared" si="121"/>
        <v>0</v>
      </c>
      <c r="BX28" s="9">
        <f t="shared" si="122"/>
        <v>0</v>
      </c>
      <c r="BY28" s="9">
        <f t="shared" si="123"/>
        <v>0</v>
      </c>
      <c r="BZ28" s="9">
        <f t="shared" si="124"/>
        <v>0</v>
      </c>
      <c r="CA28" s="96">
        <f t="shared" si="125"/>
        <v>0</v>
      </c>
      <c r="CB28" s="4">
        <f t="shared" si="152"/>
        <v>0</v>
      </c>
      <c r="CC28" s="9">
        <f t="shared" si="126"/>
        <v>0</v>
      </c>
      <c r="CD28" s="9">
        <f t="shared" si="127"/>
        <v>0</v>
      </c>
      <c r="CE28" s="9">
        <f t="shared" si="159"/>
        <v>0</v>
      </c>
      <c r="CF28" s="9">
        <f t="shared" si="129"/>
        <v>0</v>
      </c>
      <c r="CG28" s="9">
        <f t="shared" si="130"/>
        <v>0</v>
      </c>
      <c r="CH28" s="9">
        <f t="shared" si="131"/>
        <v>0</v>
      </c>
      <c r="CI28" s="9">
        <f t="shared" si="132"/>
        <v>0</v>
      </c>
      <c r="CJ28" s="96">
        <f t="shared" si="133"/>
        <v>0</v>
      </c>
      <c r="CK28" s="4">
        <f t="shared" si="152"/>
        <v>0</v>
      </c>
      <c r="CL28" s="9">
        <f t="shared" si="134"/>
        <v>0</v>
      </c>
      <c r="CM28" s="9">
        <f t="shared" si="135"/>
        <v>0</v>
      </c>
      <c r="CN28" s="9">
        <f t="shared" si="160"/>
        <v>0</v>
      </c>
      <c r="CO28" s="9">
        <f t="shared" si="137"/>
        <v>0</v>
      </c>
      <c r="CP28" s="9">
        <f t="shared" si="138"/>
        <v>0</v>
      </c>
      <c r="CQ28" s="9">
        <f t="shared" si="139"/>
        <v>0</v>
      </c>
      <c r="CR28" s="9">
        <f t="shared" si="140"/>
        <v>0</v>
      </c>
      <c r="CS28" s="96">
        <f t="shared" si="141"/>
        <v>0</v>
      </c>
    </row>
    <row r="29" spans="1:97" ht="12.9" customHeight="1" x14ac:dyDescent="0.25">
      <c r="A29" s="212"/>
      <c r="B29" s="213"/>
      <c r="C29" s="213"/>
      <c r="D29" s="214"/>
      <c r="E29" s="214"/>
      <c r="F29" s="271"/>
      <c r="G29" s="215"/>
      <c r="H29" s="244"/>
      <c r="I29" s="190"/>
      <c r="J29" s="191"/>
      <c r="K29" s="388">
        <f t="shared" si="143"/>
        <v>0</v>
      </c>
      <c r="L29" s="94">
        <f t="shared" si="144"/>
        <v>0</v>
      </c>
      <c r="M29" s="9">
        <f t="shared" si="72"/>
        <v>0</v>
      </c>
      <c r="N29" s="9">
        <f t="shared" si="145"/>
        <v>0</v>
      </c>
      <c r="O29" s="9"/>
      <c r="P29" s="96">
        <f t="shared" si="73"/>
        <v>0</v>
      </c>
      <c r="Q29" s="4">
        <f t="shared" si="74"/>
        <v>0</v>
      </c>
      <c r="R29" s="9">
        <f t="shared" si="75"/>
        <v>0</v>
      </c>
      <c r="S29" s="9">
        <f t="shared" si="146"/>
        <v>0</v>
      </c>
      <c r="T29" s="9">
        <f t="shared" si="147"/>
        <v>0</v>
      </c>
      <c r="U29" s="9">
        <f t="shared" si="148"/>
        <v>0</v>
      </c>
      <c r="V29" s="9">
        <f t="shared" si="76"/>
        <v>0</v>
      </c>
      <c r="W29" s="9">
        <f t="shared" si="149"/>
        <v>0</v>
      </c>
      <c r="X29" s="9">
        <f t="shared" si="150"/>
        <v>0</v>
      </c>
      <c r="Y29" s="96">
        <f t="shared" si="151"/>
        <v>0</v>
      </c>
      <c r="Z29" s="4">
        <f t="shared" si="152"/>
        <v>0</v>
      </c>
      <c r="AA29" s="9">
        <f t="shared" si="78"/>
        <v>0</v>
      </c>
      <c r="AB29" s="9">
        <f t="shared" si="79"/>
        <v>0</v>
      </c>
      <c r="AC29" s="9">
        <f t="shared" si="153"/>
        <v>0</v>
      </c>
      <c r="AD29" s="9">
        <f t="shared" si="81"/>
        <v>0</v>
      </c>
      <c r="AE29" s="9">
        <f t="shared" si="82"/>
        <v>0</v>
      </c>
      <c r="AF29" s="9">
        <f t="shared" si="83"/>
        <v>0</v>
      </c>
      <c r="AG29" s="9">
        <f t="shared" si="84"/>
        <v>0</v>
      </c>
      <c r="AH29" s="96">
        <f t="shared" si="85"/>
        <v>0</v>
      </c>
      <c r="AI29" s="4">
        <f t="shared" si="152"/>
        <v>0</v>
      </c>
      <c r="AJ29" s="9">
        <f t="shared" si="86"/>
        <v>0</v>
      </c>
      <c r="AK29" s="9">
        <f t="shared" si="87"/>
        <v>0</v>
      </c>
      <c r="AL29" s="9">
        <f t="shared" si="154"/>
        <v>0</v>
      </c>
      <c r="AM29" s="9">
        <f t="shared" si="89"/>
        <v>0</v>
      </c>
      <c r="AN29" s="9">
        <f t="shared" si="90"/>
        <v>0</v>
      </c>
      <c r="AO29" s="9">
        <f t="shared" si="91"/>
        <v>0</v>
      </c>
      <c r="AP29" s="9">
        <f t="shared" si="92"/>
        <v>0</v>
      </c>
      <c r="AQ29" s="96">
        <f t="shared" si="93"/>
        <v>0</v>
      </c>
      <c r="AR29" s="4">
        <f t="shared" si="152"/>
        <v>0</v>
      </c>
      <c r="AS29" s="9">
        <f t="shared" si="94"/>
        <v>0</v>
      </c>
      <c r="AT29" s="9">
        <f t="shared" si="95"/>
        <v>0</v>
      </c>
      <c r="AU29" s="9">
        <f t="shared" si="155"/>
        <v>0</v>
      </c>
      <c r="AV29" s="9">
        <f t="shared" si="97"/>
        <v>0</v>
      </c>
      <c r="AW29" s="9">
        <f t="shared" si="98"/>
        <v>0</v>
      </c>
      <c r="AX29" s="9">
        <f t="shared" si="99"/>
        <v>0</v>
      </c>
      <c r="AY29" s="9">
        <f t="shared" si="100"/>
        <v>0</v>
      </c>
      <c r="AZ29" s="96">
        <f t="shared" si="101"/>
        <v>0</v>
      </c>
      <c r="BA29" s="4">
        <f t="shared" si="152"/>
        <v>0</v>
      </c>
      <c r="BB29" s="9">
        <f t="shared" si="102"/>
        <v>0</v>
      </c>
      <c r="BC29" s="9">
        <f t="shared" si="103"/>
        <v>0</v>
      </c>
      <c r="BD29" s="9">
        <f t="shared" si="156"/>
        <v>0</v>
      </c>
      <c r="BE29" s="9">
        <f t="shared" si="105"/>
        <v>0</v>
      </c>
      <c r="BF29" s="9">
        <f t="shared" si="106"/>
        <v>0</v>
      </c>
      <c r="BG29" s="9">
        <f t="shared" si="107"/>
        <v>0</v>
      </c>
      <c r="BH29" s="9">
        <f t="shared" si="108"/>
        <v>0</v>
      </c>
      <c r="BI29" s="96">
        <f t="shared" si="109"/>
        <v>0</v>
      </c>
      <c r="BJ29" s="4">
        <f t="shared" si="152"/>
        <v>0</v>
      </c>
      <c r="BK29" s="9">
        <f t="shared" si="110"/>
        <v>0</v>
      </c>
      <c r="BL29" s="9">
        <f t="shared" si="111"/>
        <v>0</v>
      </c>
      <c r="BM29" s="9">
        <f t="shared" si="157"/>
        <v>0</v>
      </c>
      <c r="BN29" s="9">
        <f t="shared" si="113"/>
        <v>0</v>
      </c>
      <c r="BO29" s="9">
        <f t="shared" si="114"/>
        <v>0</v>
      </c>
      <c r="BP29" s="9">
        <f t="shared" si="115"/>
        <v>0</v>
      </c>
      <c r="BQ29" s="9">
        <f t="shared" si="116"/>
        <v>0</v>
      </c>
      <c r="BR29" s="96">
        <f t="shared" si="117"/>
        <v>0</v>
      </c>
      <c r="BS29" s="4">
        <f t="shared" si="152"/>
        <v>0</v>
      </c>
      <c r="BT29" s="9">
        <f t="shared" si="118"/>
        <v>0</v>
      </c>
      <c r="BU29" s="9">
        <f t="shared" si="119"/>
        <v>0</v>
      </c>
      <c r="BV29" s="9">
        <f t="shared" si="158"/>
        <v>0</v>
      </c>
      <c r="BW29" s="9">
        <f t="shared" si="121"/>
        <v>0</v>
      </c>
      <c r="BX29" s="9">
        <f t="shared" si="122"/>
        <v>0</v>
      </c>
      <c r="BY29" s="9">
        <f t="shared" si="123"/>
        <v>0</v>
      </c>
      <c r="BZ29" s="9">
        <f t="shared" si="124"/>
        <v>0</v>
      </c>
      <c r="CA29" s="96">
        <f t="shared" si="125"/>
        <v>0</v>
      </c>
      <c r="CB29" s="4">
        <f t="shared" si="152"/>
        <v>0</v>
      </c>
      <c r="CC29" s="9">
        <f t="shared" si="126"/>
        <v>0</v>
      </c>
      <c r="CD29" s="9">
        <f t="shared" si="127"/>
        <v>0</v>
      </c>
      <c r="CE29" s="9">
        <f t="shared" si="159"/>
        <v>0</v>
      </c>
      <c r="CF29" s="9">
        <f t="shared" si="129"/>
        <v>0</v>
      </c>
      <c r="CG29" s="9">
        <f t="shared" si="130"/>
        <v>0</v>
      </c>
      <c r="CH29" s="9">
        <f t="shared" si="131"/>
        <v>0</v>
      </c>
      <c r="CI29" s="9">
        <f t="shared" si="132"/>
        <v>0</v>
      </c>
      <c r="CJ29" s="96">
        <f t="shared" si="133"/>
        <v>0</v>
      </c>
      <c r="CK29" s="4">
        <f t="shared" si="152"/>
        <v>0</v>
      </c>
      <c r="CL29" s="9">
        <f t="shared" si="134"/>
        <v>0</v>
      </c>
      <c r="CM29" s="9">
        <f t="shared" si="135"/>
        <v>0</v>
      </c>
      <c r="CN29" s="9">
        <f t="shared" si="160"/>
        <v>0</v>
      </c>
      <c r="CO29" s="9">
        <f t="shared" si="137"/>
        <v>0</v>
      </c>
      <c r="CP29" s="9">
        <f t="shared" si="138"/>
        <v>0</v>
      </c>
      <c r="CQ29" s="9">
        <f t="shared" si="139"/>
        <v>0</v>
      </c>
      <c r="CR29" s="9">
        <f t="shared" si="140"/>
        <v>0</v>
      </c>
      <c r="CS29" s="96">
        <f t="shared" si="141"/>
        <v>0</v>
      </c>
    </row>
    <row r="30" spans="1:97" ht="12.9" customHeight="1" x14ac:dyDescent="0.25">
      <c r="A30" s="212"/>
      <c r="B30" s="213"/>
      <c r="C30" s="213"/>
      <c r="D30" s="214"/>
      <c r="E30" s="214"/>
      <c r="F30" s="271"/>
      <c r="G30" s="215"/>
      <c r="H30" s="244"/>
      <c r="I30" s="190"/>
      <c r="J30" s="191"/>
      <c r="K30" s="388">
        <f t="shared" si="143"/>
        <v>0</v>
      </c>
      <c r="L30" s="94">
        <f t="shared" si="144"/>
        <v>0</v>
      </c>
      <c r="M30" s="9">
        <f t="shared" si="72"/>
        <v>0</v>
      </c>
      <c r="N30" s="9">
        <f t="shared" si="145"/>
        <v>0</v>
      </c>
      <c r="O30" s="9"/>
      <c r="P30" s="96">
        <f t="shared" si="73"/>
        <v>0</v>
      </c>
      <c r="Q30" s="4">
        <f t="shared" si="74"/>
        <v>0</v>
      </c>
      <c r="R30" s="9">
        <f t="shared" si="75"/>
        <v>0</v>
      </c>
      <c r="S30" s="9">
        <f t="shared" si="146"/>
        <v>0</v>
      </c>
      <c r="T30" s="9">
        <f t="shared" si="147"/>
        <v>0</v>
      </c>
      <c r="U30" s="9">
        <f t="shared" si="148"/>
        <v>0</v>
      </c>
      <c r="V30" s="9">
        <f t="shared" si="76"/>
        <v>0</v>
      </c>
      <c r="W30" s="9">
        <f t="shared" si="149"/>
        <v>0</v>
      </c>
      <c r="X30" s="9">
        <f t="shared" si="150"/>
        <v>0</v>
      </c>
      <c r="Y30" s="96">
        <f t="shared" si="151"/>
        <v>0</v>
      </c>
      <c r="Z30" s="4">
        <f t="shared" si="152"/>
        <v>0</v>
      </c>
      <c r="AA30" s="9">
        <f t="shared" si="78"/>
        <v>0</v>
      </c>
      <c r="AB30" s="9">
        <f t="shared" si="79"/>
        <v>0</v>
      </c>
      <c r="AC30" s="9">
        <f t="shared" si="153"/>
        <v>0</v>
      </c>
      <c r="AD30" s="9">
        <f t="shared" si="81"/>
        <v>0</v>
      </c>
      <c r="AE30" s="9">
        <f t="shared" si="82"/>
        <v>0</v>
      </c>
      <c r="AF30" s="9">
        <f t="shared" si="83"/>
        <v>0</v>
      </c>
      <c r="AG30" s="9">
        <f t="shared" si="84"/>
        <v>0</v>
      </c>
      <c r="AH30" s="96">
        <f t="shared" si="85"/>
        <v>0</v>
      </c>
      <c r="AI30" s="4">
        <f t="shared" si="152"/>
        <v>0</v>
      </c>
      <c r="AJ30" s="9">
        <f t="shared" si="86"/>
        <v>0</v>
      </c>
      <c r="AK30" s="9">
        <f t="shared" si="87"/>
        <v>0</v>
      </c>
      <c r="AL30" s="9">
        <f t="shared" si="154"/>
        <v>0</v>
      </c>
      <c r="AM30" s="9">
        <f t="shared" si="89"/>
        <v>0</v>
      </c>
      <c r="AN30" s="9">
        <f t="shared" si="90"/>
        <v>0</v>
      </c>
      <c r="AO30" s="9">
        <f t="shared" si="91"/>
        <v>0</v>
      </c>
      <c r="AP30" s="9">
        <f t="shared" si="92"/>
        <v>0</v>
      </c>
      <c r="AQ30" s="96">
        <f t="shared" si="93"/>
        <v>0</v>
      </c>
      <c r="AR30" s="4">
        <f t="shared" si="152"/>
        <v>0</v>
      </c>
      <c r="AS30" s="9">
        <f t="shared" si="94"/>
        <v>0</v>
      </c>
      <c r="AT30" s="9">
        <f t="shared" si="95"/>
        <v>0</v>
      </c>
      <c r="AU30" s="9">
        <f t="shared" si="155"/>
        <v>0</v>
      </c>
      <c r="AV30" s="9">
        <f t="shared" si="97"/>
        <v>0</v>
      </c>
      <c r="AW30" s="9">
        <f t="shared" si="98"/>
        <v>0</v>
      </c>
      <c r="AX30" s="9">
        <f t="shared" si="99"/>
        <v>0</v>
      </c>
      <c r="AY30" s="9">
        <f t="shared" si="100"/>
        <v>0</v>
      </c>
      <c r="AZ30" s="96">
        <f t="shared" si="101"/>
        <v>0</v>
      </c>
      <c r="BA30" s="4">
        <f t="shared" si="152"/>
        <v>0</v>
      </c>
      <c r="BB30" s="9">
        <f t="shared" si="102"/>
        <v>0</v>
      </c>
      <c r="BC30" s="9">
        <f t="shared" si="103"/>
        <v>0</v>
      </c>
      <c r="BD30" s="9">
        <f t="shared" si="156"/>
        <v>0</v>
      </c>
      <c r="BE30" s="9">
        <f t="shared" si="105"/>
        <v>0</v>
      </c>
      <c r="BF30" s="9">
        <f t="shared" si="106"/>
        <v>0</v>
      </c>
      <c r="BG30" s="9">
        <f t="shared" si="107"/>
        <v>0</v>
      </c>
      <c r="BH30" s="9">
        <f t="shared" si="108"/>
        <v>0</v>
      </c>
      <c r="BI30" s="96">
        <f t="shared" si="109"/>
        <v>0</v>
      </c>
      <c r="BJ30" s="4">
        <f t="shared" si="152"/>
        <v>0</v>
      </c>
      <c r="BK30" s="9">
        <f t="shared" si="110"/>
        <v>0</v>
      </c>
      <c r="BL30" s="9">
        <f t="shared" si="111"/>
        <v>0</v>
      </c>
      <c r="BM30" s="9">
        <f t="shared" si="157"/>
        <v>0</v>
      </c>
      <c r="BN30" s="9">
        <f t="shared" si="113"/>
        <v>0</v>
      </c>
      <c r="BO30" s="9">
        <f t="shared" si="114"/>
        <v>0</v>
      </c>
      <c r="BP30" s="9">
        <f t="shared" si="115"/>
        <v>0</v>
      </c>
      <c r="BQ30" s="9">
        <f t="shared" si="116"/>
        <v>0</v>
      </c>
      <c r="BR30" s="96">
        <f t="shared" si="117"/>
        <v>0</v>
      </c>
      <c r="BS30" s="4">
        <f t="shared" si="152"/>
        <v>0</v>
      </c>
      <c r="BT30" s="9">
        <f t="shared" si="118"/>
        <v>0</v>
      </c>
      <c r="BU30" s="9">
        <f t="shared" si="119"/>
        <v>0</v>
      </c>
      <c r="BV30" s="9">
        <f t="shared" si="158"/>
        <v>0</v>
      </c>
      <c r="BW30" s="9">
        <f t="shared" si="121"/>
        <v>0</v>
      </c>
      <c r="BX30" s="9">
        <f t="shared" si="122"/>
        <v>0</v>
      </c>
      <c r="BY30" s="9">
        <f t="shared" si="123"/>
        <v>0</v>
      </c>
      <c r="BZ30" s="9">
        <f t="shared" si="124"/>
        <v>0</v>
      </c>
      <c r="CA30" s="96">
        <f t="shared" si="125"/>
        <v>0</v>
      </c>
      <c r="CB30" s="4">
        <f t="shared" si="152"/>
        <v>0</v>
      </c>
      <c r="CC30" s="9">
        <f t="shared" si="126"/>
        <v>0</v>
      </c>
      <c r="CD30" s="9">
        <f t="shared" si="127"/>
        <v>0</v>
      </c>
      <c r="CE30" s="9">
        <f t="shared" si="159"/>
        <v>0</v>
      </c>
      <c r="CF30" s="9">
        <f t="shared" si="129"/>
        <v>0</v>
      </c>
      <c r="CG30" s="9">
        <f t="shared" si="130"/>
        <v>0</v>
      </c>
      <c r="CH30" s="9">
        <f t="shared" si="131"/>
        <v>0</v>
      </c>
      <c r="CI30" s="9">
        <f t="shared" si="132"/>
        <v>0</v>
      </c>
      <c r="CJ30" s="96">
        <f t="shared" si="133"/>
        <v>0</v>
      </c>
      <c r="CK30" s="4">
        <f t="shared" si="152"/>
        <v>0</v>
      </c>
      <c r="CL30" s="9">
        <f t="shared" si="134"/>
        <v>0</v>
      </c>
      <c r="CM30" s="9">
        <f t="shared" si="135"/>
        <v>0</v>
      </c>
      <c r="CN30" s="9">
        <f t="shared" si="160"/>
        <v>0</v>
      </c>
      <c r="CO30" s="9">
        <f t="shared" si="137"/>
        <v>0</v>
      </c>
      <c r="CP30" s="9">
        <f t="shared" si="138"/>
        <v>0</v>
      </c>
      <c r="CQ30" s="9">
        <f t="shared" si="139"/>
        <v>0</v>
      </c>
      <c r="CR30" s="9">
        <f t="shared" si="140"/>
        <v>0</v>
      </c>
      <c r="CS30" s="96">
        <f t="shared" si="141"/>
        <v>0</v>
      </c>
    </row>
    <row r="31" spans="1:97" ht="12.9" customHeight="1" x14ac:dyDescent="0.25">
      <c r="A31" s="212"/>
      <c r="B31" s="213"/>
      <c r="C31" s="213"/>
      <c r="D31" s="214"/>
      <c r="E31" s="214"/>
      <c r="F31" s="271"/>
      <c r="G31" s="215"/>
      <c r="H31" s="244"/>
      <c r="I31" s="190"/>
      <c r="J31" s="191"/>
      <c r="K31" s="388">
        <f t="shared" si="143"/>
        <v>0</v>
      </c>
      <c r="L31" s="94">
        <f t="shared" si="144"/>
        <v>0</v>
      </c>
      <c r="M31" s="9">
        <f t="shared" si="72"/>
        <v>0</v>
      </c>
      <c r="N31" s="9">
        <f t="shared" si="145"/>
        <v>0</v>
      </c>
      <c r="O31" s="9"/>
      <c r="P31" s="96">
        <f t="shared" si="73"/>
        <v>0</v>
      </c>
      <c r="Q31" s="4">
        <f t="shared" si="74"/>
        <v>0</v>
      </c>
      <c r="R31" s="9">
        <f t="shared" si="75"/>
        <v>0</v>
      </c>
      <c r="S31" s="9">
        <f t="shared" si="146"/>
        <v>0</v>
      </c>
      <c r="T31" s="9">
        <f t="shared" si="147"/>
        <v>0</v>
      </c>
      <c r="U31" s="9">
        <f t="shared" si="148"/>
        <v>0</v>
      </c>
      <c r="V31" s="9">
        <f t="shared" si="76"/>
        <v>0</v>
      </c>
      <c r="W31" s="9">
        <f t="shared" si="149"/>
        <v>0</v>
      </c>
      <c r="X31" s="9">
        <f t="shared" si="150"/>
        <v>0</v>
      </c>
      <c r="Y31" s="96">
        <f t="shared" si="151"/>
        <v>0</v>
      </c>
      <c r="Z31" s="4">
        <f t="shared" si="152"/>
        <v>0</v>
      </c>
      <c r="AA31" s="9">
        <f t="shared" si="78"/>
        <v>0</v>
      </c>
      <c r="AB31" s="9">
        <f t="shared" si="79"/>
        <v>0</v>
      </c>
      <c r="AC31" s="9">
        <f t="shared" si="153"/>
        <v>0</v>
      </c>
      <c r="AD31" s="9">
        <f t="shared" si="81"/>
        <v>0</v>
      </c>
      <c r="AE31" s="9">
        <f t="shared" si="82"/>
        <v>0</v>
      </c>
      <c r="AF31" s="9">
        <f t="shared" si="83"/>
        <v>0</v>
      </c>
      <c r="AG31" s="9">
        <f t="shared" si="84"/>
        <v>0</v>
      </c>
      <c r="AH31" s="96">
        <f t="shared" si="85"/>
        <v>0</v>
      </c>
      <c r="AI31" s="4">
        <f t="shared" si="152"/>
        <v>0</v>
      </c>
      <c r="AJ31" s="9">
        <f t="shared" si="86"/>
        <v>0</v>
      </c>
      <c r="AK31" s="9">
        <f t="shared" si="87"/>
        <v>0</v>
      </c>
      <c r="AL31" s="9">
        <f t="shared" si="154"/>
        <v>0</v>
      </c>
      <c r="AM31" s="9">
        <f t="shared" si="89"/>
        <v>0</v>
      </c>
      <c r="AN31" s="9">
        <f t="shared" si="90"/>
        <v>0</v>
      </c>
      <c r="AO31" s="9">
        <f t="shared" si="91"/>
        <v>0</v>
      </c>
      <c r="AP31" s="9">
        <f t="shared" si="92"/>
        <v>0</v>
      </c>
      <c r="AQ31" s="96">
        <f t="shared" si="93"/>
        <v>0</v>
      </c>
      <c r="AR31" s="4">
        <f t="shared" si="152"/>
        <v>0</v>
      </c>
      <c r="AS31" s="9">
        <f t="shared" si="94"/>
        <v>0</v>
      </c>
      <c r="AT31" s="9">
        <f t="shared" si="95"/>
        <v>0</v>
      </c>
      <c r="AU31" s="9">
        <f t="shared" si="155"/>
        <v>0</v>
      </c>
      <c r="AV31" s="9">
        <f t="shared" si="97"/>
        <v>0</v>
      </c>
      <c r="AW31" s="9">
        <f t="shared" si="98"/>
        <v>0</v>
      </c>
      <c r="AX31" s="9">
        <f t="shared" si="99"/>
        <v>0</v>
      </c>
      <c r="AY31" s="9">
        <f t="shared" si="100"/>
        <v>0</v>
      </c>
      <c r="AZ31" s="96">
        <f t="shared" si="101"/>
        <v>0</v>
      </c>
      <c r="BA31" s="4">
        <f t="shared" si="152"/>
        <v>0</v>
      </c>
      <c r="BB31" s="9">
        <f t="shared" si="102"/>
        <v>0</v>
      </c>
      <c r="BC31" s="9">
        <f t="shared" si="103"/>
        <v>0</v>
      </c>
      <c r="BD31" s="9">
        <f t="shared" si="156"/>
        <v>0</v>
      </c>
      <c r="BE31" s="9">
        <f t="shared" si="105"/>
        <v>0</v>
      </c>
      <c r="BF31" s="9">
        <f t="shared" si="106"/>
        <v>0</v>
      </c>
      <c r="BG31" s="9">
        <f t="shared" si="107"/>
        <v>0</v>
      </c>
      <c r="BH31" s="9">
        <f t="shared" si="108"/>
        <v>0</v>
      </c>
      <c r="BI31" s="96">
        <f t="shared" si="109"/>
        <v>0</v>
      </c>
      <c r="BJ31" s="4">
        <f t="shared" si="152"/>
        <v>0</v>
      </c>
      <c r="BK31" s="9">
        <f t="shared" si="110"/>
        <v>0</v>
      </c>
      <c r="BL31" s="9">
        <f t="shared" si="111"/>
        <v>0</v>
      </c>
      <c r="BM31" s="9">
        <f t="shared" si="157"/>
        <v>0</v>
      </c>
      <c r="BN31" s="9">
        <f t="shared" si="113"/>
        <v>0</v>
      </c>
      <c r="BO31" s="9">
        <f t="shared" si="114"/>
        <v>0</v>
      </c>
      <c r="BP31" s="9">
        <f t="shared" si="115"/>
        <v>0</v>
      </c>
      <c r="BQ31" s="9">
        <f t="shared" si="116"/>
        <v>0</v>
      </c>
      <c r="BR31" s="96">
        <f t="shared" si="117"/>
        <v>0</v>
      </c>
      <c r="BS31" s="4">
        <f t="shared" si="152"/>
        <v>0</v>
      </c>
      <c r="BT31" s="9">
        <f t="shared" si="118"/>
        <v>0</v>
      </c>
      <c r="BU31" s="9">
        <f t="shared" si="119"/>
        <v>0</v>
      </c>
      <c r="BV31" s="9">
        <f t="shared" si="158"/>
        <v>0</v>
      </c>
      <c r="BW31" s="9">
        <f t="shared" si="121"/>
        <v>0</v>
      </c>
      <c r="BX31" s="9">
        <f t="shared" si="122"/>
        <v>0</v>
      </c>
      <c r="BY31" s="9">
        <f t="shared" si="123"/>
        <v>0</v>
      </c>
      <c r="BZ31" s="9">
        <f t="shared" si="124"/>
        <v>0</v>
      </c>
      <c r="CA31" s="96">
        <f t="shared" si="125"/>
        <v>0</v>
      </c>
      <c r="CB31" s="4">
        <f t="shared" si="152"/>
        <v>0</v>
      </c>
      <c r="CC31" s="9">
        <f t="shared" si="126"/>
        <v>0</v>
      </c>
      <c r="CD31" s="9">
        <f t="shared" si="127"/>
        <v>0</v>
      </c>
      <c r="CE31" s="9">
        <f t="shared" si="159"/>
        <v>0</v>
      </c>
      <c r="CF31" s="9">
        <f t="shared" si="129"/>
        <v>0</v>
      </c>
      <c r="CG31" s="9">
        <f t="shared" si="130"/>
        <v>0</v>
      </c>
      <c r="CH31" s="9">
        <f t="shared" si="131"/>
        <v>0</v>
      </c>
      <c r="CI31" s="9">
        <f t="shared" si="132"/>
        <v>0</v>
      </c>
      <c r="CJ31" s="96">
        <f t="shared" si="133"/>
        <v>0</v>
      </c>
      <c r="CK31" s="4">
        <f t="shared" si="152"/>
        <v>0</v>
      </c>
      <c r="CL31" s="9">
        <f t="shared" si="134"/>
        <v>0</v>
      </c>
      <c r="CM31" s="9">
        <f t="shared" si="135"/>
        <v>0</v>
      </c>
      <c r="CN31" s="9">
        <f t="shared" si="160"/>
        <v>0</v>
      </c>
      <c r="CO31" s="9">
        <f t="shared" si="137"/>
        <v>0</v>
      </c>
      <c r="CP31" s="9">
        <f t="shared" si="138"/>
        <v>0</v>
      </c>
      <c r="CQ31" s="9">
        <f t="shared" si="139"/>
        <v>0</v>
      </c>
      <c r="CR31" s="9">
        <f t="shared" si="140"/>
        <v>0</v>
      </c>
      <c r="CS31" s="96">
        <f t="shared" si="141"/>
        <v>0</v>
      </c>
    </row>
    <row r="32" spans="1:97" ht="12.9" customHeight="1" x14ac:dyDescent="0.25">
      <c r="A32" s="212"/>
      <c r="B32" s="213"/>
      <c r="C32" s="213"/>
      <c r="D32" s="214"/>
      <c r="E32" s="214"/>
      <c r="F32" s="271"/>
      <c r="G32" s="215"/>
      <c r="H32" s="244"/>
      <c r="I32" s="190"/>
      <c r="J32" s="191"/>
      <c r="K32" s="388">
        <f t="shared" si="143"/>
        <v>0</v>
      </c>
      <c r="L32" s="94">
        <f t="shared" si="144"/>
        <v>0</v>
      </c>
      <c r="M32" s="9">
        <f t="shared" si="72"/>
        <v>0</v>
      </c>
      <c r="N32" s="9">
        <f t="shared" si="145"/>
        <v>0</v>
      </c>
      <c r="O32" s="9"/>
      <c r="P32" s="96">
        <f t="shared" si="73"/>
        <v>0</v>
      </c>
      <c r="Q32" s="4">
        <f t="shared" si="74"/>
        <v>0</v>
      </c>
      <c r="R32" s="9">
        <f t="shared" si="75"/>
        <v>0</v>
      </c>
      <c r="S32" s="9">
        <f t="shared" si="146"/>
        <v>0</v>
      </c>
      <c r="T32" s="9">
        <f t="shared" si="147"/>
        <v>0</v>
      </c>
      <c r="U32" s="9">
        <f t="shared" si="148"/>
        <v>0</v>
      </c>
      <c r="V32" s="9">
        <f t="shared" si="76"/>
        <v>0</v>
      </c>
      <c r="W32" s="9">
        <f t="shared" si="149"/>
        <v>0</v>
      </c>
      <c r="X32" s="9">
        <f t="shared" si="150"/>
        <v>0</v>
      </c>
      <c r="Y32" s="96">
        <f t="shared" si="151"/>
        <v>0</v>
      </c>
      <c r="Z32" s="4">
        <f t="shared" si="152"/>
        <v>0</v>
      </c>
      <c r="AA32" s="9">
        <f t="shared" si="78"/>
        <v>0</v>
      </c>
      <c r="AB32" s="9">
        <f t="shared" si="79"/>
        <v>0</v>
      </c>
      <c r="AC32" s="9">
        <f t="shared" si="153"/>
        <v>0</v>
      </c>
      <c r="AD32" s="9">
        <f t="shared" si="81"/>
        <v>0</v>
      </c>
      <c r="AE32" s="9">
        <f t="shared" si="82"/>
        <v>0</v>
      </c>
      <c r="AF32" s="9">
        <f t="shared" si="83"/>
        <v>0</v>
      </c>
      <c r="AG32" s="9">
        <f t="shared" si="84"/>
        <v>0</v>
      </c>
      <c r="AH32" s="96">
        <f t="shared" si="85"/>
        <v>0</v>
      </c>
      <c r="AI32" s="4">
        <f t="shared" si="152"/>
        <v>0</v>
      </c>
      <c r="AJ32" s="9">
        <f t="shared" si="86"/>
        <v>0</v>
      </c>
      <c r="AK32" s="9">
        <f t="shared" si="87"/>
        <v>0</v>
      </c>
      <c r="AL32" s="9">
        <f t="shared" si="154"/>
        <v>0</v>
      </c>
      <c r="AM32" s="9">
        <f t="shared" si="89"/>
        <v>0</v>
      </c>
      <c r="AN32" s="9">
        <f t="shared" si="90"/>
        <v>0</v>
      </c>
      <c r="AO32" s="9">
        <f t="shared" si="91"/>
        <v>0</v>
      </c>
      <c r="AP32" s="9">
        <f t="shared" si="92"/>
        <v>0</v>
      </c>
      <c r="AQ32" s="96">
        <f t="shared" si="93"/>
        <v>0</v>
      </c>
      <c r="AR32" s="4">
        <f t="shared" si="152"/>
        <v>0</v>
      </c>
      <c r="AS32" s="9">
        <f t="shared" si="94"/>
        <v>0</v>
      </c>
      <c r="AT32" s="9">
        <f t="shared" si="95"/>
        <v>0</v>
      </c>
      <c r="AU32" s="9">
        <f t="shared" si="155"/>
        <v>0</v>
      </c>
      <c r="AV32" s="9">
        <f t="shared" si="97"/>
        <v>0</v>
      </c>
      <c r="AW32" s="9">
        <f t="shared" si="98"/>
        <v>0</v>
      </c>
      <c r="AX32" s="9">
        <f t="shared" si="99"/>
        <v>0</v>
      </c>
      <c r="AY32" s="9">
        <f t="shared" si="100"/>
        <v>0</v>
      </c>
      <c r="AZ32" s="96">
        <f t="shared" si="101"/>
        <v>0</v>
      </c>
      <c r="BA32" s="4">
        <f t="shared" si="152"/>
        <v>0</v>
      </c>
      <c r="BB32" s="9">
        <f t="shared" si="102"/>
        <v>0</v>
      </c>
      <c r="BC32" s="9">
        <f t="shared" si="103"/>
        <v>0</v>
      </c>
      <c r="BD32" s="9">
        <f t="shared" si="156"/>
        <v>0</v>
      </c>
      <c r="BE32" s="9">
        <f t="shared" si="105"/>
        <v>0</v>
      </c>
      <c r="BF32" s="9">
        <f t="shared" si="106"/>
        <v>0</v>
      </c>
      <c r="BG32" s="9">
        <f t="shared" si="107"/>
        <v>0</v>
      </c>
      <c r="BH32" s="9">
        <f t="shared" si="108"/>
        <v>0</v>
      </c>
      <c r="BI32" s="96">
        <f t="shared" si="109"/>
        <v>0</v>
      </c>
      <c r="BJ32" s="4">
        <f t="shared" si="152"/>
        <v>0</v>
      </c>
      <c r="BK32" s="9">
        <f t="shared" si="110"/>
        <v>0</v>
      </c>
      <c r="BL32" s="9">
        <f t="shared" si="111"/>
        <v>0</v>
      </c>
      <c r="BM32" s="9">
        <f t="shared" si="157"/>
        <v>0</v>
      </c>
      <c r="BN32" s="9">
        <f t="shared" si="113"/>
        <v>0</v>
      </c>
      <c r="BO32" s="9">
        <f t="shared" si="114"/>
        <v>0</v>
      </c>
      <c r="BP32" s="9">
        <f t="shared" si="115"/>
        <v>0</v>
      </c>
      <c r="BQ32" s="9">
        <f t="shared" si="116"/>
        <v>0</v>
      </c>
      <c r="BR32" s="96">
        <f t="shared" si="117"/>
        <v>0</v>
      </c>
      <c r="BS32" s="4">
        <f t="shared" si="152"/>
        <v>0</v>
      </c>
      <c r="BT32" s="9">
        <f t="shared" si="118"/>
        <v>0</v>
      </c>
      <c r="BU32" s="9">
        <f t="shared" si="119"/>
        <v>0</v>
      </c>
      <c r="BV32" s="9">
        <f t="shared" si="158"/>
        <v>0</v>
      </c>
      <c r="BW32" s="9">
        <f t="shared" si="121"/>
        <v>0</v>
      </c>
      <c r="BX32" s="9">
        <f t="shared" si="122"/>
        <v>0</v>
      </c>
      <c r="BY32" s="9">
        <f t="shared" si="123"/>
        <v>0</v>
      </c>
      <c r="BZ32" s="9">
        <f t="shared" si="124"/>
        <v>0</v>
      </c>
      <c r="CA32" s="96">
        <f t="shared" si="125"/>
        <v>0</v>
      </c>
      <c r="CB32" s="4">
        <f t="shared" si="152"/>
        <v>0</v>
      </c>
      <c r="CC32" s="9">
        <f t="shared" si="126"/>
        <v>0</v>
      </c>
      <c r="CD32" s="9">
        <f t="shared" si="127"/>
        <v>0</v>
      </c>
      <c r="CE32" s="9">
        <f t="shared" si="159"/>
        <v>0</v>
      </c>
      <c r="CF32" s="9">
        <f t="shared" si="129"/>
        <v>0</v>
      </c>
      <c r="CG32" s="9">
        <f t="shared" si="130"/>
        <v>0</v>
      </c>
      <c r="CH32" s="9">
        <f t="shared" si="131"/>
        <v>0</v>
      </c>
      <c r="CI32" s="9">
        <f t="shared" si="132"/>
        <v>0</v>
      </c>
      <c r="CJ32" s="96">
        <f t="shared" si="133"/>
        <v>0</v>
      </c>
      <c r="CK32" s="4">
        <f t="shared" si="152"/>
        <v>0</v>
      </c>
      <c r="CL32" s="9">
        <f t="shared" si="134"/>
        <v>0</v>
      </c>
      <c r="CM32" s="9">
        <f t="shared" si="135"/>
        <v>0</v>
      </c>
      <c r="CN32" s="9">
        <f t="shared" si="160"/>
        <v>0</v>
      </c>
      <c r="CO32" s="9">
        <f t="shared" si="137"/>
        <v>0</v>
      </c>
      <c r="CP32" s="9">
        <f t="shared" si="138"/>
        <v>0</v>
      </c>
      <c r="CQ32" s="9">
        <f t="shared" si="139"/>
        <v>0</v>
      </c>
      <c r="CR32" s="9">
        <f t="shared" si="140"/>
        <v>0</v>
      </c>
      <c r="CS32" s="96">
        <f t="shared" si="141"/>
        <v>0</v>
      </c>
    </row>
    <row r="33" spans="1:97" ht="12.9" customHeight="1" x14ac:dyDescent="0.25">
      <c r="A33" s="212"/>
      <c r="B33" s="213"/>
      <c r="C33" s="213"/>
      <c r="D33" s="214"/>
      <c r="E33" s="214"/>
      <c r="F33" s="271"/>
      <c r="G33" s="215"/>
      <c r="H33" s="244"/>
      <c r="I33" s="190"/>
      <c r="J33" s="191"/>
      <c r="K33" s="388">
        <f t="shared" si="143"/>
        <v>0</v>
      </c>
      <c r="L33" s="94">
        <f t="shared" si="144"/>
        <v>0</v>
      </c>
      <c r="M33" s="9">
        <f t="shared" si="72"/>
        <v>0</v>
      </c>
      <c r="N33" s="9">
        <f t="shared" si="145"/>
        <v>0</v>
      </c>
      <c r="O33" s="9"/>
      <c r="P33" s="96">
        <f t="shared" si="73"/>
        <v>0</v>
      </c>
      <c r="Q33" s="4">
        <f t="shared" si="74"/>
        <v>0</v>
      </c>
      <c r="R33" s="9">
        <f t="shared" si="75"/>
        <v>0</v>
      </c>
      <c r="S33" s="9">
        <f t="shared" si="146"/>
        <v>0</v>
      </c>
      <c r="T33" s="9">
        <f t="shared" si="147"/>
        <v>0</v>
      </c>
      <c r="U33" s="9">
        <f t="shared" si="148"/>
        <v>0</v>
      </c>
      <c r="V33" s="9">
        <f t="shared" si="76"/>
        <v>0</v>
      </c>
      <c r="W33" s="9">
        <f t="shared" si="149"/>
        <v>0</v>
      </c>
      <c r="X33" s="9">
        <f t="shared" si="150"/>
        <v>0</v>
      </c>
      <c r="Y33" s="96">
        <f t="shared" si="151"/>
        <v>0</v>
      </c>
      <c r="Z33" s="4">
        <f t="shared" si="152"/>
        <v>0</v>
      </c>
      <c r="AA33" s="9">
        <f t="shared" si="78"/>
        <v>0</v>
      </c>
      <c r="AB33" s="9">
        <f t="shared" si="79"/>
        <v>0</v>
      </c>
      <c r="AC33" s="9">
        <f t="shared" si="153"/>
        <v>0</v>
      </c>
      <c r="AD33" s="9">
        <f t="shared" si="81"/>
        <v>0</v>
      </c>
      <c r="AE33" s="9">
        <f t="shared" si="82"/>
        <v>0</v>
      </c>
      <c r="AF33" s="9">
        <f t="shared" si="83"/>
        <v>0</v>
      </c>
      <c r="AG33" s="9">
        <f t="shared" si="84"/>
        <v>0</v>
      </c>
      <c r="AH33" s="96">
        <f t="shared" si="85"/>
        <v>0</v>
      </c>
      <c r="AI33" s="4">
        <f t="shared" si="152"/>
        <v>0</v>
      </c>
      <c r="AJ33" s="9">
        <f t="shared" si="86"/>
        <v>0</v>
      </c>
      <c r="AK33" s="9">
        <f t="shared" si="87"/>
        <v>0</v>
      </c>
      <c r="AL33" s="9">
        <f t="shared" si="154"/>
        <v>0</v>
      </c>
      <c r="AM33" s="9">
        <f t="shared" si="89"/>
        <v>0</v>
      </c>
      <c r="AN33" s="9">
        <f t="shared" si="90"/>
        <v>0</v>
      </c>
      <c r="AO33" s="9">
        <f t="shared" si="91"/>
        <v>0</v>
      </c>
      <c r="AP33" s="9">
        <f t="shared" si="92"/>
        <v>0</v>
      </c>
      <c r="AQ33" s="96">
        <f t="shared" si="93"/>
        <v>0</v>
      </c>
      <c r="AR33" s="4">
        <f t="shared" si="152"/>
        <v>0</v>
      </c>
      <c r="AS33" s="9">
        <f t="shared" si="94"/>
        <v>0</v>
      </c>
      <c r="AT33" s="9">
        <f t="shared" si="95"/>
        <v>0</v>
      </c>
      <c r="AU33" s="9">
        <f t="shared" si="155"/>
        <v>0</v>
      </c>
      <c r="AV33" s="9">
        <f t="shared" si="97"/>
        <v>0</v>
      </c>
      <c r="AW33" s="9">
        <f t="shared" si="98"/>
        <v>0</v>
      </c>
      <c r="AX33" s="9">
        <f t="shared" si="99"/>
        <v>0</v>
      </c>
      <c r="AY33" s="9">
        <f t="shared" si="100"/>
        <v>0</v>
      </c>
      <c r="AZ33" s="96">
        <f t="shared" si="101"/>
        <v>0</v>
      </c>
      <c r="BA33" s="4">
        <f t="shared" si="152"/>
        <v>0</v>
      </c>
      <c r="BB33" s="9">
        <f t="shared" si="102"/>
        <v>0</v>
      </c>
      <c r="BC33" s="9">
        <f t="shared" si="103"/>
        <v>0</v>
      </c>
      <c r="BD33" s="9">
        <f t="shared" si="156"/>
        <v>0</v>
      </c>
      <c r="BE33" s="9">
        <f t="shared" si="105"/>
        <v>0</v>
      </c>
      <c r="BF33" s="9">
        <f t="shared" si="106"/>
        <v>0</v>
      </c>
      <c r="BG33" s="9">
        <f t="shared" si="107"/>
        <v>0</v>
      </c>
      <c r="BH33" s="9">
        <f t="shared" si="108"/>
        <v>0</v>
      </c>
      <c r="BI33" s="96">
        <f t="shared" si="109"/>
        <v>0</v>
      </c>
      <c r="BJ33" s="4">
        <f t="shared" si="152"/>
        <v>0</v>
      </c>
      <c r="BK33" s="9">
        <f t="shared" si="110"/>
        <v>0</v>
      </c>
      <c r="BL33" s="9">
        <f t="shared" si="111"/>
        <v>0</v>
      </c>
      <c r="BM33" s="9">
        <f t="shared" si="157"/>
        <v>0</v>
      </c>
      <c r="BN33" s="9">
        <f t="shared" si="113"/>
        <v>0</v>
      </c>
      <c r="BO33" s="9">
        <f t="shared" si="114"/>
        <v>0</v>
      </c>
      <c r="BP33" s="9">
        <f t="shared" si="115"/>
        <v>0</v>
      </c>
      <c r="BQ33" s="9">
        <f t="shared" si="116"/>
        <v>0</v>
      </c>
      <c r="BR33" s="96">
        <f t="shared" si="117"/>
        <v>0</v>
      </c>
      <c r="BS33" s="4">
        <f t="shared" si="152"/>
        <v>0</v>
      </c>
      <c r="BT33" s="9">
        <f t="shared" si="118"/>
        <v>0</v>
      </c>
      <c r="BU33" s="9">
        <f t="shared" si="119"/>
        <v>0</v>
      </c>
      <c r="BV33" s="9">
        <f t="shared" si="158"/>
        <v>0</v>
      </c>
      <c r="BW33" s="9">
        <f t="shared" si="121"/>
        <v>0</v>
      </c>
      <c r="BX33" s="9">
        <f t="shared" si="122"/>
        <v>0</v>
      </c>
      <c r="BY33" s="9">
        <f t="shared" si="123"/>
        <v>0</v>
      </c>
      <c r="BZ33" s="9">
        <f t="shared" si="124"/>
        <v>0</v>
      </c>
      <c r="CA33" s="96">
        <f t="shared" si="125"/>
        <v>0</v>
      </c>
      <c r="CB33" s="4">
        <f t="shared" si="152"/>
        <v>0</v>
      </c>
      <c r="CC33" s="9">
        <f t="shared" si="126"/>
        <v>0</v>
      </c>
      <c r="CD33" s="9">
        <f t="shared" si="127"/>
        <v>0</v>
      </c>
      <c r="CE33" s="9">
        <f t="shared" si="159"/>
        <v>0</v>
      </c>
      <c r="CF33" s="9">
        <f t="shared" si="129"/>
        <v>0</v>
      </c>
      <c r="CG33" s="9">
        <f t="shared" si="130"/>
        <v>0</v>
      </c>
      <c r="CH33" s="9">
        <f t="shared" si="131"/>
        <v>0</v>
      </c>
      <c r="CI33" s="9">
        <f t="shared" si="132"/>
        <v>0</v>
      </c>
      <c r="CJ33" s="96">
        <f t="shared" si="133"/>
        <v>0</v>
      </c>
      <c r="CK33" s="4">
        <f t="shared" si="152"/>
        <v>0</v>
      </c>
      <c r="CL33" s="9">
        <f t="shared" si="134"/>
        <v>0</v>
      </c>
      <c r="CM33" s="9">
        <f t="shared" si="135"/>
        <v>0</v>
      </c>
      <c r="CN33" s="9">
        <f t="shared" si="160"/>
        <v>0</v>
      </c>
      <c r="CO33" s="9">
        <f t="shared" si="137"/>
        <v>0</v>
      </c>
      <c r="CP33" s="9">
        <f t="shared" si="138"/>
        <v>0</v>
      </c>
      <c r="CQ33" s="9">
        <f t="shared" si="139"/>
        <v>0</v>
      </c>
      <c r="CR33" s="9">
        <f t="shared" si="140"/>
        <v>0</v>
      </c>
      <c r="CS33" s="96">
        <f t="shared" si="141"/>
        <v>0</v>
      </c>
    </row>
    <row r="34" spans="1:97" ht="12.9" customHeight="1" x14ac:dyDescent="0.25">
      <c r="A34" s="212"/>
      <c r="B34" s="213"/>
      <c r="C34" s="213"/>
      <c r="D34" s="214"/>
      <c r="E34" s="214"/>
      <c r="F34" s="271"/>
      <c r="G34" s="215"/>
      <c r="H34" s="244"/>
      <c r="I34" s="190"/>
      <c r="J34" s="191"/>
      <c r="K34" s="388">
        <f t="shared" si="143"/>
        <v>0</v>
      </c>
      <c r="L34" s="94">
        <f t="shared" si="144"/>
        <v>0</v>
      </c>
      <c r="M34" s="9">
        <f t="shared" si="72"/>
        <v>0</v>
      </c>
      <c r="N34" s="9">
        <f t="shared" si="145"/>
        <v>0</v>
      </c>
      <c r="O34" s="9"/>
      <c r="P34" s="96">
        <f t="shared" si="73"/>
        <v>0</v>
      </c>
      <c r="Q34" s="4">
        <f t="shared" si="74"/>
        <v>0</v>
      </c>
      <c r="R34" s="9">
        <f t="shared" si="75"/>
        <v>0</v>
      </c>
      <c r="S34" s="9">
        <f t="shared" si="146"/>
        <v>0</v>
      </c>
      <c r="T34" s="9">
        <f t="shared" si="147"/>
        <v>0</v>
      </c>
      <c r="U34" s="9">
        <f t="shared" si="148"/>
        <v>0</v>
      </c>
      <c r="V34" s="9">
        <f t="shared" si="76"/>
        <v>0</v>
      </c>
      <c r="W34" s="9">
        <f t="shared" si="149"/>
        <v>0</v>
      </c>
      <c r="X34" s="9">
        <f t="shared" si="150"/>
        <v>0</v>
      </c>
      <c r="Y34" s="96">
        <f t="shared" si="151"/>
        <v>0</v>
      </c>
      <c r="Z34" s="4">
        <f t="shared" si="152"/>
        <v>0</v>
      </c>
      <c r="AA34" s="9">
        <f t="shared" si="78"/>
        <v>0</v>
      </c>
      <c r="AB34" s="9">
        <f t="shared" si="79"/>
        <v>0</v>
      </c>
      <c r="AC34" s="9">
        <f t="shared" si="153"/>
        <v>0</v>
      </c>
      <c r="AD34" s="9">
        <f t="shared" si="81"/>
        <v>0</v>
      </c>
      <c r="AE34" s="9">
        <f t="shared" si="82"/>
        <v>0</v>
      </c>
      <c r="AF34" s="9">
        <f t="shared" si="83"/>
        <v>0</v>
      </c>
      <c r="AG34" s="9">
        <f t="shared" si="84"/>
        <v>0</v>
      </c>
      <c r="AH34" s="96">
        <f t="shared" si="85"/>
        <v>0</v>
      </c>
      <c r="AI34" s="4">
        <f t="shared" si="152"/>
        <v>0</v>
      </c>
      <c r="AJ34" s="9">
        <f t="shared" si="86"/>
        <v>0</v>
      </c>
      <c r="AK34" s="9">
        <f t="shared" si="87"/>
        <v>0</v>
      </c>
      <c r="AL34" s="9">
        <f t="shared" si="154"/>
        <v>0</v>
      </c>
      <c r="AM34" s="9">
        <f t="shared" si="89"/>
        <v>0</v>
      </c>
      <c r="AN34" s="9">
        <f t="shared" si="90"/>
        <v>0</v>
      </c>
      <c r="AO34" s="9">
        <f t="shared" si="91"/>
        <v>0</v>
      </c>
      <c r="AP34" s="9">
        <f t="shared" si="92"/>
        <v>0</v>
      </c>
      <c r="AQ34" s="96">
        <f t="shared" si="93"/>
        <v>0</v>
      </c>
      <c r="AR34" s="4">
        <f t="shared" si="152"/>
        <v>0</v>
      </c>
      <c r="AS34" s="9">
        <f t="shared" si="94"/>
        <v>0</v>
      </c>
      <c r="AT34" s="9">
        <f t="shared" si="95"/>
        <v>0</v>
      </c>
      <c r="AU34" s="9">
        <f t="shared" si="155"/>
        <v>0</v>
      </c>
      <c r="AV34" s="9">
        <f t="shared" si="97"/>
        <v>0</v>
      </c>
      <c r="AW34" s="9">
        <f t="shared" si="98"/>
        <v>0</v>
      </c>
      <c r="AX34" s="9">
        <f t="shared" si="99"/>
        <v>0</v>
      </c>
      <c r="AY34" s="9">
        <f t="shared" si="100"/>
        <v>0</v>
      </c>
      <c r="AZ34" s="96">
        <f t="shared" si="101"/>
        <v>0</v>
      </c>
      <c r="BA34" s="4">
        <f t="shared" si="152"/>
        <v>0</v>
      </c>
      <c r="BB34" s="9">
        <f t="shared" si="102"/>
        <v>0</v>
      </c>
      <c r="BC34" s="9">
        <f t="shared" si="103"/>
        <v>0</v>
      </c>
      <c r="BD34" s="9">
        <f t="shared" si="156"/>
        <v>0</v>
      </c>
      <c r="BE34" s="9">
        <f t="shared" si="105"/>
        <v>0</v>
      </c>
      <c r="BF34" s="9">
        <f t="shared" si="106"/>
        <v>0</v>
      </c>
      <c r="BG34" s="9">
        <f t="shared" si="107"/>
        <v>0</v>
      </c>
      <c r="BH34" s="9">
        <f t="shared" si="108"/>
        <v>0</v>
      </c>
      <c r="BI34" s="96">
        <f t="shared" si="109"/>
        <v>0</v>
      </c>
      <c r="BJ34" s="4">
        <f t="shared" si="152"/>
        <v>0</v>
      </c>
      <c r="BK34" s="9">
        <f t="shared" si="110"/>
        <v>0</v>
      </c>
      <c r="BL34" s="9">
        <f t="shared" si="111"/>
        <v>0</v>
      </c>
      <c r="BM34" s="9">
        <f t="shared" si="157"/>
        <v>0</v>
      </c>
      <c r="BN34" s="9">
        <f t="shared" si="113"/>
        <v>0</v>
      </c>
      <c r="BO34" s="9">
        <f t="shared" si="114"/>
        <v>0</v>
      </c>
      <c r="BP34" s="9">
        <f t="shared" si="115"/>
        <v>0</v>
      </c>
      <c r="BQ34" s="9">
        <f t="shared" si="116"/>
        <v>0</v>
      </c>
      <c r="BR34" s="96">
        <f t="shared" si="117"/>
        <v>0</v>
      </c>
      <c r="BS34" s="4">
        <f t="shared" si="152"/>
        <v>0</v>
      </c>
      <c r="BT34" s="9">
        <f t="shared" si="118"/>
        <v>0</v>
      </c>
      <c r="BU34" s="9">
        <f t="shared" si="119"/>
        <v>0</v>
      </c>
      <c r="BV34" s="9">
        <f t="shared" si="158"/>
        <v>0</v>
      </c>
      <c r="BW34" s="9">
        <f t="shared" si="121"/>
        <v>0</v>
      </c>
      <c r="BX34" s="9">
        <f t="shared" si="122"/>
        <v>0</v>
      </c>
      <c r="BY34" s="9">
        <f t="shared" si="123"/>
        <v>0</v>
      </c>
      <c r="BZ34" s="9">
        <f t="shared" si="124"/>
        <v>0</v>
      </c>
      <c r="CA34" s="96">
        <f t="shared" si="125"/>
        <v>0</v>
      </c>
      <c r="CB34" s="4">
        <f t="shared" si="152"/>
        <v>0</v>
      </c>
      <c r="CC34" s="9">
        <f t="shared" si="126"/>
        <v>0</v>
      </c>
      <c r="CD34" s="9">
        <f t="shared" si="127"/>
        <v>0</v>
      </c>
      <c r="CE34" s="9">
        <f t="shared" si="159"/>
        <v>0</v>
      </c>
      <c r="CF34" s="9">
        <f t="shared" si="129"/>
        <v>0</v>
      </c>
      <c r="CG34" s="9">
        <f t="shared" si="130"/>
        <v>0</v>
      </c>
      <c r="CH34" s="9">
        <f t="shared" si="131"/>
        <v>0</v>
      </c>
      <c r="CI34" s="9">
        <f t="shared" si="132"/>
        <v>0</v>
      </c>
      <c r="CJ34" s="96">
        <f t="shared" si="133"/>
        <v>0</v>
      </c>
      <c r="CK34" s="4">
        <f t="shared" si="152"/>
        <v>0</v>
      </c>
      <c r="CL34" s="9">
        <f t="shared" si="134"/>
        <v>0</v>
      </c>
      <c r="CM34" s="9">
        <f t="shared" si="135"/>
        <v>0</v>
      </c>
      <c r="CN34" s="9">
        <f t="shared" si="160"/>
        <v>0</v>
      </c>
      <c r="CO34" s="9">
        <f t="shared" si="137"/>
        <v>0</v>
      </c>
      <c r="CP34" s="9">
        <f t="shared" si="138"/>
        <v>0</v>
      </c>
      <c r="CQ34" s="9">
        <f t="shared" si="139"/>
        <v>0</v>
      </c>
      <c r="CR34" s="9">
        <f t="shared" si="140"/>
        <v>0</v>
      </c>
      <c r="CS34" s="96">
        <f t="shared" si="141"/>
        <v>0</v>
      </c>
    </row>
    <row r="35" spans="1:97" ht="12.9" customHeight="1" x14ac:dyDescent="0.25">
      <c r="A35" s="212"/>
      <c r="B35" s="213"/>
      <c r="C35" s="213"/>
      <c r="D35" s="214"/>
      <c r="E35" s="214"/>
      <c r="F35" s="271"/>
      <c r="G35" s="215"/>
      <c r="H35" s="244"/>
      <c r="I35" s="190"/>
      <c r="J35" s="191"/>
      <c r="K35" s="388">
        <f t="shared" si="143"/>
        <v>0</v>
      </c>
      <c r="L35" s="94">
        <f t="shared" si="144"/>
        <v>0</v>
      </c>
      <c r="M35" s="9">
        <f t="shared" si="72"/>
        <v>0</v>
      </c>
      <c r="N35" s="9">
        <f t="shared" si="145"/>
        <v>0</v>
      </c>
      <c r="O35" s="9"/>
      <c r="P35" s="96">
        <f t="shared" si="73"/>
        <v>0</v>
      </c>
      <c r="Q35" s="4">
        <f t="shared" si="74"/>
        <v>0</v>
      </c>
      <c r="R35" s="9">
        <f t="shared" si="75"/>
        <v>0</v>
      </c>
      <c r="S35" s="9">
        <f t="shared" si="146"/>
        <v>0</v>
      </c>
      <c r="T35" s="9">
        <f t="shared" si="147"/>
        <v>0</v>
      </c>
      <c r="U35" s="9">
        <f t="shared" si="148"/>
        <v>0</v>
      </c>
      <c r="V35" s="9">
        <f t="shared" si="76"/>
        <v>0</v>
      </c>
      <c r="W35" s="9">
        <f t="shared" si="149"/>
        <v>0</v>
      </c>
      <c r="X35" s="9">
        <f t="shared" si="150"/>
        <v>0</v>
      </c>
      <c r="Y35" s="96">
        <f t="shared" si="151"/>
        <v>0</v>
      </c>
      <c r="Z35" s="4">
        <f t="shared" si="152"/>
        <v>0</v>
      </c>
      <c r="AA35" s="9">
        <f t="shared" si="78"/>
        <v>0</v>
      </c>
      <c r="AB35" s="9">
        <f t="shared" si="79"/>
        <v>0</v>
      </c>
      <c r="AC35" s="9">
        <f t="shared" si="153"/>
        <v>0</v>
      </c>
      <c r="AD35" s="9">
        <f t="shared" si="81"/>
        <v>0</v>
      </c>
      <c r="AE35" s="9">
        <f t="shared" si="82"/>
        <v>0</v>
      </c>
      <c r="AF35" s="9">
        <f t="shared" si="83"/>
        <v>0</v>
      </c>
      <c r="AG35" s="9">
        <f t="shared" si="84"/>
        <v>0</v>
      </c>
      <c r="AH35" s="96">
        <f t="shared" si="85"/>
        <v>0</v>
      </c>
      <c r="AI35" s="4">
        <f t="shared" si="152"/>
        <v>0</v>
      </c>
      <c r="AJ35" s="9">
        <f t="shared" si="86"/>
        <v>0</v>
      </c>
      <c r="AK35" s="9">
        <f t="shared" si="87"/>
        <v>0</v>
      </c>
      <c r="AL35" s="9">
        <f t="shared" si="154"/>
        <v>0</v>
      </c>
      <c r="AM35" s="9">
        <f t="shared" si="89"/>
        <v>0</v>
      </c>
      <c r="AN35" s="9">
        <f t="shared" si="90"/>
        <v>0</v>
      </c>
      <c r="AO35" s="9">
        <f t="shared" si="91"/>
        <v>0</v>
      </c>
      <c r="AP35" s="9">
        <f t="shared" si="92"/>
        <v>0</v>
      </c>
      <c r="AQ35" s="96">
        <f t="shared" si="93"/>
        <v>0</v>
      </c>
      <c r="AR35" s="4">
        <f t="shared" si="152"/>
        <v>0</v>
      </c>
      <c r="AS35" s="9">
        <f t="shared" si="94"/>
        <v>0</v>
      </c>
      <c r="AT35" s="9">
        <f t="shared" si="95"/>
        <v>0</v>
      </c>
      <c r="AU35" s="9">
        <f t="shared" si="155"/>
        <v>0</v>
      </c>
      <c r="AV35" s="9">
        <f t="shared" si="97"/>
        <v>0</v>
      </c>
      <c r="AW35" s="9">
        <f t="shared" si="98"/>
        <v>0</v>
      </c>
      <c r="AX35" s="9">
        <f t="shared" si="99"/>
        <v>0</v>
      </c>
      <c r="AY35" s="9">
        <f t="shared" si="100"/>
        <v>0</v>
      </c>
      <c r="AZ35" s="96">
        <f t="shared" si="101"/>
        <v>0</v>
      </c>
      <c r="BA35" s="4">
        <f t="shared" si="152"/>
        <v>0</v>
      </c>
      <c r="BB35" s="9">
        <f t="shared" si="102"/>
        <v>0</v>
      </c>
      <c r="BC35" s="9">
        <f t="shared" si="103"/>
        <v>0</v>
      </c>
      <c r="BD35" s="9">
        <f t="shared" si="156"/>
        <v>0</v>
      </c>
      <c r="BE35" s="9">
        <f t="shared" si="105"/>
        <v>0</v>
      </c>
      <c r="BF35" s="9">
        <f t="shared" si="106"/>
        <v>0</v>
      </c>
      <c r="BG35" s="9">
        <f t="shared" si="107"/>
        <v>0</v>
      </c>
      <c r="BH35" s="9">
        <f t="shared" si="108"/>
        <v>0</v>
      </c>
      <c r="BI35" s="96">
        <f t="shared" si="109"/>
        <v>0</v>
      </c>
      <c r="BJ35" s="4">
        <f t="shared" si="152"/>
        <v>0</v>
      </c>
      <c r="BK35" s="9">
        <f t="shared" si="110"/>
        <v>0</v>
      </c>
      <c r="BL35" s="9">
        <f t="shared" si="111"/>
        <v>0</v>
      </c>
      <c r="BM35" s="9">
        <f t="shared" si="157"/>
        <v>0</v>
      </c>
      <c r="BN35" s="9">
        <f t="shared" si="113"/>
        <v>0</v>
      </c>
      <c r="BO35" s="9">
        <f t="shared" si="114"/>
        <v>0</v>
      </c>
      <c r="BP35" s="9">
        <f t="shared" si="115"/>
        <v>0</v>
      </c>
      <c r="BQ35" s="9">
        <f t="shared" si="116"/>
        <v>0</v>
      </c>
      <c r="BR35" s="96">
        <f t="shared" si="117"/>
        <v>0</v>
      </c>
      <c r="BS35" s="4">
        <f t="shared" si="152"/>
        <v>0</v>
      </c>
      <c r="BT35" s="9">
        <f t="shared" si="118"/>
        <v>0</v>
      </c>
      <c r="BU35" s="9">
        <f t="shared" si="119"/>
        <v>0</v>
      </c>
      <c r="BV35" s="9">
        <f t="shared" si="158"/>
        <v>0</v>
      </c>
      <c r="BW35" s="9">
        <f t="shared" si="121"/>
        <v>0</v>
      </c>
      <c r="BX35" s="9">
        <f t="shared" si="122"/>
        <v>0</v>
      </c>
      <c r="BY35" s="9">
        <f t="shared" si="123"/>
        <v>0</v>
      </c>
      <c r="BZ35" s="9">
        <f t="shared" si="124"/>
        <v>0</v>
      </c>
      <c r="CA35" s="96">
        <f t="shared" si="125"/>
        <v>0</v>
      </c>
      <c r="CB35" s="4">
        <f t="shared" si="152"/>
        <v>0</v>
      </c>
      <c r="CC35" s="9">
        <f t="shared" si="126"/>
        <v>0</v>
      </c>
      <c r="CD35" s="9">
        <f t="shared" si="127"/>
        <v>0</v>
      </c>
      <c r="CE35" s="9">
        <f t="shared" si="159"/>
        <v>0</v>
      </c>
      <c r="CF35" s="9">
        <f t="shared" si="129"/>
        <v>0</v>
      </c>
      <c r="CG35" s="9">
        <f t="shared" si="130"/>
        <v>0</v>
      </c>
      <c r="CH35" s="9">
        <f t="shared" si="131"/>
        <v>0</v>
      </c>
      <c r="CI35" s="9">
        <f t="shared" si="132"/>
        <v>0</v>
      </c>
      <c r="CJ35" s="96">
        <f t="shared" si="133"/>
        <v>0</v>
      </c>
      <c r="CK35" s="4">
        <f t="shared" si="152"/>
        <v>0</v>
      </c>
      <c r="CL35" s="9">
        <f t="shared" si="134"/>
        <v>0</v>
      </c>
      <c r="CM35" s="9">
        <f t="shared" si="135"/>
        <v>0</v>
      </c>
      <c r="CN35" s="9">
        <f t="shared" si="160"/>
        <v>0</v>
      </c>
      <c r="CO35" s="9">
        <f t="shared" si="137"/>
        <v>0</v>
      </c>
      <c r="CP35" s="9">
        <f t="shared" si="138"/>
        <v>0</v>
      </c>
      <c r="CQ35" s="9">
        <f t="shared" si="139"/>
        <v>0</v>
      </c>
      <c r="CR35" s="9">
        <f t="shared" si="140"/>
        <v>0</v>
      </c>
      <c r="CS35" s="96">
        <f t="shared" si="141"/>
        <v>0</v>
      </c>
    </row>
    <row r="36" spans="1:97" ht="12.9" customHeight="1" x14ac:dyDescent="0.25">
      <c r="A36" s="212"/>
      <c r="B36" s="213"/>
      <c r="C36" s="213"/>
      <c r="D36" s="214"/>
      <c r="E36" s="214"/>
      <c r="F36" s="271"/>
      <c r="G36" s="215"/>
      <c r="H36" s="244"/>
      <c r="I36" s="190"/>
      <c r="J36" s="191"/>
      <c r="K36" s="388">
        <f t="shared" si="143"/>
        <v>0</v>
      </c>
      <c r="L36" s="94">
        <f t="shared" si="144"/>
        <v>0</v>
      </c>
      <c r="M36" s="9">
        <f t="shared" si="72"/>
        <v>0</v>
      </c>
      <c r="N36" s="9">
        <f t="shared" si="145"/>
        <v>0</v>
      </c>
      <c r="O36" s="9"/>
      <c r="P36" s="96">
        <f t="shared" si="73"/>
        <v>0</v>
      </c>
      <c r="Q36" s="4">
        <f t="shared" si="74"/>
        <v>0</v>
      </c>
      <c r="R36" s="9">
        <f t="shared" si="75"/>
        <v>0</v>
      </c>
      <c r="S36" s="9">
        <f t="shared" si="146"/>
        <v>0</v>
      </c>
      <c r="T36" s="9">
        <f t="shared" si="147"/>
        <v>0</v>
      </c>
      <c r="U36" s="9">
        <f t="shared" si="148"/>
        <v>0</v>
      </c>
      <c r="V36" s="9">
        <f t="shared" si="76"/>
        <v>0</v>
      </c>
      <c r="W36" s="9">
        <f t="shared" si="149"/>
        <v>0</v>
      </c>
      <c r="X36" s="9">
        <f t="shared" si="150"/>
        <v>0</v>
      </c>
      <c r="Y36" s="96">
        <f t="shared" si="151"/>
        <v>0</v>
      </c>
      <c r="Z36" s="4">
        <f t="shared" si="152"/>
        <v>0</v>
      </c>
      <c r="AA36" s="9">
        <f t="shared" si="78"/>
        <v>0</v>
      </c>
      <c r="AB36" s="9">
        <f t="shared" si="79"/>
        <v>0</v>
      </c>
      <c r="AC36" s="9">
        <f t="shared" si="153"/>
        <v>0</v>
      </c>
      <c r="AD36" s="9">
        <f t="shared" si="81"/>
        <v>0</v>
      </c>
      <c r="AE36" s="9">
        <f t="shared" si="82"/>
        <v>0</v>
      </c>
      <c r="AF36" s="9">
        <f t="shared" si="83"/>
        <v>0</v>
      </c>
      <c r="AG36" s="9">
        <f t="shared" si="84"/>
        <v>0</v>
      </c>
      <c r="AH36" s="96">
        <f t="shared" si="85"/>
        <v>0</v>
      </c>
      <c r="AI36" s="4">
        <f t="shared" si="152"/>
        <v>0</v>
      </c>
      <c r="AJ36" s="9">
        <f t="shared" si="86"/>
        <v>0</v>
      </c>
      <c r="AK36" s="9">
        <f t="shared" si="87"/>
        <v>0</v>
      </c>
      <c r="AL36" s="9">
        <f t="shared" si="154"/>
        <v>0</v>
      </c>
      <c r="AM36" s="9">
        <f t="shared" si="89"/>
        <v>0</v>
      </c>
      <c r="AN36" s="9">
        <f t="shared" si="90"/>
        <v>0</v>
      </c>
      <c r="AO36" s="9">
        <f t="shared" si="91"/>
        <v>0</v>
      </c>
      <c r="AP36" s="9">
        <f t="shared" si="92"/>
        <v>0</v>
      </c>
      <c r="AQ36" s="96">
        <f t="shared" si="93"/>
        <v>0</v>
      </c>
      <c r="AR36" s="4">
        <f t="shared" si="152"/>
        <v>0</v>
      </c>
      <c r="AS36" s="9">
        <f t="shared" si="94"/>
        <v>0</v>
      </c>
      <c r="AT36" s="9">
        <f t="shared" si="95"/>
        <v>0</v>
      </c>
      <c r="AU36" s="9">
        <f t="shared" si="155"/>
        <v>0</v>
      </c>
      <c r="AV36" s="9">
        <f t="shared" si="97"/>
        <v>0</v>
      </c>
      <c r="AW36" s="9">
        <f t="shared" si="98"/>
        <v>0</v>
      </c>
      <c r="AX36" s="9">
        <f t="shared" si="99"/>
        <v>0</v>
      </c>
      <c r="AY36" s="9">
        <f t="shared" si="100"/>
        <v>0</v>
      </c>
      <c r="AZ36" s="96">
        <f t="shared" si="101"/>
        <v>0</v>
      </c>
      <c r="BA36" s="4">
        <f t="shared" si="152"/>
        <v>0</v>
      </c>
      <c r="BB36" s="9">
        <f t="shared" si="102"/>
        <v>0</v>
      </c>
      <c r="BC36" s="9">
        <f t="shared" si="103"/>
        <v>0</v>
      </c>
      <c r="BD36" s="9">
        <f t="shared" si="156"/>
        <v>0</v>
      </c>
      <c r="BE36" s="9">
        <f t="shared" si="105"/>
        <v>0</v>
      </c>
      <c r="BF36" s="9">
        <f t="shared" si="106"/>
        <v>0</v>
      </c>
      <c r="BG36" s="9">
        <f t="shared" si="107"/>
        <v>0</v>
      </c>
      <c r="BH36" s="9">
        <f t="shared" si="108"/>
        <v>0</v>
      </c>
      <c r="BI36" s="96">
        <f t="shared" si="109"/>
        <v>0</v>
      </c>
      <c r="BJ36" s="4">
        <f t="shared" si="152"/>
        <v>0</v>
      </c>
      <c r="BK36" s="9">
        <f t="shared" si="110"/>
        <v>0</v>
      </c>
      <c r="BL36" s="9">
        <f t="shared" si="111"/>
        <v>0</v>
      </c>
      <c r="BM36" s="9">
        <f t="shared" si="157"/>
        <v>0</v>
      </c>
      <c r="BN36" s="9">
        <f t="shared" si="113"/>
        <v>0</v>
      </c>
      <c r="BO36" s="9">
        <f t="shared" si="114"/>
        <v>0</v>
      </c>
      <c r="BP36" s="9">
        <f t="shared" si="115"/>
        <v>0</v>
      </c>
      <c r="BQ36" s="9">
        <f t="shared" si="116"/>
        <v>0</v>
      </c>
      <c r="BR36" s="96">
        <f t="shared" si="117"/>
        <v>0</v>
      </c>
      <c r="BS36" s="4">
        <f t="shared" si="152"/>
        <v>0</v>
      </c>
      <c r="BT36" s="9">
        <f t="shared" si="118"/>
        <v>0</v>
      </c>
      <c r="BU36" s="9">
        <f t="shared" si="119"/>
        <v>0</v>
      </c>
      <c r="BV36" s="9">
        <f t="shared" si="158"/>
        <v>0</v>
      </c>
      <c r="BW36" s="9">
        <f t="shared" si="121"/>
        <v>0</v>
      </c>
      <c r="BX36" s="9">
        <f t="shared" si="122"/>
        <v>0</v>
      </c>
      <c r="BY36" s="9">
        <f t="shared" si="123"/>
        <v>0</v>
      </c>
      <c r="BZ36" s="9">
        <f t="shared" si="124"/>
        <v>0</v>
      </c>
      <c r="CA36" s="96">
        <f t="shared" si="125"/>
        <v>0</v>
      </c>
      <c r="CB36" s="4">
        <f t="shared" si="152"/>
        <v>0</v>
      </c>
      <c r="CC36" s="9">
        <f t="shared" si="126"/>
        <v>0</v>
      </c>
      <c r="CD36" s="9">
        <f t="shared" si="127"/>
        <v>0</v>
      </c>
      <c r="CE36" s="9">
        <f t="shared" si="159"/>
        <v>0</v>
      </c>
      <c r="CF36" s="9">
        <f t="shared" si="129"/>
        <v>0</v>
      </c>
      <c r="CG36" s="9">
        <f t="shared" si="130"/>
        <v>0</v>
      </c>
      <c r="CH36" s="9">
        <f t="shared" si="131"/>
        <v>0</v>
      </c>
      <c r="CI36" s="9">
        <f t="shared" si="132"/>
        <v>0</v>
      </c>
      <c r="CJ36" s="96">
        <f t="shared" si="133"/>
        <v>0</v>
      </c>
      <c r="CK36" s="4">
        <f t="shared" si="152"/>
        <v>0</v>
      </c>
      <c r="CL36" s="9">
        <f t="shared" si="134"/>
        <v>0</v>
      </c>
      <c r="CM36" s="9">
        <f t="shared" si="135"/>
        <v>0</v>
      </c>
      <c r="CN36" s="9">
        <f t="shared" si="160"/>
        <v>0</v>
      </c>
      <c r="CO36" s="9">
        <f t="shared" si="137"/>
        <v>0</v>
      </c>
      <c r="CP36" s="9">
        <f t="shared" si="138"/>
        <v>0</v>
      </c>
      <c r="CQ36" s="9">
        <f t="shared" si="139"/>
        <v>0</v>
      </c>
      <c r="CR36" s="9">
        <f t="shared" si="140"/>
        <v>0</v>
      </c>
      <c r="CS36" s="96">
        <f t="shared" si="141"/>
        <v>0</v>
      </c>
    </row>
    <row r="37" spans="1:97" ht="12.9" customHeight="1" x14ac:dyDescent="0.25">
      <c r="A37" s="212"/>
      <c r="B37" s="213"/>
      <c r="C37" s="213"/>
      <c r="D37" s="214"/>
      <c r="E37" s="214"/>
      <c r="F37" s="271"/>
      <c r="G37" s="215"/>
      <c r="H37" s="244"/>
      <c r="I37" s="190"/>
      <c r="J37" s="191"/>
      <c r="K37" s="388">
        <f t="shared" si="143"/>
        <v>0</v>
      </c>
      <c r="L37" s="94">
        <f t="shared" si="144"/>
        <v>0</v>
      </c>
      <c r="M37" s="9">
        <f t="shared" ref="M37:M59" si="161">IF(AND(E37-N37&gt;=0,F37&gt;0,YEAR(M$4)&gt;=YEAR(F37)),E37-N37,IF(AND(E37-N37&lt;0,F37&gt;0,YEAR(M$4)&gt;=YEAR(F37)),E37-N37,0))</f>
        <v>0</v>
      </c>
      <c r="N37" s="9">
        <f t="shared" si="145"/>
        <v>0</v>
      </c>
      <c r="O37" s="9"/>
      <c r="P37" s="96">
        <f t="shared" ref="P37:P59" si="162">IF(AND($F37&gt;0,$F37&lt;=N$4),$E37,0)</f>
        <v>0</v>
      </c>
      <c r="Q37" s="4">
        <f t="shared" ref="Q37:Q104" si="163">IF(YEAR($F37)=Q$4,$E37,0)</f>
        <v>0</v>
      </c>
      <c r="R37" s="9">
        <f t="shared" ref="R37:R59" si="164">IF(Q37&lt;&gt;0,ROUND(Q37*YEARFRAC($F37,S$4,0),2),0)</f>
        <v>0</v>
      </c>
      <c r="S37" s="9">
        <f t="shared" si="146"/>
        <v>0</v>
      </c>
      <c r="T37" s="9">
        <f t="shared" si="147"/>
        <v>0</v>
      </c>
      <c r="U37" s="9">
        <f t="shared" si="148"/>
        <v>0</v>
      </c>
      <c r="V37" s="9">
        <f t="shared" ref="V37:V59" si="165">IF(AND(YEAR(V$4)=YEAR($F37),$E37&gt;0,$F37&gt;0,$E37-U37&gt;=0),$E37-U37,IF(AND(YEAR(V$4)&gt;YEAR($F37),$E37&gt;0,$F37&gt;0,M37-U37&gt;=0),M37-U37,IF(AND(YEAR(V$4)=YEAR($F37),$E37&lt;0,$F37&gt;0,$E37-U37&lt;0),$E37-U37,IF(AND(YEAR(V$4)&gt;YEAR($F37),$E37&lt;0,$F37&gt;0,M37-U37&lt;=0),M37-U37,0))))</f>
        <v>0</v>
      </c>
      <c r="W37" s="9">
        <f t="shared" si="149"/>
        <v>0</v>
      </c>
      <c r="X37" s="9">
        <f t="shared" si="150"/>
        <v>0</v>
      </c>
      <c r="Y37" s="96">
        <f t="shared" si="151"/>
        <v>0</v>
      </c>
      <c r="Z37" s="4">
        <f t="shared" ref="Z37:CK52" si="166">IF(YEAR($F37)=Z$4,$E37,0)</f>
        <v>0</v>
      </c>
      <c r="AA37" s="9">
        <f t="shared" si="78"/>
        <v>0</v>
      </c>
      <c r="AB37" s="9">
        <f t="shared" si="79"/>
        <v>0</v>
      </c>
      <c r="AC37" s="9">
        <f t="shared" si="153"/>
        <v>0</v>
      </c>
      <c r="AD37" s="9">
        <f t="shared" si="81"/>
        <v>0</v>
      </c>
      <c r="AE37" s="9">
        <f t="shared" si="82"/>
        <v>0</v>
      </c>
      <c r="AF37" s="9">
        <f t="shared" si="83"/>
        <v>0</v>
      </c>
      <c r="AG37" s="9">
        <f t="shared" si="84"/>
        <v>0</v>
      </c>
      <c r="AH37" s="96">
        <f t="shared" si="85"/>
        <v>0</v>
      </c>
      <c r="AI37" s="4">
        <f t="shared" si="166"/>
        <v>0</v>
      </c>
      <c r="AJ37" s="9">
        <f t="shared" si="86"/>
        <v>0</v>
      </c>
      <c r="AK37" s="9">
        <f t="shared" si="87"/>
        <v>0</v>
      </c>
      <c r="AL37" s="9">
        <f t="shared" si="154"/>
        <v>0</v>
      </c>
      <c r="AM37" s="9">
        <f t="shared" si="89"/>
        <v>0</v>
      </c>
      <c r="AN37" s="9">
        <f t="shared" si="90"/>
        <v>0</v>
      </c>
      <c r="AO37" s="9">
        <f t="shared" si="91"/>
        <v>0</v>
      </c>
      <c r="AP37" s="9">
        <f t="shared" si="92"/>
        <v>0</v>
      </c>
      <c r="AQ37" s="96">
        <f t="shared" si="93"/>
        <v>0</v>
      </c>
      <c r="AR37" s="4">
        <f t="shared" si="166"/>
        <v>0</v>
      </c>
      <c r="AS37" s="9">
        <f t="shared" si="94"/>
        <v>0</v>
      </c>
      <c r="AT37" s="9">
        <f t="shared" si="95"/>
        <v>0</v>
      </c>
      <c r="AU37" s="9">
        <f t="shared" si="155"/>
        <v>0</v>
      </c>
      <c r="AV37" s="9">
        <f t="shared" si="97"/>
        <v>0</v>
      </c>
      <c r="AW37" s="9">
        <f t="shared" si="98"/>
        <v>0</v>
      </c>
      <c r="AX37" s="9">
        <f t="shared" si="99"/>
        <v>0</v>
      </c>
      <c r="AY37" s="9">
        <f t="shared" si="100"/>
        <v>0</v>
      </c>
      <c r="AZ37" s="96">
        <f t="shared" si="101"/>
        <v>0</v>
      </c>
      <c r="BA37" s="4">
        <f t="shared" si="166"/>
        <v>0</v>
      </c>
      <c r="BB37" s="9">
        <f t="shared" si="102"/>
        <v>0</v>
      </c>
      <c r="BC37" s="9">
        <f t="shared" si="103"/>
        <v>0</v>
      </c>
      <c r="BD37" s="9">
        <f t="shared" si="156"/>
        <v>0</v>
      </c>
      <c r="BE37" s="9">
        <f t="shared" si="105"/>
        <v>0</v>
      </c>
      <c r="BF37" s="9">
        <f t="shared" si="106"/>
        <v>0</v>
      </c>
      <c r="BG37" s="9">
        <f t="shared" si="107"/>
        <v>0</v>
      </c>
      <c r="BH37" s="9">
        <f t="shared" si="108"/>
        <v>0</v>
      </c>
      <c r="BI37" s="96">
        <f t="shared" si="109"/>
        <v>0</v>
      </c>
      <c r="BJ37" s="4">
        <f t="shared" si="166"/>
        <v>0</v>
      </c>
      <c r="BK37" s="9">
        <f t="shared" si="110"/>
        <v>0</v>
      </c>
      <c r="BL37" s="9">
        <f t="shared" si="111"/>
        <v>0</v>
      </c>
      <c r="BM37" s="9">
        <f t="shared" si="157"/>
        <v>0</v>
      </c>
      <c r="BN37" s="9">
        <f t="shared" si="113"/>
        <v>0</v>
      </c>
      <c r="BO37" s="9">
        <f t="shared" si="114"/>
        <v>0</v>
      </c>
      <c r="BP37" s="9">
        <f t="shared" si="115"/>
        <v>0</v>
      </c>
      <c r="BQ37" s="9">
        <f t="shared" si="116"/>
        <v>0</v>
      </c>
      <c r="BR37" s="96">
        <f t="shared" si="117"/>
        <v>0</v>
      </c>
      <c r="BS37" s="4">
        <f t="shared" si="166"/>
        <v>0</v>
      </c>
      <c r="BT37" s="9">
        <f t="shared" si="118"/>
        <v>0</v>
      </c>
      <c r="BU37" s="9">
        <f t="shared" si="119"/>
        <v>0</v>
      </c>
      <c r="BV37" s="9">
        <f t="shared" si="158"/>
        <v>0</v>
      </c>
      <c r="BW37" s="9">
        <f t="shared" si="121"/>
        <v>0</v>
      </c>
      <c r="BX37" s="9">
        <f t="shared" si="122"/>
        <v>0</v>
      </c>
      <c r="BY37" s="9">
        <f t="shared" si="123"/>
        <v>0</v>
      </c>
      <c r="BZ37" s="9">
        <f t="shared" si="124"/>
        <v>0</v>
      </c>
      <c r="CA37" s="96">
        <f t="shared" si="125"/>
        <v>0</v>
      </c>
      <c r="CB37" s="4">
        <f t="shared" si="166"/>
        <v>0</v>
      </c>
      <c r="CC37" s="9">
        <f t="shared" si="126"/>
        <v>0</v>
      </c>
      <c r="CD37" s="9">
        <f t="shared" si="127"/>
        <v>0</v>
      </c>
      <c r="CE37" s="9">
        <f t="shared" si="159"/>
        <v>0</v>
      </c>
      <c r="CF37" s="9">
        <f t="shared" si="129"/>
        <v>0</v>
      </c>
      <c r="CG37" s="9">
        <f t="shared" si="130"/>
        <v>0</v>
      </c>
      <c r="CH37" s="9">
        <f t="shared" si="131"/>
        <v>0</v>
      </c>
      <c r="CI37" s="9">
        <f t="shared" si="132"/>
        <v>0</v>
      </c>
      <c r="CJ37" s="96">
        <f t="shared" si="133"/>
        <v>0</v>
      </c>
      <c r="CK37" s="4">
        <f t="shared" si="166"/>
        <v>0</v>
      </c>
      <c r="CL37" s="9">
        <f t="shared" si="134"/>
        <v>0</v>
      </c>
      <c r="CM37" s="9">
        <f t="shared" si="135"/>
        <v>0</v>
      </c>
      <c r="CN37" s="9">
        <f t="shared" si="160"/>
        <v>0</v>
      </c>
      <c r="CO37" s="9">
        <f t="shared" si="137"/>
        <v>0</v>
      </c>
      <c r="CP37" s="9">
        <f t="shared" si="138"/>
        <v>0</v>
      </c>
      <c r="CQ37" s="9">
        <f t="shared" si="139"/>
        <v>0</v>
      </c>
      <c r="CR37" s="9">
        <f t="shared" si="140"/>
        <v>0</v>
      </c>
      <c r="CS37" s="96">
        <f t="shared" si="141"/>
        <v>0</v>
      </c>
    </row>
    <row r="38" spans="1:97" ht="12.9" customHeight="1" x14ac:dyDescent="0.25">
      <c r="A38" s="212"/>
      <c r="B38" s="213"/>
      <c r="C38" s="213"/>
      <c r="D38" s="214"/>
      <c r="E38" s="214"/>
      <c r="F38" s="271"/>
      <c r="G38" s="215"/>
      <c r="H38" s="244"/>
      <c r="I38" s="190"/>
      <c r="J38" s="191"/>
      <c r="K38" s="388">
        <f t="shared" si="143"/>
        <v>0</v>
      </c>
      <c r="L38" s="94">
        <f t="shared" si="144"/>
        <v>0</v>
      </c>
      <c r="M38" s="9">
        <f t="shared" si="161"/>
        <v>0</v>
      </c>
      <c r="N38" s="9">
        <f t="shared" si="145"/>
        <v>0</v>
      </c>
      <c r="O38" s="9"/>
      <c r="P38" s="96">
        <f t="shared" si="162"/>
        <v>0</v>
      </c>
      <c r="Q38" s="4">
        <f t="shared" si="163"/>
        <v>0</v>
      </c>
      <c r="R38" s="9">
        <f t="shared" si="164"/>
        <v>0</v>
      </c>
      <c r="S38" s="9">
        <f t="shared" si="146"/>
        <v>0</v>
      </c>
      <c r="T38" s="9">
        <f t="shared" si="147"/>
        <v>0</v>
      </c>
      <c r="U38" s="9">
        <f t="shared" si="148"/>
        <v>0</v>
      </c>
      <c r="V38" s="9">
        <f t="shared" si="165"/>
        <v>0</v>
      </c>
      <c r="W38" s="9">
        <f t="shared" si="149"/>
        <v>0</v>
      </c>
      <c r="X38" s="9">
        <f t="shared" si="150"/>
        <v>0</v>
      </c>
      <c r="Y38" s="96">
        <f t="shared" si="151"/>
        <v>0</v>
      </c>
      <c r="Z38" s="4">
        <f t="shared" si="166"/>
        <v>0</v>
      </c>
      <c r="AA38" s="9">
        <f t="shared" si="78"/>
        <v>0</v>
      </c>
      <c r="AB38" s="9">
        <f t="shared" si="79"/>
        <v>0</v>
      </c>
      <c r="AC38" s="9">
        <f t="shared" si="153"/>
        <v>0</v>
      </c>
      <c r="AD38" s="9">
        <f t="shared" si="81"/>
        <v>0</v>
      </c>
      <c r="AE38" s="9">
        <f t="shared" si="82"/>
        <v>0</v>
      </c>
      <c r="AF38" s="9">
        <f t="shared" si="83"/>
        <v>0</v>
      </c>
      <c r="AG38" s="9">
        <f t="shared" si="84"/>
        <v>0</v>
      </c>
      <c r="AH38" s="96">
        <f t="shared" si="85"/>
        <v>0</v>
      </c>
      <c r="AI38" s="4">
        <f t="shared" si="166"/>
        <v>0</v>
      </c>
      <c r="AJ38" s="9">
        <f t="shared" si="86"/>
        <v>0</v>
      </c>
      <c r="AK38" s="9">
        <f t="shared" si="87"/>
        <v>0</v>
      </c>
      <c r="AL38" s="9">
        <f t="shared" si="154"/>
        <v>0</v>
      </c>
      <c r="AM38" s="9">
        <f t="shared" si="89"/>
        <v>0</v>
      </c>
      <c r="AN38" s="9">
        <f t="shared" si="90"/>
        <v>0</v>
      </c>
      <c r="AO38" s="9">
        <f t="shared" si="91"/>
        <v>0</v>
      </c>
      <c r="AP38" s="9">
        <f t="shared" si="92"/>
        <v>0</v>
      </c>
      <c r="AQ38" s="96">
        <f t="shared" si="93"/>
        <v>0</v>
      </c>
      <c r="AR38" s="4">
        <f t="shared" si="166"/>
        <v>0</v>
      </c>
      <c r="AS38" s="9">
        <f t="shared" si="94"/>
        <v>0</v>
      </c>
      <c r="AT38" s="9">
        <f t="shared" si="95"/>
        <v>0</v>
      </c>
      <c r="AU38" s="9">
        <f t="shared" si="155"/>
        <v>0</v>
      </c>
      <c r="AV38" s="9">
        <f t="shared" si="97"/>
        <v>0</v>
      </c>
      <c r="AW38" s="9">
        <f t="shared" si="98"/>
        <v>0</v>
      </c>
      <c r="AX38" s="9">
        <f t="shared" si="99"/>
        <v>0</v>
      </c>
      <c r="AY38" s="9">
        <f t="shared" si="100"/>
        <v>0</v>
      </c>
      <c r="AZ38" s="96">
        <f t="shared" si="101"/>
        <v>0</v>
      </c>
      <c r="BA38" s="4">
        <f t="shared" si="166"/>
        <v>0</v>
      </c>
      <c r="BB38" s="9">
        <f t="shared" si="102"/>
        <v>0</v>
      </c>
      <c r="BC38" s="9">
        <f t="shared" si="103"/>
        <v>0</v>
      </c>
      <c r="BD38" s="9">
        <f t="shared" si="156"/>
        <v>0</v>
      </c>
      <c r="BE38" s="9">
        <f t="shared" si="105"/>
        <v>0</v>
      </c>
      <c r="BF38" s="9">
        <f t="shared" si="106"/>
        <v>0</v>
      </c>
      <c r="BG38" s="9">
        <f t="shared" si="107"/>
        <v>0</v>
      </c>
      <c r="BH38" s="9">
        <f t="shared" si="108"/>
        <v>0</v>
      </c>
      <c r="BI38" s="96">
        <f t="shared" si="109"/>
        <v>0</v>
      </c>
      <c r="BJ38" s="4">
        <f t="shared" si="166"/>
        <v>0</v>
      </c>
      <c r="BK38" s="9">
        <f t="shared" si="110"/>
        <v>0</v>
      </c>
      <c r="BL38" s="9">
        <f t="shared" si="111"/>
        <v>0</v>
      </c>
      <c r="BM38" s="9">
        <f t="shared" si="157"/>
        <v>0</v>
      </c>
      <c r="BN38" s="9">
        <f t="shared" si="113"/>
        <v>0</v>
      </c>
      <c r="BO38" s="9">
        <f t="shared" si="114"/>
        <v>0</v>
      </c>
      <c r="BP38" s="9">
        <f t="shared" si="115"/>
        <v>0</v>
      </c>
      <c r="BQ38" s="9">
        <f t="shared" si="116"/>
        <v>0</v>
      </c>
      <c r="BR38" s="96">
        <f t="shared" si="117"/>
        <v>0</v>
      </c>
      <c r="BS38" s="4">
        <f t="shared" si="166"/>
        <v>0</v>
      </c>
      <c r="BT38" s="9">
        <f t="shared" si="118"/>
        <v>0</v>
      </c>
      <c r="BU38" s="9">
        <f t="shared" si="119"/>
        <v>0</v>
      </c>
      <c r="BV38" s="9">
        <f t="shared" si="158"/>
        <v>0</v>
      </c>
      <c r="BW38" s="9">
        <f t="shared" si="121"/>
        <v>0</v>
      </c>
      <c r="BX38" s="9">
        <f t="shared" si="122"/>
        <v>0</v>
      </c>
      <c r="BY38" s="9">
        <f t="shared" si="123"/>
        <v>0</v>
      </c>
      <c r="BZ38" s="9">
        <f t="shared" si="124"/>
        <v>0</v>
      </c>
      <c r="CA38" s="96">
        <f t="shared" si="125"/>
        <v>0</v>
      </c>
      <c r="CB38" s="4">
        <f t="shared" si="166"/>
        <v>0</v>
      </c>
      <c r="CC38" s="9">
        <f t="shared" si="126"/>
        <v>0</v>
      </c>
      <c r="CD38" s="9">
        <f t="shared" si="127"/>
        <v>0</v>
      </c>
      <c r="CE38" s="9">
        <f t="shared" si="159"/>
        <v>0</v>
      </c>
      <c r="CF38" s="9">
        <f t="shared" si="129"/>
        <v>0</v>
      </c>
      <c r="CG38" s="9">
        <f t="shared" si="130"/>
        <v>0</v>
      </c>
      <c r="CH38" s="9">
        <f t="shared" si="131"/>
        <v>0</v>
      </c>
      <c r="CI38" s="9">
        <f t="shared" si="132"/>
        <v>0</v>
      </c>
      <c r="CJ38" s="96">
        <f t="shared" si="133"/>
        <v>0</v>
      </c>
      <c r="CK38" s="4">
        <f t="shared" si="166"/>
        <v>0</v>
      </c>
      <c r="CL38" s="9">
        <f t="shared" si="134"/>
        <v>0</v>
      </c>
      <c r="CM38" s="9">
        <f t="shared" si="135"/>
        <v>0</v>
      </c>
      <c r="CN38" s="9">
        <f t="shared" si="160"/>
        <v>0</v>
      </c>
      <c r="CO38" s="9">
        <f t="shared" si="137"/>
        <v>0</v>
      </c>
      <c r="CP38" s="9">
        <f t="shared" si="138"/>
        <v>0</v>
      </c>
      <c r="CQ38" s="9">
        <f t="shared" si="139"/>
        <v>0</v>
      </c>
      <c r="CR38" s="9">
        <f t="shared" si="140"/>
        <v>0</v>
      </c>
      <c r="CS38" s="96">
        <f t="shared" si="141"/>
        <v>0</v>
      </c>
    </row>
    <row r="39" spans="1:97" ht="12.9" customHeight="1" x14ac:dyDescent="0.25">
      <c r="A39" s="212"/>
      <c r="B39" s="213"/>
      <c r="C39" s="213"/>
      <c r="D39" s="214"/>
      <c r="E39" s="214"/>
      <c r="F39" s="271"/>
      <c r="G39" s="215"/>
      <c r="H39" s="244"/>
      <c r="I39" s="190"/>
      <c r="J39" s="191"/>
      <c r="K39" s="388">
        <f t="shared" si="143"/>
        <v>0</v>
      </c>
      <c r="L39" s="94">
        <f t="shared" si="144"/>
        <v>0</v>
      </c>
      <c r="M39" s="9">
        <f t="shared" si="161"/>
        <v>0</v>
      </c>
      <c r="N39" s="9">
        <f t="shared" si="145"/>
        <v>0</v>
      </c>
      <c r="O39" s="9"/>
      <c r="P39" s="96">
        <f t="shared" si="162"/>
        <v>0</v>
      </c>
      <c r="Q39" s="4">
        <f t="shared" si="163"/>
        <v>0</v>
      </c>
      <c r="R39" s="9">
        <f t="shared" si="164"/>
        <v>0</v>
      </c>
      <c r="S39" s="9">
        <f t="shared" si="146"/>
        <v>0</v>
      </c>
      <c r="T39" s="9">
        <f t="shared" si="147"/>
        <v>0</v>
      </c>
      <c r="U39" s="9">
        <f t="shared" si="148"/>
        <v>0</v>
      </c>
      <c r="V39" s="9">
        <f t="shared" si="165"/>
        <v>0</v>
      </c>
      <c r="W39" s="9">
        <f t="shared" si="149"/>
        <v>0</v>
      </c>
      <c r="X39" s="9">
        <f t="shared" si="150"/>
        <v>0</v>
      </c>
      <c r="Y39" s="96">
        <f t="shared" si="151"/>
        <v>0</v>
      </c>
      <c r="Z39" s="4">
        <f t="shared" si="166"/>
        <v>0</v>
      </c>
      <c r="AA39" s="9">
        <f t="shared" si="78"/>
        <v>0</v>
      </c>
      <c r="AB39" s="9">
        <f t="shared" si="79"/>
        <v>0</v>
      </c>
      <c r="AC39" s="9">
        <f t="shared" si="153"/>
        <v>0</v>
      </c>
      <c r="AD39" s="9">
        <f t="shared" si="81"/>
        <v>0</v>
      </c>
      <c r="AE39" s="9">
        <f t="shared" si="82"/>
        <v>0</v>
      </c>
      <c r="AF39" s="9">
        <f t="shared" si="83"/>
        <v>0</v>
      </c>
      <c r="AG39" s="9">
        <f t="shared" si="84"/>
        <v>0</v>
      </c>
      <c r="AH39" s="96">
        <f t="shared" si="85"/>
        <v>0</v>
      </c>
      <c r="AI39" s="4">
        <f t="shared" si="166"/>
        <v>0</v>
      </c>
      <c r="AJ39" s="9">
        <f t="shared" si="86"/>
        <v>0</v>
      </c>
      <c r="AK39" s="9">
        <f t="shared" si="87"/>
        <v>0</v>
      </c>
      <c r="AL39" s="9">
        <f t="shared" si="154"/>
        <v>0</v>
      </c>
      <c r="AM39" s="9">
        <f t="shared" si="89"/>
        <v>0</v>
      </c>
      <c r="AN39" s="9">
        <f t="shared" si="90"/>
        <v>0</v>
      </c>
      <c r="AO39" s="9">
        <f t="shared" si="91"/>
        <v>0</v>
      </c>
      <c r="AP39" s="9">
        <f t="shared" si="92"/>
        <v>0</v>
      </c>
      <c r="AQ39" s="96">
        <f t="shared" si="93"/>
        <v>0</v>
      </c>
      <c r="AR39" s="4">
        <f t="shared" si="166"/>
        <v>0</v>
      </c>
      <c r="AS39" s="9">
        <f t="shared" si="94"/>
        <v>0</v>
      </c>
      <c r="AT39" s="9">
        <f t="shared" si="95"/>
        <v>0</v>
      </c>
      <c r="AU39" s="9">
        <f t="shared" si="155"/>
        <v>0</v>
      </c>
      <c r="AV39" s="9">
        <f t="shared" si="97"/>
        <v>0</v>
      </c>
      <c r="AW39" s="9">
        <f t="shared" si="98"/>
        <v>0</v>
      </c>
      <c r="AX39" s="9">
        <f t="shared" si="99"/>
        <v>0</v>
      </c>
      <c r="AY39" s="9">
        <f t="shared" si="100"/>
        <v>0</v>
      </c>
      <c r="AZ39" s="96">
        <f t="shared" si="101"/>
        <v>0</v>
      </c>
      <c r="BA39" s="4">
        <f t="shared" si="166"/>
        <v>0</v>
      </c>
      <c r="BB39" s="9">
        <f t="shared" si="102"/>
        <v>0</v>
      </c>
      <c r="BC39" s="9">
        <f t="shared" si="103"/>
        <v>0</v>
      </c>
      <c r="BD39" s="9">
        <f t="shared" si="156"/>
        <v>0</v>
      </c>
      <c r="BE39" s="9">
        <f t="shared" si="105"/>
        <v>0</v>
      </c>
      <c r="BF39" s="9">
        <f t="shared" si="106"/>
        <v>0</v>
      </c>
      <c r="BG39" s="9">
        <f t="shared" si="107"/>
        <v>0</v>
      </c>
      <c r="BH39" s="9">
        <f t="shared" si="108"/>
        <v>0</v>
      </c>
      <c r="BI39" s="96">
        <f t="shared" si="109"/>
        <v>0</v>
      </c>
      <c r="BJ39" s="4">
        <f t="shared" si="166"/>
        <v>0</v>
      </c>
      <c r="BK39" s="9">
        <f t="shared" si="110"/>
        <v>0</v>
      </c>
      <c r="BL39" s="9">
        <f t="shared" si="111"/>
        <v>0</v>
      </c>
      <c r="BM39" s="9">
        <f t="shared" si="157"/>
        <v>0</v>
      </c>
      <c r="BN39" s="9">
        <f t="shared" si="113"/>
        <v>0</v>
      </c>
      <c r="BO39" s="9">
        <f t="shared" si="114"/>
        <v>0</v>
      </c>
      <c r="BP39" s="9">
        <f t="shared" si="115"/>
        <v>0</v>
      </c>
      <c r="BQ39" s="9">
        <f t="shared" si="116"/>
        <v>0</v>
      </c>
      <c r="BR39" s="96">
        <f t="shared" si="117"/>
        <v>0</v>
      </c>
      <c r="BS39" s="4">
        <f t="shared" si="166"/>
        <v>0</v>
      </c>
      <c r="BT39" s="9">
        <f t="shared" si="118"/>
        <v>0</v>
      </c>
      <c r="BU39" s="9">
        <f t="shared" si="119"/>
        <v>0</v>
      </c>
      <c r="BV39" s="9">
        <f t="shared" si="158"/>
        <v>0</v>
      </c>
      <c r="BW39" s="9">
        <f t="shared" si="121"/>
        <v>0</v>
      </c>
      <c r="BX39" s="9">
        <f t="shared" si="122"/>
        <v>0</v>
      </c>
      <c r="BY39" s="9">
        <f t="shared" si="123"/>
        <v>0</v>
      </c>
      <c r="BZ39" s="9">
        <f t="shared" si="124"/>
        <v>0</v>
      </c>
      <c r="CA39" s="96">
        <f t="shared" si="125"/>
        <v>0</v>
      </c>
      <c r="CB39" s="4">
        <f t="shared" si="166"/>
        <v>0</v>
      </c>
      <c r="CC39" s="9">
        <f t="shared" si="126"/>
        <v>0</v>
      </c>
      <c r="CD39" s="9">
        <f t="shared" si="127"/>
        <v>0</v>
      </c>
      <c r="CE39" s="9">
        <f t="shared" si="159"/>
        <v>0</v>
      </c>
      <c r="CF39" s="9">
        <f t="shared" si="129"/>
        <v>0</v>
      </c>
      <c r="CG39" s="9">
        <f t="shared" si="130"/>
        <v>0</v>
      </c>
      <c r="CH39" s="9">
        <f t="shared" si="131"/>
        <v>0</v>
      </c>
      <c r="CI39" s="9">
        <f t="shared" si="132"/>
        <v>0</v>
      </c>
      <c r="CJ39" s="96">
        <f t="shared" si="133"/>
        <v>0</v>
      </c>
      <c r="CK39" s="4">
        <f t="shared" si="166"/>
        <v>0</v>
      </c>
      <c r="CL39" s="9">
        <f t="shared" si="134"/>
        <v>0</v>
      </c>
      <c r="CM39" s="9">
        <f t="shared" si="135"/>
        <v>0</v>
      </c>
      <c r="CN39" s="9">
        <f t="shared" si="160"/>
        <v>0</v>
      </c>
      <c r="CO39" s="9">
        <f t="shared" si="137"/>
        <v>0</v>
      </c>
      <c r="CP39" s="9">
        <f t="shared" si="138"/>
        <v>0</v>
      </c>
      <c r="CQ39" s="9">
        <f t="shared" si="139"/>
        <v>0</v>
      </c>
      <c r="CR39" s="9">
        <f t="shared" si="140"/>
        <v>0</v>
      </c>
      <c r="CS39" s="96">
        <f t="shared" si="141"/>
        <v>0</v>
      </c>
    </row>
    <row r="40" spans="1:97" ht="12.9" customHeight="1" x14ac:dyDescent="0.25">
      <c r="A40" s="212"/>
      <c r="B40" s="213"/>
      <c r="C40" s="213"/>
      <c r="D40" s="214"/>
      <c r="E40" s="214"/>
      <c r="F40" s="271"/>
      <c r="G40" s="215"/>
      <c r="H40" s="244"/>
      <c r="I40" s="190"/>
      <c r="J40" s="191"/>
      <c r="K40" s="388">
        <f t="shared" si="143"/>
        <v>0</v>
      </c>
      <c r="L40" s="94">
        <f t="shared" si="144"/>
        <v>0</v>
      </c>
      <c r="M40" s="9">
        <f t="shared" si="161"/>
        <v>0</v>
      </c>
      <c r="N40" s="9">
        <f t="shared" si="145"/>
        <v>0</v>
      </c>
      <c r="O40" s="9"/>
      <c r="P40" s="96">
        <f t="shared" si="162"/>
        <v>0</v>
      </c>
      <c r="Q40" s="4">
        <f t="shared" si="163"/>
        <v>0</v>
      </c>
      <c r="R40" s="9">
        <f t="shared" si="164"/>
        <v>0</v>
      </c>
      <c r="S40" s="9">
        <f t="shared" si="146"/>
        <v>0</v>
      </c>
      <c r="T40" s="9">
        <f t="shared" si="147"/>
        <v>0</v>
      </c>
      <c r="U40" s="9">
        <f t="shared" si="148"/>
        <v>0</v>
      </c>
      <c r="V40" s="9">
        <f t="shared" si="165"/>
        <v>0</v>
      </c>
      <c r="W40" s="9">
        <f t="shared" si="149"/>
        <v>0</v>
      </c>
      <c r="X40" s="9">
        <f t="shared" si="150"/>
        <v>0</v>
      </c>
      <c r="Y40" s="96">
        <f t="shared" si="151"/>
        <v>0</v>
      </c>
      <c r="Z40" s="4">
        <f t="shared" si="166"/>
        <v>0</v>
      </c>
      <c r="AA40" s="9">
        <f t="shared" si="78"/>
        <v>0</v>
      </c>
      <c r="AB40" s="9">
        <f t="shared" si="79"/>
        <v>0</v>
      </c>
      <c r="AC40" s="9">
        <f t="shared" si="153"/>
        <v>0</v>
      </c>
      <c r="AD40" s="9">
        <f t="shared" si="81"/>
        <v>0</v>
      </c>
      <c r="AE40" s="9">
        <f t="shared" si="82"/>
        <v>0</v>
      </c>
      <c r="AF40" s="9">
        <f t="shared" si="83"/>
        <v>0</v>
      </c>
      <c r="AG40" s="9">
        <f t="shared" si="84"/>
        <v>0</v>
      </c>
      <c r="AH40" s="96">
        <f t="shared" si="85"/>
        <v>0</v>
      </c>
      <c r="AI40" s="4">
        <f t="shared" si="166"/>
        <v>0</v>
      </c>
      <c r="AJ40" s="9">
        <f t="shared" si="86"/>
        <v>0</v>
      </c>
      <c r="AK40" s="9">
        <f t="shared" si="87"/>
        <v>0</v>
      </c>
      <c r="AL40" s="9">
        <f t="shared" si="154"/>
        <v>0</v>
      </c>
      <c r="AM40" s="9">
        <f t="shared" si="89"/>
        <v>0</v>
      </c>
      <c r="AN40" s="9">
        <f t="shared" si="90"/>
        <v>0</v>
      </c>
      <c r="AO40" s="9">
        <f t="shared" si="91"/>
        <v>0</v>
      </c>
      <c r="AP40" s="9">
        <f t="shared" si="92"/>
        <v>0</v>
      </c>
      <c r="AQ40" s="96">
        <f t="shared" si="93"/>
        <v>0</v>
      </c>
      <c r="AR40" s="4">
        <f t="shared" si="166"/>
        <v>0</v>
      </c>
      <c r="AS40" s="9">
        <f t="shared" si="94"/>
        <v>0</v>
      </c>
      <c r="AT40" s="9">
        <f t="shared" si="95"/>
        <v>0</v>
      </c>
      <c r="AU40" s="9">
        <f t="shared" si="155"/>
        <v>0</v>
      </c>
      <c r="AV40" s="9">
        <f t="shared" si="97"/>
        <v>0</v>
      </c>
      <c r="AW40" s="9">
        <f t="shared" si="98"/>
        <v>0</v>
      </c>
      <c r="AX40" s="9">
        <f t="shared" si="99"/>
        <v>0</v>
      </c>
      <c r="AY40" s="9">
        <f t="shared" si="100"/>
        <v>0</v>
      </c>
      <c r="AZ40" s="96">
        <f t="shared" si="101"/>
        <v>0</v>
      </c>
      <c r="BA40" s="4">
        <f t="shared" si="166"/>
        <v>0</v>
      </c>
      <c r="BB40" s="9">
        <f t="shared" si="102"/>
        <v>0</v>
      </c>
      <c r="BC40" s="9">
        <f t="shared" si="103"/>
        <v>0</v>
      </c>
      <c r="BD40" s="9">
        <f t="shared" si="156"/>
        <v>0</v>
      </c>
      <c r="BE40" s="9">
        <f t="shared" si="105"/>
        <v>0</v>
      </c>
      <c r="BF40" s="9">
        <f t="shared" si="106"/>
        <v>0</v>
      </c>
      <c r="BG40" s="9">
        <f t="shared" si="107"/>
        <v>0</v>
      </c>
      <c r="BH40" s="9">
        <f t="shared" si="108"/>
        <v>0</v>
      </c>
      <c r="BI40" s="96">
        <f t="shared" si="109"/>
        <v>0</v>
      </c>
      <c r="BJ40" s="4">
        <f t="shared" si="166"/>
        <v>0</v>
      </c>
      <c r="BK40" s="9">
        <f t="shared" si="110"/>
        <v>0</v>
      </c>
      <c r="BL40" s="9">
        <f t="shared" si="111"/>
        <v>0</v>
      </c>
      <c r="BM40" s="9">
        <f t="shared" si="157"/>
        <v>0</v>
      </c>
      <c r="BN40" s="9">
        <f t="shared" si="113"/>
        <v>0</v>
      </c>
      <c r="BO40" s="9">
        <f t="shared" si="114"/>
        <v>0</v>
      </c>
      <c r="BP40" s="9">
        <f t="shared" si="115"/>
        <v>0</v>
      </c>
      <c r="BQ40" s="9">
        <f t="shared" si="116"/>
        <v>0</v>
      </c>
      <c r="BR40" s="96">
        <f t="shared" si="117"/>
        <v>0</v>
      </c>
      <c r="BS40" s="4">
        <f t="shared" si="166"/>
        <v>0</v>
      </c>
      <c r="BT40" s="9">
        <f t="shared" si="118"/>
        <v>0</v>
      </c>
      <c r="BU40" s="9">
        <f t="shared" si="119"/>
        <v>0</v>
      </c>
      <c r="BV40" s="9">
        <f t="shared" si="158"/>
        <v>0</v>
      </c>
      <c r="BW40" s="9">
        <f t="shared" si="121"/>
        <v>0</v>
      </c>
      <c r="BX40" s="9">
        <f t="shared" si="122"/>
        <v>0</v>
      </c>
      <c r="BY40" s="9">
        <f t="shared" si="123"/>
        <v>0</v>
      </c>
      <c r="BZ40" s="9">
        <f t="shared" si="124"/>
        <v>0</v>
      </c>
      <c r="CA40" s="96">
        <f t="shared" si="125"/>
        <v>0</v>
      </c>
      <c r="CB40" s="4">
        <f t="shared" si="166"/>
        <v>0</v>
      </c>
      <c r="CC40" s="9">
        <f t="shared" si="126"/>
        <v>0</v>
      </c>
      <c r="CD40" s="9">
        <f t="shared" si="127"/>
        <v>0</v>
      </c>
      <c r="CE40" s="9">
        <f t="shared" si="159"/>
        <v>0</v>
      </c>
      <c r="CF40" s="9">
        <f t="shared" si="129"/>
        <v>0</v>
      </c>
      <c r="CG40" s="9">
        <f t="shared" si="130"/>
        <v>0</v>
      </c>
      <c r="CH40" s="9">
        <f t="shared" si="131"/>
        <v>0</v>
      </c>
      <c r="CI40" s="9">
        <f t="shared" si="132"/>
        <v>0</v>
      </c>
      <c r="CJ40" s="96">
        <f t="shared" si="133"/>
        <v>0</v>
      </c>
      <c r="CK40" s="4">
        <f t="shared" si="166"/>
        <v>0</v>
      </c>
      <c r="CL40" s="9">
        <f t="shared" si="134"/>
        <v>0</v>
      </c>
      <c r="CM40" s="9">
        <f t="shared" si="135"/>
        <v>0</v>
      </c>
      <c r="CN40" s="9">
        <f t="shared" si="160"/>
        <v>0</v>
      </c>
      <c r="CO40" s="9">
        <f t="shared" si="137"/>
        <v>0</v>
      </c>
      <c r="CP40" s="9">
        <f t="shared" si="138"/>
        <v>0</v>
      </c>
      <c r="CQ40" s="9">
        <f t="shared" si="139"/>
        <v>0</v>
      </c>
      <c r="CR40" s="9">
        <f t="shared" si="140"/>
        <v>0</v>
      </c>
      <c r="CS40" s="96">
        <f t="shared" si="141"/>
        <v>0</v>
      </c>
    </row>
    <row r="41" spans="1:97" ht="12.9" customHeight="1" x14ac:dyDescent="0.25">
      <c r="A41" s="212"/>
      <c r="B41" s="213"/>
      <c r="C41" s="213"/>
      <c r="D41" s="214"/>
      <c r="E41" s="214"/>
      <c r="F41" s="271"/>
      <c r="G41" s="215"/>
      <c r="H41" s="244"/>
      <c r="I41" s="190"/>
      <c r="J41" s="191"/>
      <c r="K41" s="388">
        <f t="shared" si="143"/>
        <v>0</v>
      </c>
      <c r="L41" s="94">
        <f t="shared" si="144"/>
        <v>0</v>
      </c>
      <c r="M41" s="9">
        <f t="shared" si="161"/>
        <v>0</v>
      </c>
      <c r="N41" s="9">
        <f t="shared" si="145"/>
        <v>0</v>
      </c>
      <c r="O41" s="9"/>
      <c r="P41" s="96">
        <f t="shared" si="162"/>
        <v>0</v>
      </c>
      <c r="Q41" s="4">
        <f t="shared" si="163"/>
        <v>0</v>
      </c>
      <c r="R41" s="9">
        <f t="shared" si="164"/>
        <v>0</v>
      </c>
      <c r="S41" s="9">
        <f t="shared" si="146"/>
        <v>0</v>
      </c>
      <c r="T41" s="9">
        <f t="shared" si="147"/>
        <v>0</v>
      </c>
      <c r="U41" s="9">
        <f t="shared" si="148"/>
        <v>0</v>
      </c>
      <c r="V41" s="9">
        <f t="shared" si="165"/>
        <v>0</v>
      </c>
      <c r="W41" s="9">
        <f t="shared" si="149"/>
        <v>0</v>
      </c>
      <c r="X41" s="9">
        <f t="shared" si="150"/>
        <v>0</v>
      </c>
      <c r="Y41" s="96">
        <f t="shared" si="151"/>
        <v>0</v>
      </c>
      <c r="Z41" s="4">
        <f t="shared" si="166"/>
        <v>0</v>
      </c>
      <c r="AA41" s="9">
        <f t="shared" si="78"/>
        <v>0</v>
      </c>
      <c r="AB41" s="9">
        <f t="shared" si="79"/>
        <v>0</v>
      </c>
      <c r="AC41" s="9">
        <f t="shared" si="153"/>
        <v>0</v>
      </c>
      <c r="AD41" s="9">
        <f t="shared" si="81"/>
        <v>0</v>
      </c>
      <c r="AE41" s="9">
        <f t="shared" si="82"/>
        <v>0</v>
      </c>
      <c r="AF41" s="9">
        <f t="shared" si="83"/>
        <v>0</v>
      </c>
      <c r="AG41" s="9">
        <f t="shared" si="84"/>
        <v>0</v>
      </c>
      <c r="AH41" s="96">
        <f t="shared" si="85"/>
        <v>0</v>
      </c>
      <c r="AI41" s="4">
        <f t="shared" si="166"/>
        <v>0</v>
      </c>
      <c r="AJ41" s="9">
        <f t="shared" si="86"/>
        <v>0</v>
      </c>
      <c r="AK41" s="9">
        <f t="shared" si="87"/>
        <v>0</v>
      </c>
      <c r="AL41" s="9">
        <f t="shared" si="154"/>
        <v>0</v>
      </c>
      <c r="AM41" s="9">
        <f t="shared" si="89"/>
        <v>0</v>
      </c>
      <c r="AN41" s="9">
        <f t="shared" si="90"/>
        <v>0</v>
      </c>
      <c r="AO41" s="9">
        <f t="shared" si="91"/>
        <v>0</v>
      </c>
      <c r="AP41" s="9">
        <f t="shared" si="92"/>
        <v>0</v>
      </c>
      <c r="AQ41" s="96">
        <f t="shared" si="93"/>
        <v>0</v>
      </c>
      <c r="AR41" s="4">
        <f t="shared" si="166"/>
        <v>0</v>
      </c>
      <c r="AS41" s="9">
        <f t="shared" si="94"/>
        <v>0</v>
      </c>
      <c r="AT41" s="9">
        <f t="shared" si="95"/>
        <v>0</v>
      </c>
      <c r="AU41" s="9">
        <f t="shared" si="155"/>
        <v>0</v>
      </c>
      <c r="AV41" s="9">
        <f t="shared" si="97"/>
        <v>0</v>
      </c>
      <c r="AW41" s="9">
        <f t="shared" si="98"/>
        <v>0</v>
      </c>
      <c r="AX41" s="9">
        <f t="shared" si="99"/>
        <v>0</v>
      </c>
      <c r="AY41" s="9">
        <f t="shared" si="100"/>
        <v>0</v>
      </c>
      <c r="AZ41" s="96">
        <f t="shared" si="101"/>
        <v>0</v>
      </c>
      <c r="BA41" s="4">
        <f t="shared" si="166"/>
        <v>0</v>
      </c>
      <c r="BB41" s="9">
        <f t="shared" si="102"/>
        <v>0</v>
      </c>
      <c r="BC41" s="9">
        <f t="shared" si="103"/>
        <v>0</v>
      </c>
      <c r="BD41" s="9">
        <f t="shared" si="156"/>
        <v>0</v>
      </c>
      <c r="BE41" s="9">
        <f t="shared" si="105"/>
        <v>0</v>
      </c>
      <c r="BF41" s="9">
        <f t="shared" si="106"/>
        <v>0</v>
      </c>
      <c r="BG41" s="9">
        <f t="shared" si="107"/>
        <v>0</v>
      </c>
      <c r="BH41" s="9">
        <f t="shared" si="108"/>
        <v>0</v>
      </c>
      <c r="BI41" s="96">
        <f t="shared" si="109"/>
        <v>0</v>
      </c>
      <c r="BJ41" s="4">
        <f t="shared" si="166"/>
        <v>0</v>
      </c>
      <c r="BK41" s="9">
        <f t="shared" si="110"/>
        <v>0</v>
      </c>
      <c r="BL41" s="9">
        <f t="shared" si="111"/>
        <v>0</v>
      </c>
      <c r="BM41" s="9">
        <f t="shared" si="157"/>
        <v>0</v>
      </c>
      <c r="BN41" s="9">
        <f t="shared" si="113"/>
        <v>0</v>
      </c>
      <c r="BO41" s="9">
        <f t="shared" si="114"/>
        <v>0</v>
      </c>
      <c r="BP41" s="9">
        <f t="shared" si="115"/>
        <v>0</v>
      </c>
      <c r="BQ41" s="9">
        <f t="shared" si="116"/>
        <v>0</v>
      </c>
      <c r="BR41" s="96">
        <f t="shared" si="117"/>
        <v>0</v>
      </c>
      <c r="BS41" s="4">
        <f t="shared" si="166"/>
        <v>0</v>
      </c>
      <c r="BT41" s="9">
        <f t="shared" si="118"/>
        <v>0</v>
      </c>
      <c r="BU41" s="9">
        <f t="shared" si="119"/>
        <v>0</v>
      </c>
      <c r="BV41" s="9">
        <f t="shared" si="158"/>
        <v>0</v>
      </c>
      <c r="BW41" s="9">
        <f t="shared" si="121"/>
        <v>0</v>
      </c>
      <c r="BX41" s="9">
        <f t="shared" si="122"/>
        <v>0</v>
      </c>
      <c r="BY41" s="9">
        <f t="shared" si="123"/>
        <v>0</v>
      </c>
      <c r="BZ41" s="9">
        <f t="shared" si="124"/>
        <v>0</v>
      </c>
      <c r="CA41" s="96">
        <f t="shared" si="125"/>
        <v>0</v>
      </c>
      <c r="CB41" s="4">
        <f t="shared" si="166"/>
        <v>0</v>
      </c>
      <c r="CC41" s="9">
        <f t="shared" si="126"/>
        <v>0</v>
      </c>
      <c r="CD41" s="9">
        <f t="shared" si="127"/>
        <v>0</v>
      </c>
      <c r="CE41" s="9">
        <f t="shared" si="159"/>
        <v>0</v>
      </c>
      <c r="CF41" s="9">
        <f t="shared" si="129"/>
        <v>0</v>
      </c>
      <c r="CG41" s="9">
        <f t="shared" si="130"/>
        <v>0</v>
      </c>
      <c r="CH41" s="9">
        <f t="shared" si="131"/>
        <v>0</v>
      </c>
      <c r="CI41" s="9">
        <f t="shared" si="132"/>
        <v>0</v>
      </c>
      <c r="CJ41" s="96">
        <f t="shared" si="133"/>
        <v>0</v>
      </c>
      <c r="CK41" s="4">
        <f t="shared" si="166"/>
        <v>0</v>
      </c>
      <c r="CL41" s="9">
        <f t="shared" si="134"/>
        <v>0</v>
      </c>
      <c r="CM41" s="9">
        <f t="shared" si="135"/>
        <v>0</v>
      </c>
      <c r="CN41" s="9">
        <f t="shared" si="160"/>
        <v>0</v>
      </c>
      <c r="CO41" s="9">
        <f t="shared" si="137"/>
        <v>0</v>
      </c>
      <c r="CP41" s="9">
        <f t="shared" si="138"/>
        <v>0</v>
      </c>
      <c r="CQ41" s="9">
        <f t="shared" si="139"/>
        <v>0</v>
      </c>
      <c r="CR41" s="9">
        <f t="shared" si="140"/>
        <v>0</v>
      </c>
      <c r="CS41" s="96">
        <f t="shared" si="141"/>
        <v>0</v>
      </c>
    </row>
    <row r="42" spans="1:97" ht="12.9" customHeight="1" x14ac:dyDescent="0.25">
      <c r="A42" s="212"/>
      <c r="B42" s="213"/>
      <c r="C42" s="213"/>
      <c r="D42" s="214"/>
      <c r="E42" s="214"/>
      <c r="F42" s="271"/>
      <c r="G42" s="215"/>
      <c r="H42" s="244"/>
      <c r="I42" s="190"/>
      <c r="J42" s="191"/>
      <c r="K42" s="388">
        <f t="shared" si="143"/>
        <v>0</v>
      </c>
      <c r="L42" s="94">
        <f t="shared" si="144"/>
        <v>0</v>
      </c>
      <c r="M42" s="9">
        <f t="shared" si="161"/>
        <v>0</v>
      </c>
      <c r="N42" s="9">
        <f t="shared" si="145"/>
        <v>0</v>
      </c>
      <c r="O42" s="9"/>
      <c r="P42" s="96">
        <f t="shared" si="162"/>
        <v>0</v>
      </c>
      <c r="Q42" s="4">
        <f t="shared" si="163"/>
        <v>0</v>
      </c>
      <c r="R42" s="9">
        <f t="shared" si="164"/>
        <v>0</v>
      </c>
      <c r="S42" s="9">
        <f t="shared" si="146"/>
        <v>0</v>
      </c>
      <c r="T42" s="9">
        <f t="shared" si="147"/>
        <v>0</v>
      </c>
      <c r="U42" s="9">
        <f t="shared" si="148"/>
        <v>0</v>
      </c>
      <c r="V42" s="9">
        <f t="shared" si="165"/>
        <v>0</v>
      </c>
      <c r="W42" s="9">
        <f t="shared" si="149"/>
        <v>0</v>
      </c>
      <c r="X42" s="9">
        <f t="shared" si="150"/>
        <v>0</v>
      </c>
      <c r="Y42" s="96">
        <f t="shared" si="151"/>
        <v>0</v>
      </c>
      <c r="Z42" s="4">
        <f t="shared" si="166"/>
        <v>0</v>
      </c>
      <c r="AA42" s="9">
        <f t="shared" si="78"/>
        <v>0</v>
      </c>
      <c r="AB42" s="9">
        <f t="shared" si="79"/>
        <v>0</v>
      </c>
      <c r="AC42" s="9">
        <f t="shared" si="153"/>
        <v>0</v>
      </c>
      <c r="AD42" s="9">
        <f t="shared" si="81"/>
        <v>0</v>
      </c>
      <c r="AE42" s="9">
        <f t="shared" si="82"/>
        <v>0</v>
      </c>
      <c r="AF42" s="9">
        <f t="shared" si="83"/>
        <v>0</v>
      </c>
      <c r="AG42" s="9">
        <f t="shared" si="84"/>
        <v>0</v>
      </c>
      <c r="AH42" s="96">
        <f t="shared" si="85"/>
        <v>0</v>
      </c>
      <c r="AI42" s="4">
        <f t="shared" si="166"/>
        <v>0</v>
      </c>
      <c r="AJ42" s="9">
        <f t="shared" si="86"/>
        <v>0</v>
      </c>
      <c r="AK42" s="9">
        <f t="shared" si="87"/>
        <v>0</v>
      </c>
      <c r="AL42" s="9">
        <f t="shared" si="154"/>
        <v>0</v>
      </c>
      <c r="AM42" s="9">
        <f t="shared" si="89"/>
        <v>0</v>
      </c>
      <c r="AN42" s="9">
        <f t="shared" si="90"/>
        <v>0</v>
      </c>
      <c r="AO42" s="9">
        <f t="shared" si="91"/>
        <v>0</v>
      </c>
      <c r="AP42" s="9">
        <f t="shared" si="92"/>
        <v>0</v>
      </c>
      <c r="AQ42" s="96">
        <f t="shared" si="93"/>
        <v>0</v>
      </c>
      <c r="AR42" s="4">
        <f t="shared" si="166"/>
        <v>0</v>
      </c>
      <c r="AS42" s="9">
        <f t="shared" si="94"/>
        <v>0</v>
      </c>
      <c r="AT42" s="9">
        <f t="shared" si="95"/>
        <v>0</v>
      </c>
      <c r="AU42" s="9">
        <f t="shared" si="155"/>
        <v>0</v>
      </c>
      <c r="AV42" s="9">
        <f t="shared" si="97"/>
        <v>0</v>
      </c>
      <c r="AW42" s="9">
        <f t="shared" si="98"/>
        <v>0</v>
      </c>
      <c r="AX42" s="9">
        <f t="shared" si="99"/>
        <v>0</v>
      </c>
      <c r="AY42" s="9">
        <f t="shared" si="100"/>
        <v>0</v>
      </c>
      <c r="AZ42" s="96">
        <f t="shared" si="101"/>
        <v>0</v>
      </c>
      <c r="BA42" s="4">
        <f t="shared" si="166"/>
        <v>0</v>
      </c>
      <c r="BB42" s="9">
        <f t="shared" si="102"/>
        <v>0</v>
      </c>
      <c r="BC42" s="9">
        <f t="shared" si="103"/>
        <v>0</v>
      </c>
      <c r="BD42" s="9">
        <f t="shared" si="156"/>
        <v>0</v>
      </c>
      <c r="BE42" s="9">
        <f t="shared" si="105"/>
        <v>0</v>
      </c>
      <c r="BF42" s="9">
        <f t="shared" si="106"/>
        <v>0</v>
      </c>
      <c r="BG42" s="9">
        <f t="shared" si="107"/>
        <v>0</v>
      </c>
      <c r="BH42" s="9">
        <f t="shared" si="108"/>
        <v>0</v>
      </c>
      <c r="BI42" s="96">
        <f t="shared" si="109"/>
        <v>0</v>
      </c>
      <c r="BJ42" s="4">
        <f t="shared" si="166"/>
        <v>0</v>
      </c>
      <c r="BK42" s="9">
        <f t="shared" si="110"/>
        <v>0</v>
      </c>
      <c r="BL42" s="9">
        <f t="shared" si="111"/>
        <v>0</v>
      </c>
      <c r="BM42" s="9">
        <f t="shared" si="157"/>
        <v>0</v>
      </c>
      <c r="BN42" s="9">
        <f t="shared" si="113"/>
        <v>0</v>
      </c>
      <c r="BO42" s="9">
        <f t="shared" si="114"/>
        <v>0</v>
      </c>
      <c r="BP42" s="9">
        <f t="shared" si="115"/>
        <v>0</v>
      </c>
      <c r="BQ42" s="9">
        <f t="shared" si="116"/>
        <v>0</v>
      </c>
      <c r="BR42" s="96">
        <f t="shared" si="117"/>
        <v>0</v>
      </c>
      <c r="BS42" s="4">
        <f t="shared" si="166"/>
        <v>0</v>
      </c>
      <c r="BT42" s="9">
        <f t="shared" si="118"/>
        <v>0</v>
      </c>
      <c r="BU42" s="9">
        <f t="shared" si="119"/>
        <v>0</v>
      </c>
      <c r="BV42" s="9">
        <f t="shared" si="158"/>
        <v>0</v>
      </c>
      <c r="BW42" s="9">
        <f t="shared" si="121"/>
        <v>0</v>
      </c>
      <c r="BX42" s="9">
        <f t="shared" si="122"/>
        <v>0</v>
      </c>
      <c r="BY42" s="9">
        <f t="shared" si="123"/>
        <v>0</v>
      </c>
      <c r="BZ42" s="9">
        <f t="shared" si="124"/>
        <v>0</v>
      </c>
      <c r="CA42" s="96">
        <f t="shared" si="125"/>
        <v>0</v>
      </c>
      <c r="CB42" s="4">
        <f t="shared" si="166"/>
        <v>0</v>
      </c>
      <c r="CC42" s="9">
        <f t="shared" si="126"/>
        <v>0</v>
      </c>
      <c r="CD42" s="9">
        <f t="shared" si="127"/>
        <v>0</v>
      </c>
      <c r="CE42" s="9">
        <f t="shared" si="159"/>
        <v>0</v>
      </c>
      <c r="CF42" s="9">
        <f t="shared" si="129"/>
        <v>0</v>
      </c>
      <c r="CG42" s="9">
        <f t="shared" si="130"/>
        <v>0</v>
      </c>
      <c r="CH42" s="9">
        <f t="shared" si="131"/>
        <v>0</v>
      </c>
      <c r="CI42" s="9">
        <f t="shared" si="132"/>
        <v>0</v>
      </c>
      <c r="CJ42" s="96">
        <f t="shared" si="133"/>
        <v>0</v>
      </c>
      <c r="CK42" s="4">
        <f t="shared" si="166"/>
        <v>0</v>
      </c>
      <c r="CL42" s="9">
        <f t="shared" si="134"/>
        <v>0</v>
      </c>
      <c r="CM42" s="9">
        <f t="shared" si="135"/>
        <v>0</v>
      </c>
      <c r="CN42" s="9">
        <f t="shared" si="160"/>
        <v>0</v>
      </c>
      <c r="CO42" s="9">
        <f t="shared" si="137"/>
        <v>0</v>
      </c>
      <c r="CP42" s="9">
        <f t="shared" si="138"/>
        <v>0</v>
      </c>
      <c r="CQ42" s="9">
        <f t="shared" si="139"/>
        <v>0</v>
      </c>
      <c r="CR42" s="9">
        <f t="shared" si="140"/>
        <v>0</v>
      </c>
      <c r="CS42" s="96">
        <f t="shared" si="141"/>
        <v>0</v>
      </c>
    </row>
    <row r="43" spans="1:97" ht="12.9" customHeight="1" x14ac:dyDescent="0.25">
      <c r="A43" s="212"/>
      <c r="B43" s="213"/>
      <c r="C43" s="213"/>
      <c r="D43" s="214"/>
      <c r="E43" s="214"/>
      <c r="F43" s="271"/>
      <c r="G43" s="215"/>
      <c r="H43" s="244"/>
      <c r="I43" s="190"/>
      <c r="J43" s="191"/>
      <c r="K43" s="388">
        <f t="shared" si="143"/>
        <v>0</v>
      </c>
      <c r="L43" s="94">
        <f t="shared" si="144"/>
        <v>0</v>
      </c>
      <c r="M43" s="9">
        <f t="shared" si="161"/>
        <v>0</v>
      </c>
      <c r="N43" s="9">
        <f t="shared" si="145"/>
        <v>0</v>
      </c>
      <c r="O43" s="9"/>
      <c r="P43" s="96">
        <f t="shared" si="162"/>
        <v>0</v>
      </c>
      <c r="Q43" s="4">
        <f t="shared" si="163"/>
        <v>0</v>
      </c>
      <c r="R43" s="9">
        <f t="shared" si="164"/>
        <v>0</v>
      </c>
      <c r="S43" s="9">
        <f t="shared" si="146"/>
        <v>0</v>
      </c>
      <c r="T43" s="9">
        <f t="shared" si="147"/>
        <v>0</v>
      </c>
      <c r="U43" s="9">
        <f t="shared" si="148"/>
        <v>0</v>
      </c>
      <c r="V43" s="9">
        <f t="shared" si="165"/>
        <v>0</v>
      </c>
      <c r="W43" s="9">
        <f t="shared" si="149"/>
        <v>0</v>
      </c>
      <c r="X43" s="9">
        <f t="shared" si="150"/>
        <v>0</v>
      </c>
      <c r="Y43" s="96">
        <f t="shared" si="151"/>
        <v>0</v>
      </c>
      <c r="Z43" s="4">
        <f t="shared" si="166"/>
        <v>0</v>
      </c>
      <c r="AA43" s="9">
        <f t="shared" si="78"/>
        <v>0</v>
      </c>
      <c r="AB43" s="9">
        <f t="shared" si="79"/>
        <v>0</v>
      </c>
      <c r="AC43" s="9">
        <f t="shared" si="153"/>
        <v>0</v>
      </c>
      <c r="AD43" s="9">
        <f t="shared" si="81"/>
        <v>0</v>
      </c>
      <c r="AE43" s="9">
        <f t="shared" si="82"/>
        <v>0</v>
      </c>
      <c r="AF43" s="9">
        <f t="shared" si="83"/>
        <v>0</v>
      </c>
      <c r="AG43" s="9">
        <f t="shared" si="84"/>
        <v>0</v>
      </c>
      <c r="AH43" s="96">
        <f t="shared" si="85"/>
        <v>0</v>
      </c>
      <c r="AI43" s="4">
        <f t="shared" si="166"/>
        <v>0</v>
      </c>
      <c r="AJ43" s="9">
        <f t="shared" si="86"/>
        <v>0</v>
      </c>
      <c r="AK43" s="9">
        <f t="shared" si="87"/>
        <v>0</v>
      </c>
      <c r="AL43" s="9">
        <f t="shared" si="154"/>
        <v>0</v>
      </c>
      <c r="AM43" s="9">
        <f t="shared" si="89"/>
        <v>0</v>
      </c>
      <c r="AN43" s="9">
        <f t="shared" si="90"/>
        <v>0</v>
      </c>
      <c r="AO43" s="9">
        <f t="shared" si="91"/>
        <v>0</v>
      </c>
      <c r="AP43" s="9">
        <f t="shared" si="92"/>
        <v>0</v>
      </c>
      <c r="AQ43" s="96">
        <f t="shared" si="93"/>
        <v>0</v>
      </c>
      <c r="AR43" s="4">
        <f t="shared" si="166"/>
        <v>0</v>
      </c>
      <c r="AS43" s="9">
        <f t="shared" si="94"/>
        <v>0</v>
      </c>
      <c r="AT43" s="9">
        <f t="shared" si="95"/>
        <v>0</v>
      </c>
      <c r="AU43" s="9">
        <f t="shared" si="155"/>
        <v>0</v>
      </c>
      <c r="AV43" s="9">
        <f t="shared" si="97"/>
        <v>0</v>
      </c>
      <c r="AW43" s="9">
        <f t="shared" si="98"/>
        <v>0</v>
      </c>
      <c r="AX43" s="9">
        <f t="shared" si="99"/>
        <v>0</v>
      </c>
      <c r="AY43" s="9">
        <f t="shared" si="100"/>
        <v>0</v>
      </c>
      <c r="AZ43" s="96">
        <f t="shared" si="101"/>
        <v>0</v>
      </c>
      <c r="BA43" s="4">
        <f t="shared" si="166"/>
        <v>0</v>
      </c>
      <c r="BB43" s="9">
        <f t="shared" si="102"/>
        <v>0</v>
      </c>
      <c r="BC43" s="9">
        <f t="shared" si="103"/>
        <v>0</v>
      </c>
      <c r="BD43" s="9">
        <f t="shared" si="156"/>
        <v>0</v>
      </c>
      <c r="BE43" s="9">
        <f t="shared" si="105"/>
        <v>0</v>
      </c>
      <c r="BF43" s="9">
        <f t="shared" si="106"/>
        <v>0</v>
      </c>
      <c r="BG43" s="9">
        <f t="shared" si="107"/>
        <v>0</v>
      </c>
      <c r="BH43" s="9">
        <f t="shared" si="108"/>
        <v>0</v>
      </c>
      <c r="BI43" s="96">
        <f t="shared" si="109"/>
        <v>0</v>
      </c>
      <c r="BJ43" s="4">
        <f t="shared" si="166"/>
        <v>0</v>
      </c>
      <c r="BK43" s="9">
        <f t="shared" si="110"/>
        <v>0</v>
      </c>
      <c r="BL43" s="9">
        <f t="shared" si="111"/>
        <v>0</v>
      </c>
      <c r="BM43" s="9">
        <f t="shared" si="157"/>
        <v>0</v>
      </c>
      <c r="BN43" s="9">
        <f t="shared" si="113"/>
        <v>0</v>
      </c>
      <c r="BO43" s="9">
        <f t="shared" si="114"/>
        <v>0</v>
      </c>
      <c r="BP43" s="9">
        <f t="shared" si="115"/>
        <v>0</v>
      </c>
      <c r="BQ43" s="9">
        <f t="shared" si="116"/>
        <v>0</v>
      </c>
      <c r="BR43" s="96">
        <f t="shared" si="117"/>
        <v>0</v>
      </c>
      <c r="BS43" s="4">
        <f t="shared" si="166"/>
        <v>0</v>
      </c>
      <c r="BT43" s="9">
        <f t="shared" si="118"/>
        <v>0</v>
      </c>
      <c r="BU43" s="9">
        <f t="shared" si="119"/>
        <v>0</v>
      </c>
      <c r="BV43" s="9">
        <f t="shared" si="158"/>
        <v>0</v>
      </c>
      <c r="BW43" s="9">
        <f t="shared" si="121"/>
        <v>0</v>
      </c>
      <c r="BX43" s="9">
        <f t="shared" si="122"/>
        <v>0</v>
      </c>
      <c r="BY43" s="9">
        <f t="shared" si="123"/>
        <v>0</v>
      </c>
      <c r="BZ43" s="9">
        <f t="shared" si="124"/>
        <v>0</v>
      </c>
      <c r="CA43" s="96">
        <f t="shared" si="125"/>
        <v>0</v>
      </c>
      <c r="CB43" s="4">
        <f t="shared" si="166"/>
        <v>0</v>
      </c>
      <c r="CC43" s="9">
        <f t="shared" si="126"/>
        <v>0</v>
      </c>
      <c r="CD43" s="9">
        <f t="shared" si="127"/>
        <v>0</v>
      </c>
      <c r="CE43" s="9">
        <f t="shared" si="159"/>
        <v>0</v>
      </c>
      <c r="CF43" s="9">
        <f t="shared" si="129"/>
        <v>0</v>
      </c>
      <c r="CG43" s="9">
        <f t="shared" si="130"/>
        <v>0</v>
      </c>
      <c r="CH43" s="9">
        <f t="shared" si="131"/>
        <v>0</v>
      </c>
      <c r="CI43" s="9">
        <f t="shared" si="132"/>
        <v>0</v>
      </c>
      <c r="CJ43" s="96">
        <f t="shared" si="133"/>
        <v>0</v>
      </c>
      <c r="CK43" s="4">
        <f t="shared" si="166"/>
        <v>0</v>
      </c>
      <c r="CL43" s="9">
        <f t="shared" si="134"/>
        <v>0</v>
      </c>
      <c r="CM43" s="9">
        <f t="shared" si="135"/>
        <v>0</v>
      </c>
      <c r="CN43" s="9">
        <f t="shared" si="160"/>
        <v>0</v>
      </c>
      <c r="CO43" s="9">
        <f t="shared" si="137"/>
        <v>0</v>
      </c>
      <c r="CP43" s="9">
        <f t="shared" si="138"/>
        <v>0</v>
      </c>
      <c r="CQ43" s="9">
        <f t="shared" si="139"/>
        <v>0</v>
      </c>
      <c r="CR43" s="9">
        <f t="shared" si="140"/>
        <v>0</v>
      </c>
      <c r="CS43" s="96">
        <f t="shared" si="141"/>
        <v>0</v>
      </c>
    </row>
    <row r="44" spans="1:97" ht="12.9" customHeight="1" x14ac:dyDescent="0.25">
      <c r="A44" s="212"/>
      <c r="B44" s="213"/>
      <c r="C44" s="213"/>
      <c r="D44" s="186"/>
      <c r="E44" s="214"/>
      <c r="F44" s="271"/>
      <c r="G44" s="215"/>
      <c r="H44" s="244"/>
      <c r="I44" s="190"/>
      <c r="J44" s="191"/>
      <c r="K44" s="388">
        <f t="shared" si="143"/>
        <v>0</v>
      </c>
      <c r="L44" s="94">
        <f t="shared" si="144"/>
        <v>0</v>
      </c>
      <c r="M44" s="9">
        <f t="shared" si="161"/>
        <v>0</v>
      </c>
      <c r="N44" s="9">
        <f t="shared" si="145"/>
        <v>0</v>
      </c>
      <c r="O44" s="9"/>
      <c r="P44" s="96">
        <f t="shared" si="162"/>
        <v>0</v>
      </c>
      <c r="Q44" s="4">
        <f t="shared" si="163"/>
        <v>0</v>
      </c>
      <c r="R44" s="9">
        <f t="shared" si="164"/>
        <v>0</v>
      </c>
      <c r="S44" s="9">
        <f t="shared" si="146"/>
        <v>0</v>
      </c>
      <c r="T44" s="9">
        <f t="shared" si="147"/>
        <v>0</v>
      </c>
      <c r="U44" s="9">
        <f t="shared" si="148"/>
        <v>0</v>
      </c>
      <c r="V44" s="9">
        <f t="shared" si="165"/>
        <v>0</v>
      </c>
      <c r="W44" s="9">
        <f t="shared" si="149"/>
        <v>0</v>
      </c>
      <c r="X44" s="9">
        <f t="shared" si="150"/>
        <v>0</v>
      </c>
      <c r="Y44" s="96">
        <f t="shared" si="151"/>
        <v>0</v>
      </c>
      <c r="Z44" s="4">
        <f t="shared" si="166"/>
        <v>0</v>
      </c>
      <c r="AA44" s="9">
        <f t="shared" si="78"/>
        <v>0</v>
      </c>
      <c r="AB44" s="9">
        <f t="shared" si="79"/>
        <v>0</v>
      </c>
      <c r="AC44" s="9">
        <f t="shared" si="153"/>
        <v>0</v>
      </c>
      <c r="AD44" s="9">
        <f t="shared" si="81"/>
        <v>0</v>
      </c>
      <c r="AE44" s="9">
        <f t="shared" si="82"/>
        <v>0</v>
      </c>
      <c r="AF44" s="9">
        <f t="shared" si="83"/>
        <v>0</v>
      </c>
      <c r="AG44" s="9">
        <f t="shared" si="84"/>
        <v>0</v>
      </c>
      <c r="AH44" s="96">
        <f t="shared" si="85"/>
        <v>0</v>
      </c>
      <c r="AI44" s="4">
        <f t="shared" si="166"/>
        <v>0</v>
      </c>
      <c r="AJ44" s="9">
        <f t="shared" si="86"/>
        <v>0</v>
      </c>
      <c r="AK44" s="9">
        <f t="shared" si="87"/>
        <v>0</v>
      </c>
      <c r="AL44" s="9">
        <f t="shared" si="154"/>
        <v>0</v>
      </c>
      <c r="AM44" s="9">
        <f t="shared" si="89"/>
        <v>0</v>
      </c>
      <c r="AN44" s="9">
        <f t="shared" si="90"/>
        <v>0</v>
      </c>
      <c r="AO44" s="9">
        <f t="shared" si="91"/>
        <v>0</v>
      </c>
      <c r="AP44" s="9">
        <f t="shared" si="92"/>
        <v>0</v>
      </c>
      <c r="AQ44" s="96">
        <f t="shared" si="93"/>
        <v>0</v>
      </c>
      <c r="AR44" s="4">
        <f t="shared" si="166"/>
        <v>0</v>
      </c>
      <c r="AS44" s="9">
        <f t="shared" si="94"/>
        <v>0</v>
      </c>
      <c r="AT44" s="9">
        <f t="shared" si="95"/>
        <v>0</v>
      </c>
      <c r="AU44" s="9">
        <f t="shared" si="155"/>
        <v>0</v>
      </c>
      <c r="AV44" s="9">
        <f t="shared" si="97"/>
        <v>0</v>
      </c>
      <c r="AW44" s="9">
        <f t="shared" si="98"/>
        <v>0</v>
      </c>
      <c r="AX44" s="9">
        <f t="shared" si="99"/>
        <v>0</v>
      </c>
      <c r="AY44" s="9">
        <f t="shared" si="100"/>
        <v>0</v>
      </c>
      <c r="AZ44" s="96">
        <f t="shared" si="101"/>
        <v>0</v>
      </c>
      <c r="BA44" s="4">
        <f t="shared" si="166"/>
        <v>0</v>
      </c>
      <c r="BB44" s="9">
        <f t="shared" si="102"/>
        <v>0</v>
      </c>
      <c r="BC44" s="9">
        <f t="shared" si="103"/>
        <v>0</v>
      </c>
      <c r="BD44" s="9">
        <f t="shared" si="156"/>
        <v>0</v>
      </c>
      <c r="BE44" s="9">
        <f t="shared" si="105"/>
        <v>0</v>
      </c>
      <c r="BF44" s="9">
        <f t="shared" si="106"/>
        <v>0</v>
      </c>
      <c r="BG44" s="9">
        <f t="shared" si="107"/>
        <v>0</v>
      </c>
      <c r="BH44" s="9">
        <f t="shared" si="108"/>
        <v>0</v>
      </c>
      <c r="BI44" s="96">
        <f t="shared" si="109"/>
        <v>0</v>
      </c>
      <c r="BJ44" s="4">
        <f t="shared" si="166"/>
        <v>0</v>
      </c>
      <c r="BK44" s="9">
        <f t="shared" si="110"/>
        <v>0</v>
      </c>
      <c r="BL44" s="9">
        <f t="shared" si="111"/>
        <v>0</v>
      </c>
      <c r="BM44" s="9">
        <f t="shared" si="157"/>
        <v>0</v>
      </c>
      <c r="BN44" s="9">
        <f t="shared" si="113"/>
        <v>0</v>
      </c>
      <c r="BO44" s="9">
        <f t="shared" si="114"/>
        <v>0</v>
      </c>
      <c r="BP44" s="9">
        <f t="shared" si="115"/>
        <v>0</v>
      </c>
      <c r="BQ44" s="9">
        <f t="shared" si="116"/>
        <v>0</v>
      </c>
      <c r="BR44" s="96">
        <f t="shared" si="117"/>
        <v>0</v>
      </c>
      <c r="BS44" s="4">
        <f t="shared" si="166"/>
        <v>0</v>
      </c>
      <c r="BT44" s="9">
        <f t="shared" si="118"/>
        <v>0</v>
      </c>
      <c r="BU44" s="9">
        <f t="shared" si="119"/>
        <v>0</v>
      </c>
      <c r="BV44" s="9">
        <f t="shared" si="158"/>
        <v>0</v>
      </c>
      <c r="BW44" s="9">
        <f t="shared" si="121"/>
        <v>0</v>
      </c>
      <c r="BX44" s="9">
        <f t="shared" si="122"/>
        <v>0</v>
      </c>
      <c r="BY44" s="9">
        <f t="shared" si="123"/>
        <v>0</v>
      </c>
      <c r="BZ44" s="9">
        <f t="shared" si="124"/>
        <v>0</v>
      </c>
      <c r="CA44" s="96">
        <f t="shared" si="125"/>
        <v>0</v>
      </c>
      <c r="CB44" s="4">
        <f t="shared" si="166"/>
        <v>0</v>
      </c>
      <c r="CC44" s="9">
        <f t="shared" si="126"/>
        <v>0</v>
      </c>
      <c r="CD44" s="9">
        <f t="shared" si="127"/>
        <v>0</v>
      </c>
      <c r="CE44" s="9">
        <f t="shared" si="159"/>
        <v>0</v>
      </c>
      <c r="CF44" s="9">
        <f t="shared" si="129"/>
        <v>0</v>
      </c>
      <c r="CG44" s="9">
        <f t="shared" si="130"/>
        <v>0</v>
      </c>
      <c r="CH44" s="9">
        <f t="shared" si="131"/>
        <v>0</v>
      </c>
      <c r="CI44" s="9">
        <f t="shared" si="132"/>
        <v>0</v>
      </c>
      <c r="CJ44" s="96">
        <f t="shared" si="133"/>
        <v>0</v>
      </c>
      <c r="CK44" s="4">
        <f t="shared" si="166"/>
        <v>0</v>
      </c>
      <c r="CL44" s="9">
        <f t="shared" si="134"/>
        <v>0</v>
      </c>
      <c r="CM44" s="9">
        <f t="shared" si="135"/>
        <v>0</v>
      </c>
      <c r="CN44" s="9">
        <f t="shared" si="160"/>
        <v>0</v>
      </c>
      <c r="CO44" s="9">
        <f t="shared" si="137"/>
        <v>0</v>
      </c>
      <c r="CP44" s="9">
        <f t="shared" si="138"/>
        <v>0</v>
      </c>
      <c r="CQ44" s="9">
        <f t="shared" si="139"/>
        <v>0</v>
      </c>
      <c r="CR44" s="9">
        <f t="shared" si="140"/>
        <v>0</v>
      </c>
      <c r="CS44" s="96">
        <f t="shared" si="141"/>
        <v>0</v>
      </c>
    </row>
    <row r="45" spans="1:97" ht="12.9" customHeight="1" x14ac:dyDescent="0.25">
      <c r="A45" s="212"/>
      <c r="B45" s="213"/>
      <c r="C45" s="213"/>
      <c r="D45" s="186"/>
      <c r="E45" s="214"/>
      <c r="F45" s="271"/>
      <c r="G45" s="215"/>
      <c r="H45" s="244"/>
      <c r="I45" s="190"/>
      <c r="J45" s="191"/>
      <c r="K45" s="388">
        <f t="shared" si="143"/>
        <v>0</v>
      </c>
      <c r="L45" s="94">
        <f t="shared" si="144"/>
        <v>0</v>
      </c>
      <c r="M45" s="9">
        <f t="shared" si="161"/>
        <v>0</v>
      </c>
      <c r="N45" s="9">
        <f t="shared" si="145"/>
        <v>0</v>
      </c>
      <c r="O45" s="9"/>
      <c r="P45" s="96">
        <f t="shared" si="162"/>
        <v>0</v>
      </c>
      <c r="Q45" s="4">
        <f t="shared" si="163"/>
        <v>0</v>
      </c>
      <c r="R45" s="9">
        <f t="shared" si="164"/>
        <v>0</v>
      </c>
      <c r="S45" s="9">
        <f t="shared" si="146"/>
        <v>0</v>
      </c>
      <c r="T45" s="9">
        <f t="shared" si="147"/>
        <v>0</v>
      </c>
      <c r="U45" s="9">
        <f t="shared" si="148"/>
        <v>0</v>
      </c>
      <c r="V45" s="9">
        <f t="shared" si="165"/>
        <v>0</v>
      </c>
      <c r="W45" s="9">
        <f t="shared" si="149"/>
        <v>0</v>
      </c>
      <c r="X45" s="9">
        <f t="shared" si="150"/>
        <v>0</v>
      </c>
      <c r="Y45" s="96">
        <f t="shared" si="151"/>
        <v>0</v>
      </c>
      <c r="Z45" s="4">
        <f t="shared" si="166"/>
        <v>0</v>
      </c>
      <c r="AA45" s="9">
        <f t="shared" si="78"/>
        <v>0</v>
      </c>
      <c r="AB45" s="9">
        <f t="shared" si="79"/>
        <v>0</v>
      </c>
      <c r="AC45" s="9">
        <f t="shared" si="153"/>
        <v>0</v>
      </c>
      <c r="AD45" s="9">
        <f t="shared" si="81"/>
        <v>0</v>
      </c>
      <c r="AE45" s="9">
        <f t="shared" si="82"/>
        <v>0</v>
      </c>
      <c r="AF45" s="9">
        <f t="shared" si="83"/>
        <v>0</v>
      </c>
      <c r="AG45" s="9">
        <f t="shared" si="84"/>
        <v>0</v>
      </c>
      <c r="AH45" s="96">
        <f t="shared" si="85"/>
        <v>0</v>
      </c>
      <c r="AI45" s="4">
        <f t="shared" si="166"/>
        <v>0</v>
      </c>
      <c r="AJ45" s="9">
        <f t="shared" si="86"/>
        <v>0</v>
      </c>
      <c r="AK45" s="9">
        <f t="shared" si="87"/>
        <v>0</v>
      </c>
      <c r="AL45" s="9">
        <f t="shared" si="154"/>
        <v>0</v>
      </c>
      <c r="AM45" s="9">
        <f t="shared" si="89"/>
        <v>0</v>
      </c>
      <c r="AN45" s="9">
        <f t="shared" si="90"/>
        <v>0</v>
      </c>
      <c r="AO45" s="9">
        <f t="shared" si="91"/>
        <v>0</v>
      </c>
      <c r="AP45" s="9">
        <f t="shared" si="92"/>
        <v>0</v>
      </c>
      <c r="AQ45" s="96">
        <f t="shared" si="93"/>
        <v>0</v>
      </c>
      <c r="AR45" s="4">
        <f t="shared" si="166"/>
        <v>0</v>
      </c>
      <c r="AS45" s="9">
        <f t="shared" si="94"/>
        <v>0</v>
      </c>
      <c r="AT45" s="9">
        <f t="shared" si="95"/>
        <v>0</v>
      </c>
      <c r="AU45" s="9">
        <f t="shared" si="155"/>
        <v>0</v>
      </c>
      <c r="AV45" s="9">
        <f t="shared" si="97"/>
        <v>0</v>
      </c>
      <c r="AW45" s="9">
        <f t="shared" si="98"/>
        <v>0</v>
      </c>
      <c r="AX45" s="9">
        <f t="shared" si="99"/>
        <v>0</v>
      </c>
      <c r="AY45" s="9">
        <f t="shared" si="100"/>
        <v>0</v>
      </c>
      <c r="AZ45" s="96">
        <f t="shared" si="101"/>
        <v>0</v>
      </c>
      <c r="BA45" s="4">
        <f t="shared" si="166"/>
        <v>0</v>
      </c>
      <c r="BB45" s="9">
        <f t="shared" si="102"/>
        <v>0</v>
      </c>
      <c r="BC45" s="9">
        <f t="shared" si="103"/>
        <v>0</v>
      </c>
      <c r="BD45" s="9">
        <f t="shared" si="156"/>
        <v>0</v>
      </c>
      <c r="BE45" s="9">
        <f t="shared" si="105"/>
        <v>0</v>
      </c>
      <c r="BF45" s="9">
        <f t="shared" si="106"/>
        <v>0</v>
      </c>
      <c r="BG45" s="9">
        <f t="shared" si="107"/>
        <v>0</v>
      </c>
      <c r="BH45" s="9">
        <f t="shared" si="108"/>
        <v>0</v>
      </c>
      <c r="BI45" s="96">
        <f t="shared" si="109"/>
        <v>0</v>
      </c>
      <c r="BJ45" s="4">
        <f t="shared" si="166"/>
        <v>0</v>
      </c>
      <c r="BK45" s="9">
        <f t="shared" si="110"/>
        <v>0</v>
      </c>
      <c r="BL45" s="9">
        <f t="shared" si="111"/>
        <v>0</v>
      </c>
      <c r="BM45" s="9">
        <f t="shared" si="157"/>
        <v>0</v>
      </c>
      <c r="BN45" s="9">
        <f t="shared" si="113"/>
        <v>0</v>
      </c>
      <c r="BO45" s="9">
        <f t="shared" si="114"/>
        <v>0</v>
      </c>
      <c r="BP45" s="9">
        <f t="shared" si="115"/>
        <v>0</v>
      </c>
      <c r="BQ45" s="9">
        <f t="shared" si="116"/>
        <v>0</v>
      </c>
      <c r="BR45" s="96">
        <f t="shared" si="117"/>
        <v>0</v>
      </c>
      <c r="BS45" s="4">
        <f t="shared" si="166"/>
        <v>0</v>
      </c>
      <c r="BT45" s="9">
        <f t="shared" si="118"/>
        <v>0</v>
      </c>
      <c r="BU45" s="9">
        <f t="shared" si="119"/>
        <v>0</v>
      </c>
      <c r="BV45" s="9">
        <f t="shared" si="158"/>
        <v>0</v>
      </c>
      <c r="BW45" s="9">
        <f t="shared" si="121"/>
        <v>0</v>
      </c>
      <c r="BX45" s="9">
        <f t="shared" si="122"/>
        <v>0</v>
      </c>
      <c r="BY45" s="9">
        <f t="shared" si="123"/>
        <v>0</v>
      </c>
      <c r="BZ45" s="9">
        <f t="shared" si="124"/>
        <v>0</v>
      </c>
      <c r="CA45" s="96">
        <f t="shared" si="125"/>
        <v>0</v>
      </c>
      <c r="CB45" s="4">
        <f t="shared" si="166"/>
        <v>0</v>
      </c>
      <c r="CC45" s="9">
        <f t="shared" si="126"/>
        <v>0</v>
      </c>
      <c r="CD45" s="9">
        <f t="shared" si="127"/>
        <v>0</v>
      </c>
      <c r="CE45" s="9">
        <f t="shared" si="159"/>
        <v>0</v>
      </c>
      <c r="CF45" s="9">
        <f t="shared" si="129"/>
        <v>0</v>
      </c>
      <c r="CG45" s="9">
        <f t="shared" si="130"/>
        <v>0</v>
      </c>
      <c r="CH45" s="9">
        <f t="shared" si="131"/>
        <v>0</v>
      </c>
      <c r="CI45" s="9">
        <f t="shared" si="132"/>
        <v>0</v>
      </c>
      <c r="CJ45" s="96">
        <f t="shared" si="133"/>
        <v>0</v>
      </c>
      <c r="CK45" s="4">
        <f t="shared" si="166"/>
        <v>0</v>
      </c>
      <c r="CL45" s="9">
        <f t="shared" si="134"/>
        <v>0</v>
      </c>
      <c r="CM45" s="9">
        <f t="shared" si="135"/>
        <v>0</v>
      </c>
      <c r="CN45" s="9">
        <f t="shared" si="160"/>
        <v>0</v>
      </c>
      <c r="CO45" s="9">
        <f t="shared" si="137"/>
        <v>0</v>
      </c>
      <c r="CP45" s="9">
        <f t="shared" si="138"/>
        <v>0</v>
      </c>
      <c r="CQ45" s="9">
        <f t="shared" si="139"/>
        <v>0</v>
      </c>
      <c r="CR45" s="9">
        <f t="shared" si="140"/>
        <v>0</v>
      </c>
      <c r="CS45" s="96">
        <f t="shared" si="141"/>
        <v>0</v>
      </c>
    </row>
    <row r="46" spans="1:97" ht="12.9" customHeight="1" x14ac:dyDescent="0.25">
      <c r="A46" s="212"/>
      <c r="B46" s="213"/>
      <c r="C46" s="213"/>
      <c r="D46" s="186"/>
      <c r="E46" s="214"/>
      <c r="F46" s="271"/>
      <c r="G46" s="215"/>
      <c r="H46" s="244"/>
      <c r="I46" s="190"/>
      <c r="J46" s="191"/>
      <c r="K46" s="388">
        <f t="shared" si="143"/>
        <v>0</v>
      </c>
      <c r="L46" s="94">
        <f t="shared" si="144"/>
        <v>0</v>
      </c>
      <c r="M46" s="9">
        <f t="shared" si="161"/>
        <v>0</v>
      </c>
      <c r="N46" s="9">
        <f t="shared" si="145"/>
        <v>0</v>
      </c>
      <c r="O46" s="9"/>
      <c r="P46" s="96">
        <f t="shared" si="162"/>
        <v>0</v>
      </c>
      <c r="Q46" s="4">
        <f t="shared" si="163"/>
        <v>0</v>
      </c>
      <c r="R46" s="9">
        <f t="shared" si="164"/>
        <v>0</v>
      </c>
      <c r="S46" s="9">
        <f t="shared" si="146"/>
        <v>0</v>
      </c>
      <c r="T46" s="9">
        <f t="shared" si="147"/>
        <v>0</v>
      </c>
      <c r="U46" s="9">
        <f t="shared" si="148"/>
        <v>0</v>
      </c>
      <c r="V46" s="9">
        <f t="shared" si="165"/>
        <v>0</v>
      </c>
      <c r="W46" s="9">
        <f t="shared" si="149"/>
        <v>0</v>
      </c>
      <c r="X46" s="9">
        <f t="shared" si="150"/>
        <v>0</v>
      </c>
      <c r="Y46" s="96">
        <f t="shared" si="151"/>
        <v>0</v>
      </c>
      <c r="Z46" s="4">
        <f t="shared" si="166"/>
        <v>0</v>
      </c>
      <c r="AA46" s="9">
        <f t="shared" si="78"/>
        <v>0</v>
      </c>
      <c r="AB46" s="9">
        <f t="shared" si="79"/>
        <v>0</v>
      </c>
      <c r="AC46" s="9">
        <f t="shared" si="153"/>
        <v>0</v>
      </c>
      <c r="AD46" s="9">
        <f t="shared" si="81"/>
        <v>0</v>
      </c>
      <c r="AE46" s="9">
        <f t="shared" si="82"/>
        <v>0</v>
      </c>
      <c r="AF46" s="9">
        <f t="shared" si="83"/>
        <v>0</v>
      </c>
      <c r="AG46" s="9">
        <f t="shared" si="84"/>
        <v>0</v>
      </c>
      <c r="AH46" s="96">
        <f t="shared" si="85"/>
        <v>0</v>
      </c>
      <c r="AI46" s="4">
        <f t="shared" si="166"/>
        <v>0</v>
      </c>
      <c r="AJ46" s="9">
        <f t="shared" si="86"/>
        <v>0</v>
      </c>
      <c r="AK46" s="9">
        <f t="shared" si="87"/>
        <v>0</v>
      </c>
      <c r="AL46" s="9">
        <f t="shared" si="154"/>
        <v>0</v>
      </c>
      <c r="AM46" s="9">
        <f t="shared" si="89"/>
        <v>0</v>
      </c>
      <c r="AN46" s="9">
        <f t="shared" si="90"/>
        <v>0</v>
      </c>
      <c r="AO46" s="9">
        <f t="shared" si="91"/>
        <v>0</v>
      </c>
      <c r="AP46" s="9">
        <f t="shared" si="92"/>
        <v>0</v>
      </c>
      <c r="AQ46" s="96">
        <f t="shared" si="93"/>
        <v>0</v>
      </c>
      <c r="AR46" s="4">
        <f t="shared" si="166"/>
        <v>0</v>
      </c>
      <c r="AS46" s="9">
        <f t="shared" si="94"/>
        <v>0</v>
      </c>
      <c r="AT46" s="9">
        <f t="shared" si="95"/>
        <v>0</v>
      </c>
      <c r="AU46" s="9">
        <f t="shared" si="155"/>
        <v>0</v>
      </c>
      <c r="AV46" s="9">
        <f t="shared" si="97"/>
        <v>0</v>
      </c>
      <c r="AW46" s="9">
        <f t="shared" si="98"/>
        <v>0</v>
      </c>
      <c r="AX46" s="9">
        <f t="shared" si="99"/>
        <v>0</v>
      </c>
      <c r="AY46" s="9">
        <f t="shared" si="100"/>
        <v>0</v>
      </c>
      <c r="AZ46" s="96">
        <f t="shared" si="101"/>
        <v>0</v>
      </c>
      <c r="BA46" s="4">
        <f t="shared" si="166"/>
        <v>0</v>
      </c>
      <c r="BB46" s="9">
        <f t="shared" si="102"/>
        <v>0</v>
      </c>
      <c r="BC46" s="9">
        <f t="shared" si="103"/>
        <v>0</v>
      </c>
      <c r="BD46" s="9">
        <f t="shared" si="156"/>
        <v>0</v>
      </c>
      <c r="BE46" s="9">
        <f t="shared" si="105"/>
        <v>0</v>
      </c>
      <c r="BF46" s="9">
        <f t="shared" si="106"/>
        <v>0</v>
      </c>
      <c r="BG46" s="9">
        <f t="shared" si="107"/>
        <v>0</v>
      </c>
      <c r="BH46" s="9">
        <f t="shared" si="108"/>
        <v>0</v>
      </c>
      <c r="BI46" s="96">
        <f t="shared" si="109"/>
        <v>0</v>
      </c>
      <c r="BJ46" s="4">
        <f t="shared" si="166"/>
        <v>0</v>
      </c>
      <c r="BK46" s="9">
        <f t="shared" si="110"/>
        <v>0</v>
      </c>
      <c r="BL46" s="9">
        <f t="shared" si="111"/>
        <v>0</v>
      </c>
      <c r="BM46" s="9">
        <f t="shared" si="157"/>
        <v>0</v>
      </c>
      <c r="BN46" s="9">
        <f t="shared" si="113"/>
        <v>0</v>
      </c>
      <c r="BO46" s="9">
        <f t="shared" si="114"/>
        <v>0</v>
      </c>
      <c r="BP46" s="9">
        <f t="shared" si="115"/>
        <v>0</v>
      </c>
      <c r="BQ46" s="9">
        <f t="shared" si="116"/>
        <v>0</v>
      </c>
      <c r="BR46" s="96">
        <f t="shared" si="117"/>
        <v>0</v>
      </c>
      <c r="BS46" s="4">
        <f t="shared" si="166"/>
        <v>0</v>
      </c>
      <c r="BT46" s="9">
        <f t="shared" si="118"/>
        <v>0</v>
      </c>
      <c r="BU46" s="9">
        <f t="shared" si="119"/>
        <v>0</v>
      </c>
      <c r="BV46" s="9">
        <f t="shared" si="158"/>
        <v>0</v>
      </c>
      <c r="BW46" s="9">
        <f t="shared" si="121"/>
        <v>0</v>
      </c>
      <c r="BX46" s="9">
        <f t="shared" si="122"/>
        <v>0</v>
      </c>
      <c r="BY46" s="9">
        <f t="shared" si="123"/>
        <v>0</v>
      </c>
      <c r="BZ46" s="9">
        <f t="shared" si="124"/>
        <v>0</v>
      </c>
      <c r="CA46" s="96">
        <f t="shared" si="125"/>
        <v>0</v>
      </c>
      <c r="CB46" s="4">
        <f t="shared" si="166"/>
        <v>0</v>
      </c>
      <c r="CC46" s="9">
        <f t="shared" si="126"/>
        <v>0</v>
      </c>
      <c r="CD46" s="9">
        <f t="shared" si="127"/>
        <v>0</v>
      </c>
      <c r="CE46" s="9">
        <f t="shared" si="159"/>
        <v>0</v>
      </c>
      <c r="CF46" s="9">
        <f t="shared" si="129"/>
        <v>0</v>
      </c>
      <c r="CG46" s="9">
        <f t="shared" si="130"/>
        <v>0</v>
      </c>
      <c r="CH46" s="9">
        <f t="shared" si="131"/>
        <v>0</v>
      </c>
      <c r="CI46" s="9">
        <f t="shared" si="132"/>
        <v>0</v>
      </c>
      <c r="CJ46" s="96">
        <f t="shared" si="133"/>
        <v>0</v>
      </c>
      <c r="CK46" s="4">
        <f t="shared" si="166"/>
        <v>0</v>
      </c>
      <c r="CL46" s="9">
        <f t="shared" si="134"/>
        <v>0</v>
      </c>
      <c r="CM46" s="9">
        <f t="shared" si="135"/>
        <v>0</v>
      </c>
      <c r="CN46" s="9">
        <f t="shared" si="160"/>
        <v>0</v>
      </c>
      <c r="CO46" s="9">
        <f t="shared" si="137"/>
        <v>0</v>
      </c>
      <c r="CP46" s="9">
        <f t="shared" si="138"/>
        <v>0</v>
      </c>
      <c r="CQ46" s="9">
        <f t="shared" si="139"/>
        <v>0</v>
      </c>
      <c r="CR46" s="9">
        <f t="shared" si="140"/>
        <v>0</v>
      </c>
      <c r="CS46" s="96">
        <f t="shared" si="141"/>
        <v>0</v>
      </c>
    </row>
    <row r="47" spans="1:97" ht="12.9" customHeight="1" x14ac:dyDescent="0.25">
      <c r="A47" s="212"/>
      <c r="B47" s="213"/>
      <c r="C47" s="213"/>
      <c r="D47" s="186"/>
      <c r="E47" s="214"/>
      <c r="F47" s="271"/>
      <c r="G47" s="215"/>
      <c r="H47" s="244"/>
      <c r="I47" s="190"/>
      <c r="J47" s="191"/>
      <c r="K47" s="388">
        <f t="shared" si="143"/>
        <v>0</v>
      </c>
      <c r="L47" s="94">
        <f t="shared" si="144"/>
        <v>0</v>
      </c>
      <c r="M47" s="9">
        <f t="shared" si="161"/>
        <v>0</v>
      </c>
      <c r="N47" s="9">
        <f t="shared" si="145"/>
        <v>0</v>
      </c>
      <c r="O47" s="9"/>
      <c r="P47" s="96">
        <f t="shared" si="162"/>
        <v>0</v>
      </c>
      <c r="Q47" s="4">
        <f t="shared" si="163"/>
        <v>0</v>
      </c>
      <c r="R47" s="9">
        <f t="shared" si="164"/>
        <v>0</v>
      </c>
      <c r="S47" s="9">
        <f t="shared" si="146"/>
        <v>0</v>
      </c>
      <c r="T47" s="9">
        <f t="shared" si="147"/>
        <v>0</v>
      </c>
      <c r="U47" s="9">
        <f t="shared" si="148"/>
        <v>0</v>
      </c>
      <c r="V47" s="9">
        <f t="shared" si="165"/>
        <v>0</v>
      </c>
      <c r="W47" s="9">
        <f t="shared" si="149"/>
        <v>0</v>
      </c>
      <c r="X47" s="9">
        <f t="shared" si="150"/>
        <v>0</v>
      </c>
      <c r="Y47" s="96">
        <f t="shared" si="151"/>
        <v>0</v>
      </c>
      <c r="Z47" s="4">
        <f t="shared" si="166"/>
        <v>0</v>
      </c>
      <c r="AA47" s="9">
        <f t="shared" si="78"/>
        <v>0</v>
      </c>
      <c r="AB47" s="9">
        <f t="shared" si="79"/>
        <v>0</v>
      </c>
      <c r="AC47" s="9">
        <f t="shared" si="153"/>
        <v>0</v>
      </c>
      <c r="AD47" s="9">
        <f t="shared" si="81"/>
        <v>0</v>
      </c>
      <c r="AE47" s="9">
        <f t="shared" si="82"/>
        <v>0</v>
      </c>
      <c r="AF47" s="9">
        <f t="shared" si="83"/>
        <v>0</v>
      </c>
      <c r="AG47" s="9">
        <f t="shared" si="84"/>
        <v>0</v>
      </c>
      <c r="AH47" s="96">
        <f t="shared" si="85"/>
        <v>0</v>
      </c>
      <c r="AI47" s="4">
        <f t="shared" si="166"/>
        <v>0</v>
      </c>
      <c r="AJ47" s="9">
        <f t="shared" si="86"/>
        <v>0</v>
      </c>
      <c r="AK47" s="9">
        <f t="shared" si="87"/>
        <v>0</v>
      </c>
      <c r="AL47" s="9">
        <f t="shared" si="154"/>
        <v>0</v>
      </c>
      <c r="AM47" s="9">
        <f t="shared" si="89"/>
        <v>0</v>
      </c>
      <c r="AN47" s="9">
        <f t="shared" si="90"/>
        <v>0</v>
      </c>
      <c r="AO47" s="9">
        <f t="shared" si="91"/>
        <v>0</v>
      </c>
      <c r="AP47" s="9">
        <f t="shared" si="92"/>
        <v>0</v>
      </c>
      <c r="AQ47" s="96">
        <f t="shared" si="93"/>
        <v>0</v>
      </c>
      <c r="AR47" s="4">
        <f t="shared" si="166"/>
        <v>0</v>
      </c>
      <c r="AS47" s="9">
        <f t="shared" si="94"/>
        <v>0</v>
      </c>
      <c r="AT47" s="9">
        <f t="shared" si="95"/>
        <v>0</v>
      </c>
      <c r="AU47" s="9">
        <f t="shared" si="155"/>
        <v>0</v>
      </c>
      <c r="AV47" s="9">
        <f t="shared" si="97"/>
        <v>0</v>
      </c>
      <c r="AW47" s="9">
        <f t="shared" si="98"/>
        <v>0</v>
      </c>
      <c r="AX47" s="9">
        <f t="shared" si="99"/>
        <v>0</v>
      </c>
      <c r="AY47" s="9">
        <f t="shared" si="100"/>
        <v>0</v>
      </c>
      <c r="AZ47" s="96">
        <f t="shared" si="101"/>
        <v>0</v>
      </c>
      <c r="BA47" s="4">
        <f t="shared" si="166"/>
        <v>0</v>
      </c>
      <c r="BB47" s="9">
        <f t="shared" si="102"/>
        <v>0</v>
      </c>
      <c r="BC47" s="9">
        <f t="shared" si="103"/>
        <v>0</v>
      </c>
      <c r="BD47" s="9">
        <f t="shared" si="156"/>
        <v>0</v>
      </c>
      <c r="BE47" s="9">
        <f t="shared" si="105"/>
        <v>0</v>
      </c>
      <c r="BF47" s="9">
        <f t="shared" si="106"/>
        <v>0</v>
      </c>
      <c r="BG47" s="9">
        <f t="shared" si="107"/>
        <v>0</v>
      </c>
      <c r="BH47" s="9">
        <f t="shared" si="108"/>
        <v>0</v>
      </c>
      <c r="BI47" s="96">
        <f t="shared" si="109"/>
        <v>0</v>
      </c>
      <c r="BJ47" s="4">
        <f t="shared" si="166"/>
        <v>0</v>
      </c>
      <c r="BK47" s="9">
        <f t="shared" si="110"/>
        <v>0</v>
      </c>
      <c r="BL47" s="9">
        <f t="shared" si="111"/>
        <v>0</v>
      </c>
      <c r="BM47" s="9">
        <f t="shared" si="157"/>
        <v>0</v>
      </c>
      <c r="BN47" s="9">
        <f t="shared" si="113"/>
        <v>0</v>
      </c>
      <c r="BO47" s="9">
        <f t="shared" si="114"/>
        <v>0</v>
      </c>
      <c r="BP47" s="9">
        <f t="shared" si="115"/>
        <v>0</v>
      </c>
      <c r="BQ47" s="9">
        <f t="shared" si="116"/>
        <v>0</v>
      </c>
      <c r="BR47" s="96">
        <f t="shared" si="117"/>
        <v>0</v>
      </c>
      <c r="BS47" s="4">
        <f t="shared" si="166"/>
        <v>0</v>
      </c>
      <c r="BT47" s="9">
        <f t="shared" si="118"/>
        <v>0</v>
      </c>
      <c r="BU47" s="9">
        <f t="shared" si="119"/>
        <v>0</v>
      </c>
      <c r="BV47" s="9">
        <f t="shared" si="158"/>
        <v>0</v>
      </c>
      <c r="BW47" s="9">
        <f t="shared" si="121"/>
        <v>0</v>
      </c>
      <c r="BX47" s="9">
        <f t="shared" si="122"/>
        <v>0</v>
      </c>
      <c r="BY47" s="9">
        <f t="shared" si="123"/>
        <v>0</v>
      </c>
      <c r="BZ47" s="9">
        <f t="shared" si="124"/>
        <v>0</v>
      </c>
      <c r="CA47" s="96">
        <f t="shared" si="125"/>
        <v>0</v>
      </c>
      <c r="CB47" s="4">
        <f t="shared" si="166"/>
        <v>0</v>
      </c>
      <c r="CC47" s="9">
        <f t="shared" si="126"/>
        <v>0</v>
      </c>
      <c r="CD47" s="9">
        <f t="shared" si="127"/>
        <v>0</v>
      </c>
      <c r="CE47" s="9">
        <f t="shared" si="159"/>
        <v>0</v>
      </c>
      <c r="CF47" s="9">
        <f t="shared" si="129"/>
        <v>0</v>
      </c>
      <c r="CG47" s="9">
        <f t="shared" si="130"/>
        <v>0</v>
      </c>
      <c r="CH47" s="9">
        <f t="shared" si="131"/>
        <v>0</v>
      </c>
      <c r="CI47" s="9">
        <f t="shared" si="132"/>
        <v>0</v>
      </c>
      <c r="CJ47" s="96">
        <f t="shared" si="133"/>
        <v>0</v>
      </c>
      <c r="CK47" s="4">
        <f t="shared" si="166"/>
        <v>0</v>
      </c>
      <c r="CL47" s="9">
        <f t="shared" si="134"/>
        <v>0</v>
      </c>
      <c r="CM47" s="9">
        <f t="shared" si="135"/>
        <v>0</v>
      </c>
      <c r="CN47" s="9">
        <f t="shared" si="160"/>
        <v>0</v>
      </c>
      <c r="CO47" s="9">
        <f t="shared" si="137"/>
        <v>0</v>
      </c>
      <c r="CP47" s="9">
        <f t="shared" si="138"/>
        <v>0</v>
      </c>
      <c r="CQ47" s="9">
        <f t="shared" si="139"/>
        <v>0</v>
      </c>
      <c r="CR47" s="9">
        <f t="shared" si="140"/>
        <v>0</v>
      </c>
      <c r="CS47" s="96">
        <f t="shared" si="141"/>
        <v>0</v>
      </c>
    </row>
    <row r="48" spans="1:97" ht="12.9" customHeight="1" x14ac:dyDescent="0.25">
      <c r="A48" s="212"/>
      <c r="B48" s="213"/>
      <c r="C48" s="213"/>
      <c r="D48" s="186"/>
      <c r="E48" s="214"/>
      <c r="F48" s="271"/>
      <c r="G48" s="215"/>
      <c r="H48" s="244"/>
      <c r="I48" s="190"/>
      <c r="J48" s="191"/>
      <c r="K48" s="388">
        <f t="shared" si="143"/>
        <v>0</v>
      </c>
      <c r="L48" s="94">
        <f t="shared" si="144"/>
        <v>0</v>
      </c>
      <c r="M48" s="9">
        <f t="shared" si="161"/>
        <v>0</v>
      </c>
      <c r="N48" s="9">
        <f t="shared" si="145"/>
        <v>0</v>
      </c>
      <c r="O48" s="9"/>
      <c r="P48" s="96">
        <f t="shared" si="162"/>
        <v>0</v>
      </c>
      <c r="Q48" s="4">
        <f t="shared" si="163"/>
        <v>0</v>
      </c>
      <c r="R48" s="9">
        <f t="shared" si="164"/>
        <v>0</v>
      </c>
      <c r="S48" s="9">
        <f t="shared" si="146"/>
        <v>0</v>
      </c>
      <c r="T48" s="9">
        <f t="shared" si="147"/>
        <v>0</v>
      </c>
      <c r="U48" s="9">
        <f t="shared" si="148"/>
        <v>0</v>
      </c>
      <c r="V48" s="9">
        <f t="shared" si="165"/>
        <v>0</v>
      </c>
      <c r="W48" s="9">
        <f t="shared" si="149"/>
        <v>0</v>
      </c>
      <c r="X48" s="9">
        <f t="shared" si="150"/>
        <v>0</v>
      </c>
      <c r="Y48" s="96">
        <f t="shared" si="151"/>
        <v>0</v>
      </c>
      <c r="Z48" s="4">
        <f t="shared" si="166"/>
        <v>0</v>
      </c>
      <c r="AA48" s="9">
        <f t="shared" si="78"/>
        <v>0</v>
      </c>
      <c r="AB48" s="9">
        <f t="shared" si="79"/>
        <v>0</v>
      </c>
      <c r="AC48" s="9">
        <f t="shared" si="153"/>
        <v>0</v>
      </c>
      <c r="AD48" s="9">
        <f t="shared" si="81"/>
        <v>0</v>
      </c>
      <c r="AE48" s="9">
        <f t="shared" si="82"/>
        <v>0</v>
      </c>
      <c r="AF48" s="9">
        <f t="shared" si="83"/>
        <v>0</v>
      </c>
      <c r="AG48" s="9">
        <f t="shared" si="84"/>
        <v>0</v>
      </c>
      <c r="AH48" s="96">
        <f t="shared" si="85"/>
        <v>0</v>
      </c>
      <c r="AI48" s="4">
        <f t="shared" si="166"/>
        <v>0</v>
      </c>
      <c r="AJ48" s="9">
        <f t="shared" si="86"/>
        <v>0</v>
      </c>
      <c r="AK48" s="9">
        <f t="shared" si="87"/>
        <v>0</v>
      </c>
      <c r="AL48" s="9">
        <f t="shared" si="154"/>
        <v>0</v>
      </c>
      <c r="AM48" s="9">
        <f t="shared" si="89"/>
        <v>0</v>
      </c>
      <c r="AN48" s="9">
        <f t="shared" si="90"/>
        <v>0</v>
      </c>
      <c r="AO48" s="9">
        <f t="shared" si="91"/>
        <v>0</v>
      </c>
      <c r="AP48" s="9">
        <f t="shared" si="92"/>
        <v>0</v>
      </c>
      <c r="AQ48" s="96">
        <f t="shared" si="93"/>
        <v>0</v>
      </c>
      <c r="AR48" s="4">
        <f t="shared" si="166"/>
        <v>0</v>
      </c>
      <c r="AS48" s="9">
        <f t="shared" si="94"/>
        <v>0</v>
      </c>
      <c r="AT48" s="9">
        <f t="shared" si="95"/>
        <v>0</v>
      </c>
      <c r="AU48" s="9">
        <f t="shared" si="155"/>
        <v>0</v>
      </c>
      <c r="AV48" s="9">
        <f t="shared" si="97"/>
        <v>0</v>
      </c>
      <c r="AW48" s="9">
        <f t="shared" si="98"/>
        <v>0</v>
      </c>
      <c r="AX48" s="9">
        <f t="shared" si="99"/>
        <v>0</v>
      </c>
      <c r="AY48" s="9">
        <f t="shared" si="100"/>
        <v>0</v>
      </c>
      <c r="AZ48" s="96">
        <f t="shared" si="101"/>
        <v>0</v>
      </c>
      <c r="BA48" s="4">
        <f t="shared" si="166"/>
        <v>0</v>
      </c>
      <c r="BB48" s="9">
        <f t="shared" si="102"/>
        <v>0</v>
      </c>
      <c r="BC48" s="9">
        <f t="shared" si="103"/>
        <v>0</v>
      </c>
      <c r="BD48" s="9">
        <f t="shared" si="156"/>
        <v>0</v>
      </c>
      <c r="BE48" s="9">
        <f t="shared" si="105"/>
        <v>0</v>
      </c>
      <c r="BF48" s="9">
        <f t="shared" si="106"/>
        <v>0</v>
      </c>
      <c r="BG48" s="9">
        <f t="shared" si="107"/>
        <v>0</v>
      </c>
      <c r="BH48" s="9">
        <f t="shared" si="108"/>
        <v>0</v>
      </c>
      <c r="BI48" s="96">
        <f t="shared" si="109"/>
        <v>0</v>
      </c>
      <c r="BJ48" s="4">
        <f t="shared" si="166"/>
        <v>0</v>
      </c>
      <c r="BK48" s="9">
        <f t="shared" si="110"/>
        <v>0</v>
      </c>
      <c r="BL48" s="9">
        <f t="shared" si="111"/>
        <v>0</v>
      </c>
      <c r="BM48" s="9">
        <f t="shared" si="157"/>
        <v>0</v>
      </c>
      <c r="BN48" s="9">
        <f t="shared" si="113"/>
        <v>0</v>
      </c>
      <c r="BO48" s="9">
        <f t="shared" si="114"/>
        <v>0</v>
      </c>
      <c r="BP48" s="9">
        <f t="shared" si="115"/>
        <v>0</v>
      </c>
      <c r="BQ48" s="9">
        <f t="shared" si="116"/>
        <v>0</v>
      </c>
      <c r="BR48" s="96">
        <f t="shared" si="117"/>
        <v>0</v>
      </c>
      <c r="BS48" s="4">
        <f t="shared" si="166"/>
        <v>0</v>
      </c>
      <c r="BT48" s="9">
        <f t="shared" si="118"/>
        <v>0</v>
      </c>
      <c r="BU48" s="9">
        <f t="shared" si="119"/>
        <v>0</v>
      </c>
      <c r="BV48" s="9">
        <f t="shared" si="158"/>
        <v>0</v>
      </c>
      <c r="BW48" s="9">
        <f t="shared" si="121"/>
        <v>0</v>
      </c>
      <c r="BX48" s="9">
        <f t="shared" si="122"/>
        <v>0</v>
      </c>
      <c r="BY48" s="9">
        <f t="shared" si="123"/>
        <v>0</v>
      </c>
      <c r="BZ48" s="9">
        <f t="shared" si="124"/>
        <v>0</v>
      </c>
      <c r="CA48" s="96">
        <f t="shared" si="125"/>
        <v>0</v>
      </c>
      <c r="CB48" s="4">
        <f t="shared" si="166"/>
        <v>0</v>
      </c>
      <c r="CC48" s="9">
        <f t="shared" si="126"/>
        <v>0</v>
      </c>
      <c r="CD48" s="9">
        <f t="shared" si="127"/>
        <v>0</v>
      </c>
      <c r="CE48" s="9">
        <f t="shared" si="159"/>
        <v>0</v>
      </c>
      <c r="CF48" s="9">
        <f t="shared" si="129"/>
        <v>0</v>
      </c>
      <c r="CG48" s="9">
        <f t="shared" si="130"/>
        <v>0</v>
      </c>
      <c r="CH48" s="9">
        <f t="shared" si="131"/>
        <v>0</v>
      </c>
      <c r="CI48" s="9">
        <f t="shared" si="132"/>
        <v>0</v>
      </c>
      <c r="CJ48" s="96">
        <f t="shared" si="133"/>
        <v>0</v>
      </c>
      <c r="CK48" s="4">
        <f t="shared" si="166"/>
        <v>0</v>
      </c>
      <c r="CL48" s="9">
        <f t="shared" si="134"/>
        <v>0</v>
      </c>
      <c r="CM48" s="9">
        <f t="shared" si="135"/>
        <v>0</v>
      </c>
      <c r="CN48" s="9">
        <f t="shared" si="160"/>
        <v>0</v>
      </c>
      <c r="CO48" s="9">
        <f t="shared" si="137"/>
        <v>0</v>
      </c>
      <c r="CP48" s="9">
        <f t="shared" si="138"/>
        <v>0</v>
      </c>
      <c r="CQ48" s="9">
        <f t="shared" si="139"/>
        <v>0</v>
      </c>
      <c r="CR48" s="9">
        <f t="shared" si="140"/>
        <v>0</v>
      </c>
      <c r="CS48" s="96">
        <f t="shared" si="141"/>
        <v>0</v>
      </c>
    </row>
    <row r="49" spans="1:97" ht="12.9" customHeight="1" x14ac:dyDescent="0.25">
      <c r="A49" s="212"/>
      <c r="B49" s="213"/>
      <c r="C49" s="213"/>
      <c r="D49" s="186"/>
      <c r="E49" s="214"/>
      <c r="F49" s="271"/>
      <c r="G49" s="215"/>
      <c r="H49" s="244"/>
      <c r="I49" s="190"/>
      <c r="J49" s="191"/>
      <c r="K49" s="388">
        <f t="shared" si="143"/>
        <v>0</v>
      </c>
      <c r="L49" s="94">
        <f t="shared" si="144"/>
        <v>0</v>
      </c>
      <c r="M49" s="9">
        <f t="shared" si="161"/>
        <v>0</v>
      </c>
      <c r="N49" s="9">
        <f t="shared" si="145"/>
        <v>0</v>
      </c>
      <c r="O49" s="9"/>
      <c r="P49" s="96">
        <f t="shared" si="162"/>
        <v>0</v>
      </c>
      <c r="Q49" s="4">
        <f t="shared" si="163"/>
        <v>0</v>
      </c>
      <c r="R49" s="9">
        <f t="shared" si="164"/>
        <v>0</v>
      </c>
      <c r="S49" s="9">
        <f t="shared" si="146"/>
        <v>0</v>
      </c>
      <c r="T49" s="9">
        <f t="shared" si="147"/>
        <v>0</v>
      </c>
      <c r="U49" s="9">
        <f t="shared" si="148"/>
        <v>0</v>
      </c>
      <c r="V49" s="9">
        <f t="shared" si="165"/>
        <v>0</v>
      </c>
      <c r="W49" s="9">
        <f t="shared" si="149"/>
        <v>0</v>
      </c>
      <c r="X49" s="9">
        <f t="shared" si="150"/>
        <v>0</v>
      </c>
      <c r="Y49" s="96">
        <f t="shared" si="151"/>
        <v>0</v>
      </c>
      <c r="Z49" s="4">
        <f t="shared" si="166"/>
        <v>0</v>
      </c>
      <c r="AA49" s="9">
        <f t="shared" si="78"/>
        <v>0</v>
      </c>
      <c r="AB49" s="9">
        <f t="shared" si="79"/>
        <v>0</v>
      </c>
      <c r="AC49" s="9">
        <f t="shared" si="153"/>
        <v>0</v>
      </c>
      <c r="AD49" s="9">
        <f t="shared" si="81"/>
        <v>0</v>
      </c>
      <c r="AE49" s="9">
        <f t="shared" si="82"/>
        <v>0</v>
      </c>
      <c r="AF49" s="9">
        <f t="shared" si="83"/>
        <v>0</v>
      </c>
      <c r="AG49" s="9">
        <f t="shared" si="84"/>
        <v>0</v>
      </c>
      <c r="AH49" s="96">
        <f t="shared" si="85"/>
        <v>0</v>
      </c>
      <c r="AI49" s="4">
        <f t="shared" si="166"/>
        <v>0</v>
      </c>
      <c r="AJ49" s="9">
        <f t="shared" si="86"/>
        <v>0</v>
      </c>
      <c r="AK49" s="9">
        <f t="shared" si="87"/>
        <v>0</v>
      </c>
      <c r="AL49" s="9">
        <f t="shared" si="154"/>
        <v>0</v>
      </c>
      <c r="AM49" s="9">
        <f t="shared" si="89"/>
        <v>0</v>
      </c>
      <c r="AN49" s="9">
        <f t="shared" si="90"/>
        <v>0</v>
      </c>
      <c r="AO49" s="9">
        <f t="shared" si="91"/>
        <v>0</v>
      </c>
      <c r="AP49" s="9">
        <f t="shared" si="92"/>
        <v>0</v>
      </c>
      <c r="AQ49" s="96">
        <f t="shared" si="93"/>
        <v>0</v>
      </c>
      <c r="AR49" s="4">
        <f t="shared" si="166"/>
        <v>0</v>
      </c>
      <c r="AS49" s="9">
        <f t="shared" si="94"/>
        <v>0</v>
      </c>
      <c r="AT49" s="9">
        <f t="shared" si="95"/>
        <v>0</v>
      </c>
      <c r="AU49" s="9">
        <f t="shared" si="155"/>
        <v>0</v>
      </c>
      <c r="AV49" s="9">
        <f t="shared" si="97"/>
        <v>0</v>
      </c>
      <c r="AW49" s="9">
        <f t="shared" si="98"/>
        <v>0</v>
      </c>
      <c r="AX49" s="9">
        <f t="shared" si="99"/>
        <v>0</v>
      </c>
      <c r="AY49" s="9">
        <f t="shared" si="100"/>
        <v>0</v>
      </c>
      <c r="AZ49" s="96">
        <f t="shared" si="101"/>
        <v>0</v>
      </c>
      <c r="BA49" s="4">
        <f t="shared" si="166"/>
        <v>0</v>
      </c>
      <c r="BB49" s="9">
        <f t="shared" si="102"/>
        <v>0</v>
      </c>
      <c r="BC49" s="9">
        <f t="shared" si="103"/>
        <v>0</v>
      </c>
      <c r="BD49" s="9">
        <f t="shared" si="156"/>
        <v>0</v>
      </c>
      <c r="BE49" s="9">
        <f t="shared" si="105"/>
        <v>0</v>
      </c>
      <c r="BF49" s="9">
        <f t="shared" si="106"/>
        <v>0</v>
      </c>
      <c r="BG49" s="9">
        <f t="shared" si="107"/>
        <v>0</v>
      </c>
      <c r="BH49" s="9">
        <f t="shared" si="108"/>
        <v>0</v>
      </c>
      <c r="BI49" s="96">
        <f t="shared" si="109"/>
        <v>0</v>
      </c>
      <c r="BJ49" s="4">
        <f t="shared" si="166"/>
        <v>0</v>
      </c>
      <c r="BK49" s="9">
        <f t="shared" si="110"/>
        <v>0</v>
      </c>
      <c r="BL49" s="9">
        <f t="shared" si="111"/>
        <v>0</v>
      </c>
      <c r="BM49" s="9">
        <f t="shared" si="157"/>
        <v>0</v>
      </c>
      <c r="BN49" s="9">
        <f t="shared" si="113"/>
        <v>0</v>
      </c>
      <c r="BO49" s="9">
        <f t="shared" si="114"/>
        <v>0</v>
      </c>
      <c r="BP49" s="9">
        <f t="shared" si="115"/>
        <v>0</v>
      </c>
      <c r="BQ49" s="9">
        <f t="shared" si="116"/>
        <v>0</v>
      </c>
      <c r="BR49" s="96">
        <f t="shared" si="117"/>
        <v>0</v>
      </c>
      <c r="BS49" s="4">
        <f t="shared" si="166"/>
        <v>0</v>
      </c>
      <c r="BT49" s="9">
        <f t="shared" si="118"/>
        <v>0</v>
      </c>
      <c r="BU49" s="9">
        <f t="shared" si="119"/>
        <v>0</v>
      </c>
      <c r="BV49" s="9">
        <f t="shared" si="158"/>
        <v>0</v>
      </c>
      <c r="BW49" s="9">
        <f t="shared" si="121"/>
        <v>0</v>
      </c>
      <c r="BX49" s="9">
        <f t="shared" si="122"/>
        <v>0</v>
      </c>
      <c r="BY49" s="9">
        <f t="shared" si="123"/>
        <v>0</v>
      </c>
      <c r="BZ49" s="9">
        <f t="shared" si="124"/>
        <v>0</v>
      </c>
      <c r="CA49" s="96">
        <f t="shared" si="125"/>
        <v>0</v>
      </c>
      <c r="CB49" s="4">
        <f t="shared" si="166"/>
        <v>0</v>
      </c>
      <c r="CC49" s="9">
        <f t="shared" si="126"/>
        <v>0</v>
      </c>
      <c r="CD49" s="9">
        <f t="shared" si="127"/>
        <v>0</v>
      </c>
      <c r="CE49" s="9">
        <f t="shared" si="159"/>
        <v>0</v>
      </c>
      <c r="CF49" s="9">
        <f t="shared" si="129"/>
        <v>0</v>
      </c>
      <c r="CG49" s="9">
        <f t="shared" si="130"/>
        <v>0</v>
      </c>
      <c r="CH49" s="9">
        <f t="shared" si="131"/>
        <v>0</v>
      </c>
      <c r="CI49" s="9">
        <f t="shared" si="132"/>
        <v>0</v>
      </c>
      <c r="CJ49" s="96">
        <f t="shared" si="133"/>
        <v>0</v>
      </c>
      <c r="CK49" s="4">
        <f t="shared" si="166"/>
        <v>0</v>
      </c>
      <c r="CL49" s="9">
        <f t="shared" si="134"/>
        <v>0</v>
      </c>
      <c r="CM49" s="9">
        <f t="shared" si="135"/>
        <v>0</v>
      </c>
      <c r="CN49" s="9">
        <f t="shared" si="160"/>
        <v>0</v>
      </c>
      <c r="CO49" s="9">
        <f t="shared" si="137"/>
        <v>0</v>
      </c>
      <c r="CP49" s="9">
        <f t="shared" si="138"/>
        <v>0</v>
      </c>
      <c r="CQ49" s="9">
        <f t="shared" si="139"/>
        <v>0</v>
      </c>
      <c r="CR49" s="9">
        <f t="shared" si="140"/>
        <v>0</v>
      </c>
      <c r="CS49" s="96">
        <f t="shared" si="141"/>
        <v>0</v>
      </c>
    </row>
    <row r="50" spans="1:97" ht="12.9" customHeight="1" x14ac:dyDescent="0.25">
      <c r="A50" s="212"/>
      <c r="B50" s="186"/>
      <c r="C50" s="186"/>
      <c r="D50" s="216"/>
      <c r="E50" s="217"/>
      <c r="F50" s="271"/>
      <c r="G50" s="218"/>
      <c r="H50" s="245"/>
      <c r="I50" s="190"/>
      <c r="J50" s="191"/>
      <c r="K50" s="388">
        <f t="shared" si="143"/>
        <v>0</v>
      </c>
      <c r="L50" s="94">
        <f t="shared" si="144"/>
        <v>0</v>
      </c>
      <c r="M50" s="9">
        <f t="shared" si="161"/>
        <v>0</v>
      </c>
      <c r="N50" s="9">
        <f t="shared" si="145"/>
        <v>0</v>
      </c>
      <c r="O50" s="9"/>
      <c r="P50" s="96">
        <f t="shared" si="162"/>
        <v>0</v>
      </c>
      <c r="Q50" s="4">
        <f t="shared" si="163"/>
        <v>0</v>
      </c>
      <c r="R50" s="9">
        <f t="shared" si="164"/>
        <v>0</v>
      </c>
      <c r="S50" s="9">
        <f t="shared" si="146"/>
        <v>0</v>
      </c>
      <c r="T50" s="9">
        <f t="shared" si="147"/>
        <v>0</v>
      </c>
      <c r="U50" s="9">
        <f t="shared" si="148"/>
        <v>0</v>
      </c>
      <c r="V50" s="9">
        <f t="shared" si="165"/>
        <v>0</v>
      </c>
      <c r="W50" s="9">
        <f t="shared" si="149"/>
        <v>0</v>
      </c>
      <c r="X50" s="9">
        <f t="shared" si="150"/>
        <v>0</v>
      </c>
      <c r="Y50" s="96">
        <f t="shared" si="151"/>
        <v>0</v>
      </c>
      <c r="Z50" s="4">
        <f t="shared" si="166"/>
        <v>0</v>
      </c>
      <c r="AA50" s="9">
        <f t="shared" si="78"/>
        <v>0</v>
      </c>
      <c r="AB50" s="9">
        <f t="shared" si="79"/>
        <v>0</v>
      </c>
      <c r="AC50" s="9">
        <f t="shared" si="153"/>
        <v>0</v>
      </c>
      <c r="AD50" s="9">
        <f t="shared" si="81"/>
        <v>0</v>
      </c>
      <c r="AE50" s="9">
        <f t="shared" si="82"/>
        <v>0</v>
      </c>
      <c r="AF50" s="9">
        <f t="shared" si="83"/>
        <v>0</v>
      </c>
      <c r="AG50" s="9">
        <f t="shared" si="84"/>
        <v>0</v>
      </c>
      <c r="AH50" s="96">
        <f t="shared" si="85"/>
        <v>0</v>
      </c>
      <c r="AI50" s="4">
        <f t="shared" si="166"/>
        <v>0</v>
      </c>
      <c r="AJ50" s="9">
        <f t="shared" si="86"/>
        <v>0</v>
      </c>
      <c r="AK50" s="9">
        <f t="shared" si="87"/>
        <v>0</v>
      </c>
      <c r="AL50" s="9">
        <f t="shared" si="154"/>
        <v>0</v>
      </c>
      <c r="AM50" s="9">
        <f t="shared" si="89"/>
        <v>0</v>
      </c>
      <c r="AN50" s="9">
        <f t="shared" si="90"/>
        <v>0</v>
      </c>
      <c r="AO50" s="9">
        <f t="shared" si="91"/>
        <v>0</v>
      </c>
      <c r="AP50" s="9">
        <f t="shared" si="92"/>
        <v>0</v>
      </c>
      <c r="AQ50" s="96">
        <f t="shared" si="93"/>
        <v>0</v>
      </c>
      <c r="AR50" s="4">
        <f t="shared" si="166"/>
        <v>0</v>
      </c>
      <c r="AS50" s="9">
        <f t="shared" si="94"/>
        <v>0</v>
      </c>
      <c r="AT50" s="9">
        <f t="shared" si="95"/>
        <v>0</v>
      </c>
      <c r="AU50" s="9">
        <f t="shared" si="155"/>
        <v>0</v>
      </c>
      <c r="AV50" s="9">
        <f t="shared" si="97"/>
        <v>0</v>
      </c>
      <c r="AW50" s="9">
        <f t="shared" si="98"/>
        <v>0</v>
      </c>
      <c r="AX50" s="9">
        <f t="shared" si="99"/>
        <v>0</v>
      </c>
      <c r="AY50" s="9">
        <f t="shared" si="100"/>
        <v>0</v>
      </c>
      <c r="AZ50" s="96">
        <f t="shared" si="101"/>
        <v>0</v>
      </c>
      <c r="BA50" s="4">
        <f t="shared" si="166"/>
        <v>0</v>
      </c>
      <c r="BB50" s="9">
        <f t="shared" si="102"/>
        <v>0</v>
      </c>
      <c r="BC50" s="9">
        <f t="shared" si="103"/>
        <v>0</v>
      </c>
      <c r="BD50" s="9">
        <f t="shared" si="156"/>
        <v>0</v>
      </c>
      <c r="BE50" s="9">
        <f t="shared" si="105"/>
        <v>0</v>
      </c>
      <c r="BF50" s="9">
        <f t="shared" si="106"/>
        <v>0</v>
      </c>
      <c r="BG50" s="9">
        <f t="shared" si="107"/>
        <v>0</v>
      </c>
      <c r="BH50" s="9">
        <f t="shared" si="108"/>
        <v>0</v>
      </c>
      <c r="BI50" s="96">
        <f t="shared" si="109"/>
        <v>0</v>
      </c>
      <c r="BJ50" s="4">
        <f t="shared" si="166"/>
        <v>0</v>
      </c>
      <c r="BK50" s="9">
        <f t="shared" si="110"/>
        <v>0</v>
      </c>
      <c r="BL50" s="9">
        <f t="shared" si="111"/>
        <v>0</v>
      </c>
      <c r="BM50" s="9">
        <f t="shared" si="157"/>
        <v>0</v>
      </c>
      <c r="BN50" s="9">
        <f t="shared" si="113"/>
        <v>0</v>
      </c>
      <c r="BO50" s="9">
        <f t="shared" si="114"/>
        <v>0</v>
      </c>
      <c r="BP50" s="9">
        <f t="shared" si="115"/>
        <v>0</v>
      </c>
      <c r="BQ50" s="9">
        <f t="shared" si="116"/>
        <v>0</v>
      </c>
      <c r="BR50" s="96">
        <f t="shared" si="117"/>
        <v>0</v>
      </c>
      <c r="BS50" s="4">
        <f t="shared" si="166"/>
        <v>0</v>
      </c>
      <c r="BT50" s="9">
        <f t="shared" si="118"/>
        <v>0</v>
      </c>
      <c r="BU50" s="9">
        <f t="shared" si="119"/>
        <v>0</v>
      </c>
      <c r="BV50" s="9">
        <f t="shared" si="158"/>
        <v>0</v>
      </c>
      <c r="BW50" s="9">
        <f t="shared" si="121"/>
        <v>0</v>
      </c>
      <c r="BX50" s="9">
        <f t="shared" si="122"/>
        <v>0</v>
      </c>
      <c r="BY50" s="9">
        <f t="shared" si="123"/>
        <v>0</v>
      </c>
      <c r="BZ50" s="9">
        <f t="shared" si="124"/>
        <v>0</v>
      </c>
      <c r="CA50" s="96">
        <f t="shared" si="125"/>
        <v>0</v>
      </c>
      <c r="CB50" s="4">
        <f t="shared" si="166"/>
        <v>0</v>
      </c>
      <c r="CC50" s="9">
        <f t="shared" si="126"/>
        <v>0</v>
      </c>
      <c r="CD50" s="9">
        <f t="shared" si="127"/>
        <v>0</v>
      </c>
      <c r="CE50" s="9">
        <f t="shared" si="159"/>
        <v>0</v>
      </c>
      <c r="CF50" s="9">
        <f t="shared" si="129"/>
        <v>0</v>
      </c>
      <c r="CG50" s="9">
        <f t="shared" si="130"/>
        <v>0</v>
      </c>
      <c r="CH50" s="9">
        <f t="shared" si="131"/>
        <v>0</v>
      </c>
      <c r="CI50" s="9">
        <f t="shared" si="132"/>
        <v>0</v>
      </c>
      <c r="CJ50" s="96">
        <f t="shared" si="133"/>
        <v>0</v>
      </c>
      <c r="CK50" s="4">
        <f t="shared" si="166"/>
        <v>0</v>
      </c>
      <c r="CL50" s="9">
        <f t="shared" si="134"/>
        <v>0</v>
      </c>
      <c r="CM50" s="9">
        <f t="shared" si="135"/>
        <v>0</v>
      </c>
      <c r="CN50" s="9">
        <f t="shared" si="160"/>
        <v>0</v>
      </c>
      <c r="CO50" s="9">
        <f t="shared" si="137"/>
        <v>0</v>
      </c>
      <c r="CP50" s="9">
        <f t="shared" si="138"/>
        <v>0</v>
      </c>
      <c r="CQ50" s="9">
        <f t="shared" si="139"/>
        <v>0</v>
      </c>
      <c r="CR50" s="9">
        <f t="shared" si="140"/>
        <v>0</v>
      </c>
      <c r="CS50" s="96">
        <f t="shared" si="141"/>
        <v>0</v>
      </c>
    </row>
    <row r="51" spans="1:97" ht="12.9" customHeight="1" x14ac:dyDescent="0.25">
      <c r="A51" s="212"/>
      <c r="B51" s="186"/>
      <c r="C51" s="186"/>
      <c r="D51" s="186"/>
      <c r="E51" s="217"/>
      <c r="F51" s="271"/>
      <c r="G51" s="218"/>
      <c r="H51" s="245"/>
      <c r="I51" s="190"/>
      <c r="J51" s="191"/>
      <c r="K51" s="388">
        <f t="shared" si="143"/>
        <v>0</v>
      </c>
      <c r="L51" s="94">
        <f t="shared" si="144"/>
        <v>0</v>
      </c>
      <c r="M51" s="9">
        <f t="shared" si="161"/>
        <v>0</v>
      </c>
      <c r="N51" s="9">
        <f t="shared" si="145"/>
        <v>0</v>
      </c>
      <c r="O51" s="9"/>
      <c r="P51" s="96">
        <f t="shared" si="162"/>
        <v>0</v>
      </c>
      <c r="Q51" s="4">
        <f t="shared" si="163"/>
        <v>0</v>
      </c>
      <c r="R51" s="9">
        <f t="shared" si="164"/>
        <v>0</v>
      </c>
      <c r="S51" s="9">
        <f t="shared" si="146"/>
        <v>0</v>
      </c>
      <c r="T51" s="9">
        <f t="shared" si="147"/>
        <v>0</v>
      </c>
      <c r="U51" s="9">
        <f t="shared" si="148"/>
        <v>0</v>
      </c>
      <c r="V51" s="9">
        <f t="shared" si="165"/>
        <v>0</v>
      </c>
      <c r="W51" s="9">
        <f t="shared" si="149"/>
        <v>0</v>
      </c>
      <c r="X51" s="9">
        <f t="shared" si="150"/>
        <v>0</v>
      </c>
      <c r="Y51" s="96">
        <f t="shared" si="151"/>
        <v>0</v>
      </c>
      <c r="Z51" s="4">
        <f t="shared" si="166"/>
        <v>0</v>
      </c>
      <c r="AA51" s="9">
        <f t="shared" si="78"/>
        <v>0</v>
      </c>
      <c r="AB51" s="9">
        <f t="shared" si="79"/>
        <v>0</v>
      </c>
      <c r="AC51" s="9">
        <f t="shared" si="153"/>
        <v>0</v>
      </c>
      <c r="AD51" s="9">
        <f t="shared" si="81"/>
        <v>0</v>
      </c>
      <c r="AE51" s="9">
        <f t="shared" si="82"/>
        <v>0</v>
      </c>
      <c r="AF51" s="9">
        <f t="shared" si="83"/>
        <v>0</v>
      </c>
      <c r="AG51" s="9">
        <f t="shared" si="84"/>
        <v>0</v>
      </c>
      <c r="AH51" s="96">
        <f t="shared" si="85"/>
        <v>0</v>
      </c>
      <c r="AI51" s="4">
        <f t="shared" si="166"/>
        <v>0</v>
      </c>
      <c r="AJ51" s="9">
        <f t="shared" si="86"/>
        <v>0</v>
      </c>
      <c r="AK51" s="9">
        <f t="shared" si="87"/>
        <v>0</v>
      </c>
      <c r="AL51" s="9">
        <f t="shared" si="154"/>
        <v>0</v>
      </c>
      <c r="AM51" s="9">
        <f t="shared" si="89"/>
        <v>0</v>
      </c>
      <c r="AN51" s="9">
        <f t="shared" si="90"/>
        <v>0</v>
      </c>
      <c r="AO51" s="9">
        <f t="shared" si="91"/>
        <v>0</v>
      </c>
      <c r="AP51" s="9">
        <f t="shared" si="92"/>
        <v>0</v>
      </c>
      <c r="AQ51" s="96">
        <f t="shared" si="93"/>
        <v>0</v>
      </c>
      <c r="AR51" s="4">
        <f t="shared" si="166"/>
        <v>0</v>
      </c>
      <c r="AS51" s="9">
        <f t="shared" si="94"/>
        <v>0</v>
      </c>
      <c r="AT51" s="9">
        <f t="shared" si="95"/>
        <v>0</v>
      </c>
      <c r="AU51" s="9">
        <f t="shared" si="155"/>
        <v>0</v>
      </c>
      <c r="AV51" s="9">
        <f t="shared" si="97"/>
        <v>0</v>
      </c>
      <c r="AW51" s="9">
        <f t="shared" si="98"/>
        <v>0</v>
      </c>
      <c r="AX51" s="9">
        <f t="shared" si="99"/>
        <v>0</v>
      </c>
      <c r="AY51" s="9">
        <f t="shared" si="100"/>
        <v>0</v>
      </c>
      <c r="AZ51" s="96">
        <f t="shared" si="101"/>
        <v>0</v>
      </c>
      <c r="BA51" s="4">
        <f t="shared" si="166"/>
        <v>0</v>
      </c>
      <c r="BB51" s="9">
        <f t="shared" si="102"/>
        <v>0</v>
      </c>
      <c r="BC51" s="9">
        <f t="shared" si="103"/>
        <v>0</v>
      </c>
      <c r="BD51" s="9">
        <f t="shared" si="156"/>
        <v>0</v>
      </c>
      <c r="BE51" s="9">
        <f t="shared" si="105"/>
        <v>0</v>
      </c>
      <c r="BF51" s="9">
        <f t="shared" si="106"/>
        <v>0</v>
      </c>
      <c r="BG51" s="9">
        <f t="shared" si="107"/>
        <v>0</v>
      </c>
      <c r="BH51" s="9">
        <f t="shared" si="108"/>
        <v>0</v>
      </c>
      <c r="BI51" s="96">
        <f t="shared" si="109"/>
        <v>0</v>
      </c>
      <c r="BJ51" s="4">
        <f t="shared" si="166"/>
        <v>0</v>
      </c>
      <c r="BK51" s="9">
        <f t="shared" si="110"/>
        <v>0</v>
      </c>
      <c r="BL51" s="9">
        <f t="shared" si="111"/>
        <v>0</v>
      </c>
      <c r="BM51" s="9">
        <f t="shared" si="157"/>
        <v>0</v>
      </c>
      <c r="BN51" s="9">
        <f t="shared" si="113"/>
        <v>0</v>
      </c>
      <c r="BO51" s="9">
        <f t="shared" si="114"/>
        <v>0</v>
      </c>
      <c r="BP51" s="9">
        <f t="shared" si="115"/>
        <v>0</v>
      </c>
      <c r="BQ51" s="9">
        <f t="shared" si="116"/>
        <v>0</v>
      </c>
      <c r="BR51" s="96">
        <f t="shared" si="117"/>
        <v>0</v>
      </c>
      <c r="BS51" s="4">
        <f t="shared" si="166"/>
        <v>0</v>
      </c>
      <c r="BT51" s="9">
        <f t="shared" si="118"/>
        <v>0</v>
      </c>
      <c r="BU51" s="9">
        <f t="shared" si="119"/>
        <v>0</v>
      </c>
      <c r="BV51" s="9">
        <f t="shared" si="158"/>
        <v>0</v>
      </c>
      <c r="BW51" s="9">
        <f t="shared" si="121"/>
        <v>0</v>
      </c>
      <c r="BX51" s="9">
        <f t="shared" si="122"/>
        <v>0</v>
      </c>
      <c r="BY51" s="9">
        <f t="shared" si="123"/>
        <v>0</v>
      </c>
      <c r="BZ51" s="9">
        <f t="shared" si="124"/>
        <v>0</v>
      </c>
      <c r="CA51" s="96">
        <f t="shared" si="125"/>
        <v>0</v>
      </c>
      <c r="CB51" s="4">
        <f t="shared" si="166"/>
        <v>0</v>
      </c>
      <c r="CC51" s="9">
        <f t="shared" si="126"/>
        <v>0</v>
      </c>
      <c r="CD51" s="9">
        <f t="shared" si="127"/>
        <v>0</v>
      </c>
      <c r="CE51" s="9">
        <f t="shared" si="159"/>
        <v>0</v>
      </c>
      <c r="CF51" s="9">
        <f t="shared" si="129"/>
        <v>0</v>
      </c>
      <c r="CG51" s="9">
        <f t="shared" si="130"/>
        <v>0</v>
      </c>
      <c r="CH51" s="9">
        <f t="shared" si="131"/>
        <v>0</v>
      </c>
      <c r="CI51" s="9">
        <f t="shared" si="132"/>
        <v>0</v>
      </c>
      <c r="CJ51" s="96">
        <f t="shared" si="133"/>
        <v>0</v>
      </c>
      <c r="CK51" s="4">
        <f t="shared" si="166"/>
        <v>0</v>
      </c>
      <c r="CL51" s="9">
        <f t="shared" si="134"/>
        <v>0</v>
      </c>
      <c r="CM51" s="9">
        <f t="shared" si="135"/>
        <v>0</v>
      </c>
      <c r="CN51" s="9">
        <f t="shared" si="160"/>
        <v>0</v>
      </c>
      <c r="CO51" s="9">
        <f t="shared" si="137"/>
        <v>0</v>
      </c>
      <c r="CP51" s="9">
        <f t="shared" si="138"/>
        <v>0</v>
      </c>
      <c r="CQ51" s="9">
        <f t="shared" si="139"/>
        <v>0</v>
      </c>
      <c r="CR51" s="9">
        <f t="shared" si="140"/>
        <v>0</v>
      </c>
      <c r="CS51" s="96">
        <f t="shared" si="141"/>
        <v>0</v>
      </c>
    </row>
    <row r="52" spans="1:97" ht="12.9" customHeight="1" x14ac:dyDescent="0.25">
      <c r="A52" s="212"/>
      <c r="B52" s="186"/>
      <c r="C52" s="186"/>
      <c r="D52" s="186"/>
      <c r="E52" s="217"/>
      <c r="F52" s="271"/>
      <c r="G52" s="218"/>
      <c r="H52" s="245"/>
      <c r="I52" s="190"/>
      <c r="J52" s="191"/>
      <c r="K52" s="388">
        <f t="shared" si="143"/>
        <v>0</v>
      </c>
      <c r="L52" s="94">
        <f t="shared" si="144"/>
        <v>0</v>
      </c>
      <c r="M52" s="9">
        <f t="shared" si="161"/>
        <v>0</v>
      </c>
      <c r="N52" s="9">
        <f t="shared" si="145"/>
        <v>0</v>
      </c>
      <c r="O52" s="9"/>
      <c r="P52" s="96">
        <f t="shared" si="162"/>
        <v>0</v>
      </c>
      <c r="Q52" s="4">
        <f t="shared" si="163"/>
        <v>0</v>
      </c>
      <c r="R52" s="9">
        <f t="shared" si="164"/>
        <v>0</v>
      </c>
      <c r="S52" s="9">
        <f t="shared" si="146"/>
        <v>0</v>
      </c>
      <c r="T52" s="9">
        <f t="shared" si="147"/>
        <v>0</v>
      </c>
      <c r="U52" s="9">
        <f t="shared" si="148"/>
        <v>0</v>
      </c>
      <c r="V52" s="9">
        <f t="shared" si="165"/>
        <v>0</v>
      </c>
      <c r="W52" s="9">
        <f t="shared" si="149"/>
        <v>0</v>
      </c>
      <c r="X52" s="9">
        <f t="shared" si="150"/>
        <v>0</v>
      </c>
      <c r="Y52" s="96">
        <f t="shared" si="151"/>
        <v>0</v>
      </c>
      <c r="Z52" s="4">
        <f t="shared" si="166"/>
        <v>0</v>
      </c>
      <c r="AA52" s="9">
        <f t="shared" si="78"/>
        <v>0</v>
      </c>
      <c r="AB52" s="9">
        <f t="shared" si="79"/>
        <v>0</v>
      </c>
      <c r="AC52" s="9">
        <f t="shared" si="153"/>
        <v>0</v>
      </c>
      <c r="AD52" s="9">
        <f t="shared" si="81"/>
        <v>0</v>
      </c>
      <c r="AE52" s="9">
        <f t="shared" si="82"/>
        <v>0</v>
      </c>
      <c r="AF52" s="9">
        <f t="shared" si="83"/>
        <v>0</v>
      </c>
      <c r="AG52" s="9">
        <f t="shared" si="84"/>
        <v>0</v>
      </c>
      <c r="AH52" s="96">
        <f t="shared" si="85"/>
        <v>0</v>
      </c>
      <c r="AI52" s="4">
        <f t="shared" si="166"/>
        <v>0</v>
      </c>
      <c r="AJ52" s="9">
        <f t="shared" si="86"/>
        <v>0</v>
      </c>
      <c r="AK52" s="9">
        <f t="shared" si="87"/>
        <v>0</v>
      </c>
      <c r="AL52" s="9">
        <f t="shared" si="154"/>
        <v>0</v>
      </c>
      <c r="AM52" s="9">
        <f t="shared" si="89"/>
        <v>0</v>
      </c>
      <c r="AN52" s="9">
        <f t="shared" si="90"/>
        <v>0</v>
      </c>
      <c r="AO52" s="9">
        <f t="shared" si="91"/>
        <v>0</v>
      </c>
      <c r="AP52" s="9">
        <f t="shared" si="92"/>
        <v>0</v>
      </c>
      <c r="AQ52" s="96">
        <f t="shared" si="93"/>
        <v>0</v>
      </c>
      <c r="AR52" s="4">
        <f t="shared" si="166"/>
        <v>0</v>
      </c>
      <c r="AS52" s="9">
        <f t="shared" si="94"/>
        <v>0</v>
      </c>
      <c r="AT52" s="9">
        <f t="shared" si="95"/>
        <v>0</v>
      </c>
      <c r="AU52" s="9">
        <f t="shared" si="155"/>
        <v>0</v>
      </c>
      <c r="AV52" s="9">
        <f t="shared" si="97"/>
        <v>0</v>
      </c>
      <c r="AW52" s="9">
        <f t="shared" si="98"/>
        <v>0</v>
      </c>
      <c r="AX52" s="9">
        <f t="shared" si="99"/>
        <v>0</v>
      </c>
      <c r="AY52" s="9">
        <f t="shared" si="100"/>
        <v>0</v>
      </c>
      <c r="AZ52" s="96">
        <f t="shared" si="101"/>
        <v>0</v>
      </c>
      <c r="BA52" s="4">
        <f t="shared" si="166"/>
        <v>0</v>
      </c>
      <c r="BB52" s="9">
        <f t="shared" si="102"/>
        <v>0</v>
      </c>
      <c r="BC52" s="9">
        <f t="shared" si="103"/>
        <v>0</v>
      </c>
      <c r="BD52" s="9">
        <f t="shared" si="156"/>
        <v>0</v>
      </c>
      <c r="BE52" s="9">
        <f t="shared" si="105"/>
        <v>0</v>
      </c>
      <c r="BF52" s="9">
        <f t="shared" si="106"/>
        <v>0</v>
      </c>
      <c r="BG52" s="9">
        <f t="shared" si="107"/>
        <v>0</v>
      </c>
      <c r="BH52" s="9">
        <f t="shared" si="108"/>
        <v>0</v>
      </c>
      <c r="BI52" s="96">
        <f t="shared" si="109"/>
        <v>0</v>
      </c>
      <c r="BJ52" s="4">
        <f t="shared" si="166"/>
        <v>0</v>
      </c>
      <c r="BK52" s="9">
        <f t="shared" si="110"/>
        <v>0</v>
      </c>
      <c r="BL52" s="9">
        <f t="shared" si="111"/>
        <v>0</v>
      </c>
      <c r="BM52" s="9">
        <f t="shared" si="157"/>
        <v>0</v>
      </c>
      <c r="BN52" s="9">
        <f t="shared" si="113"/>
        <v>0</v>
      </c>
      <c r="BO52" s="9">
        <f t="shared" si="114"/>
        <v>0</v>
      </c>
      <c r="BP52" s="9">
        <f t="shared" si="115"/>
        <v>0</v>
      </c>
      <c r="BQ52" s="9">
        <f t="shared" si="116"/>
        <v>0</v>
      </c>
      <c r="BR52" s="96">
        <f t="shared" si="117"/>
        <v>0</v>
      </c>
      <c r="BS52" s="4">
        <f t="shared" si="166"/>
        <v>0</v>
      </c>
      <c r="BT52" s="9">
        <f t="shared" si="118"/>
        <v>0</v>
      </c>
      <c r="BU52" s="9">
        <f t="shared" si="119"/>
        <v>0</v>
      </c>
      <c r="BV52" s="9">
        <f t="shared" si="158"/>
        <v>0</v>
      </c>
      <c r="BW52" s="9">
        <f t="shared" si="121"/>
        <v>0</v>
      </c>
      <c r="BX52" s="9">
        <f t="shared" si="122"/>
        <v>0</v>
      </c>
      <c r="BY52" s="9">
        <f t="shared" si="123"/>
        <v>0</v>
      </c>
      <c r="BZ52" s="9">
        <f t="shared" si="124"/>
        <v>0</v>
      </c>
      <c r="CA52" s="96">
        <f t="shared" si="125"/>
        <v>0</v>
      </c>
      <c r="CB52" s="4">
        <f t="shared" si="166"/>
        <v>0</v>
      </c>
      <c r="CC52" s="9">
        <f t="shared" si="126"/>
        <v>0</v>
      </c>
      <c r="CD52" s="9">
        <f t="shared" si="127"/>
        <v>0</v>
      </c>
      <c r="CE52" s="9">
        <f t="shared" si="159"/>
        <v>0</v>
      </c>
      <c r="CF52" s="9">
        <f t="shared" si="129"/>
        <v>0</v>
      </c>
      <c r="CG52" s="9">
        <f t="shared" si="130"/>
        <v>0</v>
      </c>
      <c r="CH52" s="9">
        <f t="shared" si="131"/>
        <v>0</v>
      </c>
      <c r="CI52" s="9">
        <f t="shared" si="132"/>
        <v>0</v>
      </c>
      <c r="CJ52" s="96">
        <f t="shared" si="133"/>
        <v>0</v>
      </c>
      <c r="CK52" s="4">
        <f t="shared" si="166"/>
        <v>0</v>
      </c>
      <c r="CL52" s="9">
        <f t="shared" si="134"/>
        <v>0</v>
      </c>
      <c r="CM52" s="9">
        <f t="shared" si="135"/>
        <v>0</v>
      </c>
      <c r="CN52" s="9">
        <f t="shared" si="160"/>
        <v>0</v>
      </c>
      <c r="CO52" s="9">
        <f t="shared" si="137"/>
        <v>0</v>
      </c>
      <c r="CP52" s="9">
        <f t="shared" si="138"/>
        <v>0</v>
      </c>
      <c r="CQ52" s="9">
        <f t="shared" si="139"/>
        <v>0</v>
      </c>
      <c r="CR52" s="9">
        <f t="shared" si="140"/>
        <v>0</v>
      </c>
      <c r="CS52" s="96">
        <f t="shared" si="141"/>
        <v>0</v>
      </c>
    </row>
    <row r="53" spans="1:97" ht="12.9" customHeight="1" x14ac:dyDescent="0.25">
      <c r="A53" s="212"/>
      <c r="B53" s="186"/>
      <c r="C53" s="186"/>
      <c r="D53" s="186"/>
      <c r="E53" s="217"/>
      <c r="F53" s="271"/>
      <c r="G53" s="218"/>
      <c r="H53" s="245"/>
      <c r="I53" s="190"/>
      <c r="J53" s="191"/>
      <c r="K53" s="388">
        <f t="shared" si="143"/>
        <v>0</v>
      </c>
      <c r="L53" s="94">
        <f t="shared" si="144"/>
        <v>0</v>
      </c>
      <c r="M53" s="9">
        <f t="shared" si="161"/>
        <v>0</v>
      </c>
      <c r="N53" s="9">
        <f t="shared" si="145"/>
        <v>0</v>
      </c>
      <c r="O53" s="9"/>
      <c r="P53" s="96">
        <f t="shared" si="162"/>
        <v>0</v>
      </c>
      <c r="Q53" s="4">
        <f t="shared" si="163"/>
        <v>0</v>
      </c>
      <c r="R53" s="9">
        <f t="shared" si="164"/>
        <v>0</v>
      </c>
      <c r="S53" s="9">
        <f t="shared" si="146"/>
        <v>0</v>
      </c>
      <c r="T53" s="9">
        <f t="shared" si="147"/>
        <v>0</v>
      </c>
      <c r="U53" s="9">
        <f t="shared" si="148"/>
        <v>0</v>
      </c>
      <c r="V53" s="9">
        <f t="shared" si="165"/>
        <v>0</v>
      </c>
      <c r="W53" s="9">
        <f t="shared" si="149"/>
        <v>0</v>
      </c>
      <c r="X53" s="9">
        <f t="shared" si="150"/>
        <v>0</v>
      </c>
      <c r="Y53" s="96">
        <f t="shared" si="151"/>
        <v>0</v>
      </c>
      <c r="Z53" s="4">
        <f t="shared" ref="Z53:CK68" si="167">IF(YEAR($F53)=Z$4,$E53,0)</f>
        <v>0</v>
      </c>
      <c r="AA53" s="9">
        <f t="shared" si="78"/>
        <v>0</v>
      </c>
      <c r="AB53" s="9">
        <f t="shared" si="79"/>
        <v>0</v>
      </c>
      <c r="AC53" s="9">
        <f t="shared" si="153"/>
        <v>0</v>
      </c>
      <c r="AD53" s="9">
        <f t="shared" si="81"/>
        <v>0</v>
      </c>
      <c r="AE53" s="9">
        <f t="shared" si="82"/>
        <v>0</v>
      </c>
      <c r="AF53" s="9">
        <f t="shared" si="83"/>
        <v>0</v>
      </c>
      <c r="AG53" s="9">
        <f t="shared" si="84"/>
        <v>0</v>
      </c>
      <c r="AH53" s="96">
        <f t="shared" si="85"/>
        <v>0</v>
      </c>
      <c r="AI53" s="4">
        <f t="shared" si="167"/>
        <v>0</v>
      </c>
      <c r="AJ53" s="9">
        <f t="shared" si="86"/>
        <v>0</v>
      </c>
      <c r="AK53" s="9">
        <f t="shared" si="87"/>
        <v>0</v>
      </c>
      <c r="AL53" s="9">
        <f t="shared" si="154"/>
        <v>0</v>
      </c>
      <c r="AM53" s="9">
        <f t="shared" si="89"/>
        <v>0</v>
      </c>
      <c r="AN53" s="9">
        <f t="shared" si="90"/>
        <v>0</v>
      </c>
      <c r="AO53" s="9">
        <f t="shared" si="91"/>
        <v>0</v>
      </c>
      <c r="AP53" s="9">
        <f t="shared" si="92"/>
        <v>0</v>
      </c>
      <c r="AQ53" s="96">
        <f t="shared" si="93"/>
        <v>0</v>
      </c>
      <c r="AR53" s="4">
        <f t="shared" si="167"/>
        <v>0</v>
      </c>
      <c r="AS53" s="9">
        <f t="shared" si="94"/>
        <v>0</v>
      </c>
      <c r="AT53" s="9">
        <f t="shared" si="95"/>
        <v>0</v>
      </c>
      <c r="AU53" s="9">
        <f t="shared" si="155"/>
        <v>0</v>
      </c>
      <c r="AV53" s="9">
        <f t="shared" si="97"/>
        <v>0</v>
      </c>
      <c r="AW53" s="9">
        <f t="shared" si="98"/>
        <v>0</v>
      </c>
      <c r="AX53" s="9">
        <f t="shared" si="99"/>
        <v>0</v>
      </c>
      <c r="AY53" s="9">
        <f t="shared" si="100"/>
        <v>0</v>
      </c>
      <c r="AZ53" s="96">
        <f t="shared" si="101"/>
        <v>0</v>
      </c>
      <c r="BA53" s="4">
        <f t="shared" si="167"/>
        <v>0</v>
      </c>
      <c r="BB53" s="9">
        <f t="shared" si="102"/>
        <v>0</v>
      </c>
      <c r="BC53" s="9">
        <f t="shared" si="103"/>
        <v>0</v>
      </c>
      <c r="BD53" s="9">
        <f t="shared" si="156"/>
        <v>0</v>
      </c>
      <c r="BE53" s="9">
        <f t="shared" si="105"/>
        <v>0</v>
      </c>
      <c r="BF53" s="9">
        <f t="shared" si="106"/>
        <v>0</v>
      </c>
      <c r="BG53" s="9">
        <f t="shared" si="107"/>
        <v>0</v>
      </c>
      <c r="BH53" s="9">
        <f t="shared" si="108"/>
        <v>0</v>
      </c>
      <c r="BI53" s="96">
        <f t="shared" si="109"/>
        <v>0</v>
      </c>
      <c r="BJ53" s="4">
        <f t="shared" si="167"/>
        <v>0</v>
      </c>
      <c r="BK53" s="9">
        <f t="shared" si="110"/>
        <v>0</v>
      </c>
      <c r="BL53" s="9">
        <f t="shared" si="111"/>
        <v>0</v>
      </c>
      <c r="BM53" s="9">
        <f t="shared" si="157"/>
        <v>0</v>
      </c>
      <c r="BN53" s="9">
        <f t="shared" si="113"/>
        <v>0</v>
      </c>
      <c r="BO53" s="9">
        <f t="shared" si="114"/>
        <v>0</v>
      </c>
      <c r="BP53" s="9">
        <f t="shared" si="115"/>
        <v>0</v>
      </c>
      <c r="BQ53" s="9">
        <f t="shared" si="116"/>
        <v>0</v>
      </c>
      <c r="BR53" s="96">
        <f t="shared" si="117"/>
        <v>0</v>
      </c>
      <c r="BS53" s="4">
        <f t="shared" si="167"/>
        <v>0</v>
      </c>
      <c r="BT53" s="9">
        <f t="shared" si="118"/>
        <v>0</v>
      </c>
      <c r="BU53" s="9">
        <f t="shared" si="119"/>
        <v>0</v>
      </c>
      <c r="BV53" s="9">
        <f t="shared" si="158"/>
        <v>0</v>
      </c>
      <c r="BW53" s="9">
        <f t="shared" si="121"/>
        <v>0</v>
      </c>
      <c r="BX53" s="9">
        <f t="shared" si="122"/>
        <v>0</v>
      </c>
      <c r="BY53" s="9">
        <f t="shared" si="123"/>
        <v>0</v>
      </c>
      <c r="BZ53" s="9">
        <f t="shared" si="124"/>
        <v>0</v>
      </c>
      <c r="CA53" s="96">
        <f t="shared" si="125"/>
        <v>0</v>
      </c>
      <c r="CB53" s="4">
        <f t="shared" si="167"/>
        <v>0</v>
      </c>
      <c r="CC53" s="9">
        <f t="shared" si="126"/>
        <v>0</v>
      </c>
      <c r="CD53" s="9">
        <f t="shared" si="127"/>
        <v>0</v>
      </c>
      <c r="CE53" s="9">
        <f t="shared" si="159"/>
        <v>0</v>
      </c>
      <c r="CF53" s="9">
        <f t="shared" si="129"/>
        <v>0</v>
      </c>
      <c r="CG53" s="9">
        <f t="shared" si="130"/>
        <v>0</v>
      </c>
      <c r="CH53" s="9">
        <f t="shared" si="131"/>
        <v>0</v>
      </c>
      <c r="CI53" s="9">
        <f t="shared" si="132"/>
        <v>0</v>
      </c>
      <c r="CJ53" s="96">
        <f t="shared" si="133"/>
        <v>0</v>
      </c>
      <c r="CK53" s="4">
        <f t="shared" si="167"/>
        <v>0</v>
      </c>
      <c r="CL53" s="9">
        <f t="shared" si="134"/>
        <v>0</v>
      </c>
      <c r="CM53" s="9">
        <f t="shared" si="135"/>
        <v>0</v>
      </c>
      <c r="CN53" s="9">
        <f t="shared" si="160"/>
        <v>0</v>
      </c>
      <c r="CO53" s="9">
        <f t="shared" si="137"/>
        <v>0</v>
      </c>
      <c r="CP53" s="9">
        <f t="shared" si="138"/>
        <v>0</v>
      </c>
      <c r="CQ53" s="9">
        <f t="shared" si="139"/>
        <v>0</v>
      </c>
      <c r="CR53" s="9">
        <f t="shared" si="140"/>
        <v>0</v>
      </c>
      <c r="CS53" s="96">
        <f t="shared" si="141"/>
        <v>0</v>
      </c>
    </row>
    <row r="54" spans="1:97" ht="12.9" customHeight="1" x14ac:dyDescent="0.25">
      <c r="A54" s="212"/>
      <c r="B54" s="186"/>
      <c r="C54" s="186"/>
      <c r="D54" s="195"/>
      <c r="E54" s="217"/>
      <c r="F54" s="272"/>
      <c r="G54" s="189"/>
      <c r="H54" s="177"/>
      <c r="I54" s="190"/>
      <c r="J54" s="191"/>
      <c r="K54" s="388">
        <f t="shared" si="143"/>
        <v>0</v>
      </c>
      <c r="L54" s="94">
        <f t="shared" si="144"/>
        <v>0</v>
      </c>
      <c r="M54" s="9">
        <f t="shared" si="161"/>
        <v>0</v>
      </c>
      <c r="N54" s="9">
        <f t="shared" si="145"/>
        <v>0</v>
      </c>
      <c r="O54" s="9"/>
      <c r="P54" s="96">
        <f t="shared" si="162"/>
        <v>0</v>
      </c>
      <c r="Q54" s="4">
        <f t="shared" si="163"/>
        <v>0</v>
      </c>
      <c r="R54" s="9">
        <f t="shared" si="164"/>
        <v>0</v>
      </c>
      <c r="S54" s="9">
        <f t="shared" si="146"/>
        <v>0</v>
      </c>
      <c r="T54" s="9">
        <f t="shared" si="147"/>
        <v>0</v>
      </c>
      <c r="U54" s="9">
        <f t="shared" si="148"/>
        <v>0</v>
      </c>
      <c r="V54" s="9">
        <f t="shared" si="165"/>
        <v>0</v>
      </c>
      <c r="W54" s="9">
        <f t="shared" si="149"/>
        <v>0</v>
      </c>
      <c r="X54" s="9">
        <f t="shared" si="150"/>
        <v>0</v>
      </c>
      <c r="Y54" s="96">
        <f t="shared" si="151"/>
        <v>0</v>
      </c>
      <c r="Z54" s="4">
        <f t="shared" si="167"/>
        <v>0</v>
      </c>
      <c r="AA54" s="9">
        <f t="shared" si="78"/>
        <v>0</v>
      </c>
      <c r="AB54" s="9">
        <f t="shared" si="79"/>
        <v>0</v>
      </c>
      <c r="AC54" s="9">
        <f t="shared" si="153"/>
        <v>0</v>
      </c>
      <c r="AD54" s="9">
        <f t="shared" si="81"/>
        <v>0</v>
      </c>
      <c r="AE54" s="9">
        <f t="shared" si="82"/>
        <v>0</v>
      </c>
      <c r="AF54" s="9">
        <f t="shared" si="83"/>
        <v>0</v>
      </c>
      <c r="AG54" s="9">
        <f t="shared" si="84"/>
        <v>0</v>
      </c>
      <c r="AH54" s="96">
        <f t="shared" si="85"/>
        <v>0</v>
      </c>
      <c r="AI54" s="4">
        <f t="shared" si="167"/>
        <v>0</v>
      </c>
      <c r="AJ54" s="9">
        <f t="shared" si="86"/>
        <v>0</v>
      </c>
      <c r="AK54" s="9">
        <f t="shared" si="87"/>
        <v>0</v>
      </c>
      <c r="AL54" s="9">
        <f t="shared" si="154"/>
        <v>0</v>
      </c>
      <c r="AM54" s="9">
        <f t="shared" si="89"/>
        <v>0</v>
      </c>
      <c r="AN54" s="9">
        <f t="shared" si="90"/>
        <v>0</v>
      </c>
      <c r="AO54" s="9">
        <f t="shared" si="91"/>
        <v>0</v>
      </c>
      <c r="AP54" s="9">
        <f t="shared" si="92"/>
        <v>0</v>
      </c>
      <c r="AQ54" s="96">
        <f t="shared" si="93"/>
        <v>0</v>
      </c>
      <c r="AR54" s="4">
        <f t="shared" si="167"/>
        <v>0</v>
      </c>
      <c r="AS54" s="9">
        <f t="shared" si="94"/>
        <v>0</v>
      </c>
      <c r="AT54" s="9">
        <f t="shared" si="95"/>
        <v>0</v>
      </c>
      <c r="AU54" s="9">
        <f t="shared" si="155"/>
        <v>0</v>
      </c>
      <c r="AV54" s="9">
        <f t="shared" si="97"/>
        <v>0</v>
      </c>
      <c r="AW54" s="9">
        <f t="shared" si="98"/>
        <v>0</v>
      </c>
      <c r="AX54" s="9">
        <f t="shared" si="99"/>
        <v>0</v>
      </c>
      <c r="AY54" s="9">
        <f t="shared" si="100"/>
        <v>0</v>
      </c>
      <c r="AZ54" s="96">
        <f t="shared" si="101"/>
        <v>0</v>
      </c>
      <c r="BA54" s="4">
        <f t="shared" si="167"/>
        <v>0</v>
      </c>
      <c r="BB54" s="9">
        <f t="shared" si="102"/>
        <v>0</v>
      </c>
      <c r="BC54" s="9">
        <f t="shared" si="103"/>
        <v>0</v>
      </c>
      <c r="BD54" s="9">
        <f t="shared" si="156"/>
        <v>0</v>
      </c>
      <c r="BE54" s="9">
        <f t="shared" si="105"/>
        <v>0</v>
      </c>
      <c r="BF54" s="9">
        <f t="shared" si="106"/>
        <v>0</v>
      </c>
      <c r="BG54" s="9">
        <f t="shared" si="107"/>
        <v>0</v>
      </c>
      <c r="BH54" s="9">
        <f t="shared" si="108"/>
        <v>0</v>
      </c>
      <c r="BI54" s="96">
        <f t="shared" si="109"/>
        <v>0</v>
      </c>
      <c r="BJ54" s="4">
        <f t="shared" si="167"/>
        <v>0</v>
      </c>
      <c r="BK54" s="9">
        <f t="shared" si="110"/>
        <v>0</v>
      </c>
      <c r="BL54" s="9">
        <f t="shared" si="111"/>
        <v>0</v>
      </c>
      <c r="BM54" s="9">
        <f t="shared" si="157"/>
        <v>0</v>
      </c>
      <c r="BN54" s="9">
        <f t="shared" si="113"/>
        <v>0</v>
      </c>
      <c r="BO54" s="9">
        <f t="shared" si="114"/>
        <v>0</v>
      </c>
      <c r="BP54" s="9">
        <f t="shared" si="115"/>
        <v>0</v>
      </c>
      <c r="BQ54" s="9">
        <f t="shared" si="116"/>
        <v>0</v>
      </c>
      <c r="BR54" s="96">
        <f t="shared" si="117"/>
        <v>0</v>
      </c>
      <c r="BS54" s="4">
        <f t="shared" si="167"/>
        <v>0</v>
      </c>
      <c r="BT54" s="9">
        <f t="shared" si="118"/>
        <v>0</v>
      </c>
      <c r="BU54" s="9">
        <f t="shared" si="119"/>
        <v>0</v>
      </c>
      <c r="BV54" s="9">
        <f t="shared" si="158"/>
        <v>0</v>
      </c>
      <c r="BW54" s="9">
        <f t="shared" si="121"/>
        <v>0</v>
      </c>
      <c r="BX54" s="9">
        <f t="shared" si="122"/>
        <v>0</v>
      </c>
      <c r="BY54" s="9">
        <f t="shared" si="123"/>
        <v>0</v>
      </c>
      <c r="BZ54" s="9">
        <f t="shared" si="124"/>
        <v>0</v>
      </c>
      <c r="CA54" s="96">
        <f t="shared" si="125"/>
        <v>0</v>
      </c>
      <c r="CB54" s="4">
        <f t="shared" si="167"/>
        <v>0</v>
      </c>
      <c r="CC54" s="9">
        <f t="shared" si="126"/>
        <v>0</v>
      </c>
      <c r="CD54" s="9">
        <f t="shared" si="127"/>
        <v>0</v>
      </c>
      <c r="CE54" s="9">
        <f t="shared" si="159"/>
        <v>0</v>
      </c>
      <c r="CF54" s="9">
        <f t="shared" si="129"/>
        <v>0</v>
      </c>
      <c r="CG54" s="9">
        <f t="shared" si="130"/>
        <v>0</v>
      </c>
      <c r="CH54" s="9">
        <f t="shared" si="131"/>
        <v>0</v>
      </c>
      <c r="CI54" s="9">
        <f t="shared" si="132"/>
        <v>0</v>
      </c>
      <c r="CJ54" s="96">
        <f t="shared" si="133"/>
        <v>0</v>
      </c>
      <c r="CK54" s="4">
        <f t="shared" si="167"/>
        <v>0</v>
      </c>
      <c r="CL54" s="9">
        <f t="shared" si="134"/>
        <v>0</v>
      </c>
      <c r="CM54" s="9">
        <f t="shared" si="135"/>
        <v>0</v>
      </c>
      <c r="CN54" s="9">
        <f t="shared" si="160"/>
        <v>0</v>
      </c>
      <c r="CO54" s="9">
        <f t="shared" si="137"/>
        <v>0</v>
      </c>
      <c r="CP54" s="9">
        <f t="shared" si="138"/>
        <v>0</v>
      </c>
      <c r="CQ54" s="9">
        <f t="shared" si="139"/>
        <v>0</v>
      </c>
      <c r="CR54" s="9">
        <f t="shared" si="140"/>
        <v>0</v>
      </c>
      <c r="CS54" s="96">
        <f t="shared" si="141"/>
        <v>0</v>
      </c>
    </row>
    <row r="55" spans="1:97" ht="12.9" customHeight="1" x14ac:dyDescent="0.25">
      <c r="A55" s="212"/>
      <c r="B55" s="186"/>
      <c r="C55" s="186"/>
      <c r="D55" s="195"/>
      <c r="E55" s="217"/>
      <c r="F55" s="272"/>
      <c r="G55" s="189"/>
      <c r="H55" s="177"/>
      <c r="I55" s="190"/>
      <c r="J55" s="191"/>
      <c r="K55" s="388">
        <f t="shared" si="143"/>
        <v>0</v>
      </c>
      <c r="L55" s="94">
        <f t="shared" si="144"/>
        <v>0</v>
      </c>
      <c r="M55" s="9">
        <f t="shared" si="161"/>
        <v>0</v>
      </c>
      <c r="N55" s="9">
        <f t="shared" si="145"/>
        <v>0</v>
      </c>
      <c r="O55" s="9"/>
      <c r="P55" s="96">
        <f t="shared" si="162"/>
        <v>0</v>
      </c>
      <c r="Q55" s="4">
        <f t="shared" si="163"/>
        <v>0</v>
      </c>
      <c r="R55" s="9">
        <f t="shared" si="164"/>
        <v>0</v>
      </c>
      <c r="S55" s="9">
        <f t="shared" si="146"/>
        <v>0</v>
      </c>
      <c r="T55" s="9">
        <f t="shared" si="147"/>
        <v>0</v>
      </c>
      <c r="U55" s="9">
        <f t="shared" si="148"/>
        <v>0</v>
      </c>
      <c r="V55" s="9">
        <f t="shared" si="165"/>
        <v>0</v>
      </c>
      <c r="W55" s="9">
        <f t="shared" si="149"/>
        <v>0</v>
      </c>
      <c r="X55" s="9">
        <f t="shared" si="150"/>
        <v>0</v>
      </c>
      <c r="Y55" s="96">
        <f t="shared" si="151"/>
        <v>0</v>
      </c>
      <c r="Z55" s="4">
        <f t="shared" si="167"/>
        <v>0</v>
      </c>
      <c r="AA55" s="9">
        <f t="shared" si="78"/>
        <v>0</v>
      </c>
      <c r="AB55" s="9">
        <f t="shared" si="79"/>
        <v>0</v>
      </c>
      <c r="AC55" s="9">
        <f t="shared" si="153"/>
        <v>0</v>
      </c>
      <c r="AD55" s="9">
        <f t="shared" si="81"/>
        <v>0</v>
      </c>
      <c r="AE55" s="9">
        <f t="shared" si="82"/>
        <v>0</v>
      </c>
      <c r="AF55" s="9">
        <f t="shared" si="83"/>
        <v>0</v>
      </c>
      <c r="AG55" s="9">
        <f t="shared" si="84"/>
        <v>0</v>
      </c>
      <c r="AH55" s="96">
        <f t="shared" si="85"/>
        <v>0</v>
      </c>
      <c r="AI55" s="4">
        <f t="shared" si="167"/>
        <v>0</v>
      </c>
      <c r="AJ55" s="9">
        <f t="shared" si="86"/>
        <v>0</v>
      </c>
      <c r="AK55" s="9">
        <f t="shared" si="87"/>
        <v>0</v>
      </c>
      <c r="AL55" s="9">
        <f t="shared" si="154"/>
        <v>0</v>
      </c>
      <c r="AM55" s="9">
        <f t="shared" si="89"/>
        <v>0</v>
      </c>
      <c r="AN55" s="9">
        <f t="shared" si="90"/>
        <v>0</v>
      </c>
      <c r="AO55" s="9">
        <f t="shared" si="91"/>
        <v>0</v>
      </c>
      <c r="AP55" s="9">
        <f t="shared" si="92"/>
        <v>0</v>
      </c>
      <c r="AQ55" s="96">
        <f t="shared" si="93"/>
        <v>0</v>
      </c>
      <c r="AR55" s="4">
        <f t="shared" si="167"/>
        <v>0</v>
      </c>
      <c r="AS55" s="9">
        <f t="shared" si="94"/>
        <v>0</v>
      </c>
      <c r="AT55" s="9">
        <f t="shared" si="95"/>
        <v>0</v>
      </c>
      <c r="AU55" s="9">
        <f t="shared" si="155"/>
        <v>0</v>
      </c>
      <c r="AV55" s="9">
        <f t="shared" si="97"/>
        <v>0</v>
      </c>
      <c r="AW55" s="9">
        <f t="shared" si="98"/>
        <v>0</v>
      </c>
      <c r="AX55" s="9">
        <f t="shared" si="99"/>
        <v>0</v>
      </c>
      <c r="AY55" s="9">
        <f t="shared" si="100"/>
        <v>0</v>
      </c>
      <c r="AZ55" s="96">
        <f t="shared" si="101"/>
        <v>0</v>
      </c>
      <c r="BA55" s="4">
        <f t="shared" si="167"/>
        <v>0</v>
      </c>
      <c r="BB55" s="9">
        <f t="shared" si="102"/>
        <v>0</v>
      </c>
      <c r="BC55" s="9">
        <f t="shared" si="103"/>
        <v>0</v>
      </c>
      <c r="BD55" s="9">
        <f t="shared" si="156"/>
        <v>0</v>
      </c>
      <c r="BE55" s="9">
        <f t="shared" si="105"/>
        <v>0</v>
      </c>
      <c r="BF55" s="9">
        <f t="shared" si="106"/>
        <v>0</v>
      </c>
      <c r="BG55" s="9">
        <f t="shared" si="107"/>
        <v>0</v>
      </c>
      <c r="BH55" s="9">
        <f t="shared" si="108"/>
        <v>0</v>
      </c>
      <c r="BI55" s="96">
        <f t="shared" si="109"/>
        <v>0</v>
      </c>
      <c r="BJ55" s="4">
        <f t="shared" si="167"/>
        <v>0</v>
      </c>
      <c r="BK55" s="9">
        <f t="shared" si="110"/>
        <v>0</v>
      </c>
      <c r="BL55" s="9">
        <f t="shared" si="111"/>
        <v>0</v>
      </c>
      <c r="BM55" s="9">
        <f t="shared" si="157"/>
        <v>0</v>
      </c>
      <c r="BN55" s="9">
        <f t="shared" si="113"/>
        <v>0</v>
      </c>
      <c r="BO55" s="9">
        <f t="shared" si="114"/>
        <v>0</v>
      </c>
      <c r="BP55" s="9">
        <f t="shared" si="115"/>
        <v>0</v>
      </c>
      <c r="BQ55" s="9">
        <f t="shared" si="116"/>
        <v>0</v>
      </c>
      <c r="BR55" s="96">
        <f t="shared" si="117"/>
        <v>0</v>
      </c>
      <c r="BS55" s="4">
        <f t="shared" si="167"/>
        <v>0</v>
      </c>
      <c r="BT55" s="9">
        <f t="shared" si="118"/>
        <v>0</v>
      </c>
      <c r="BU55" s="9">
        <f t="shared" si="119"/>
        <v>0</v>
      </c>
      <c r="BV55" s="9">
        <f t="shared" si="158"/>
        <v>0</v>
      </c>
      <c r="BW55" s="9">
        <f t="shared" si="121"/>
        <v>0</v>
      </c>
      <c r="BX55" s="9">
        <f t="shared" si="122"/>
        <v>0</v>
      </c>
      <c r="BY55" s="9">
        <f t="shared" si="123"/>
        <v>0</v>
      </c>
      <c r="BZ55" s="9">
        <f t="shared" si="124"/>
        <v>0</v>
      </c>
      <c r="CA55" s="96">
        <f t="shared" si="125"/>
        <v>0</v>
      </c>
      <c r="CB55" s="4">
        <f t="shared" si="167"/>
        <v>0</v>
      </c>
      <c r="CC55" s="9">
        <f t="shared" si="126"/>
        <v>0</v>
      </c>
      <c r="CD55" s="9">
        <f t="shared" si="127"/>
        <v>0</v>
      </c>
      <c r="CE55" s="9">
        <f t="shared" si="159"/>
        <v>0</v>
      </c>
      <c r="CF55" s="9">
        <f t="shared" si="129"/>
        <v>0</v>
      </c>
      <c r="CG55" s="9">
        <f t="shared" si="130"/>
        <v>0</v>
      </c>
      <c r="CH55" s="9">
        <f t="shared" si="131"/>
        <v>0</v>
      </c>
      <c r="CI55" s="9">
        <f t="shared" si="132"/>
        <v>0</v>
      </c>
      <c r="CJ55" s="96">
        <f t="shared" si="133"/>
        <v>0</v>
      </c>
      <c r="CK55" s="4">
        <f t="shared" si="167"/>
        <v>0</v>
      </c>
      <c r="CL55" s="9">
        <f t="shared" si="134"/>
        <v>0</v>
      </c>
      <c r="CM55" s="9">
        <f t="shared" si="135"/>
        <v>0</v>
      </c>
      <c r="CN55" s="9">
        <f t="shared" si="160"/>
        <v>0</v>
      </c>
      <c r="CO55" s="9">
        <f t="shared" si="137"/>
        <v>0</v>
      </c>
      <c r="CP55" s="9">
        <f t="shared" si="138"/>
        <v>0</v>
      </c>
      <c r="CQ55" s="9">
        <f t="shared" si="139"/>
        <v>0</v>
      </c>
      <c r="CR55" s="9">
        <f t="shared" si="140"/>
        <v>0</v>
      </c>
      <c r="CS55" s="96">
        <f t="shared" si="141"/>
        <v>0</v>
      </c>
    </row>
    <row r="56" spans="1:97" ht="12.9" customHeight="1" x14ac:dyDescent="0.25">
      <c r="A56" s="212"/>
      <c r="B56" s="186"/>
      <c r="C56" s="186"/>
      <c r="D56" s="195"/>
      <c r="E56" s="217"/>
      <c r="F56" s="272"/>
      <c r="G56" s="189"/>
      <c r="H56" s="177"/>
      <c r="I56" s="190"/>
      <c r="J56" s="191"/>
      <c r="K56" s="388">
        <f t="shared" si="143"/>
        <v>0</v>
      </c>
      <c r="L56" s="94">
        <f t="shared" si="144"/>
        <v>0</v>
      </c>
      <c r="M56" s="9">
        <f t="shared" si="161"/>
        <v>0</v>
      </c>
      <c r="N56" s="9">
        <f t="shared" si="145"/>
        <v>0</v>
      </c>
      <c r="O56" s="9"/>
      <c r="P56" s="96">
        <f t="shared" si="162"/>
        <v>0</v>
      </c>
      <c r="Q56" s="4">
        <f t="shared" si="163"/>
        <v>0</v>
      </c>
      <c r="R56" s="9">
        <f t="shared" si="164"/>
        <v>0</v>
      </c>
      <c r="S56" s="9">
        <f t="shared" si="146"/>
        <v>0</v>
      </c>
      <c r="T56" s="9">
        <f t="shared" si="147"/>
        <v>0</v>
      </c>
      <c r="U56" s="9">
        <f t="shared" si="148"/>
        <v>0</v>
      </c>
      <c r="V56" s="9">
        <f t="shared" si="165"/>
        <v>0</v>
      </c>
      <c r="W56" s="9">
        <f t="shared" si="149"/>
        <v>0</v>
      </c>
      <c r="X56" s="9">
        <f t="shared" si="150"/>
        <v>0</v>
      </c>
      <c r="Y56" s="96">
        <f t="shared" si="151"/>
        <v>0</v>
      </c>
      <c r="Z56" s="4">
        <f t="shared" si="167"/>
        <v>0</v>
      </c>
      <c r="AA56" s="9">
        <f t="shared" si="78"/>
        <v>0</v>
      </c>
      <c r="AB56" s="9">
        <f t="shared" si="79"/>
        <v>0</v>
      </c>
      <c r="AC56" s="9">
        <f t="shared" si="153"/>
        <v>0</v>
      </c>
      <c r="AD56" s="9">
        <f t="shared" si="81"/>
        <v>0</v>
      </c>
      <c r="AE56" s="9">
        <f t="shared" si="82"/>
        <v>0</v>
      </c>
      <c r="AF56" s="9">
        <f t="shared" si="83"/>
        <v>0</v>
      </c>
      <c r="AG56" s="9">
        <f t="shared" si="84"/>
        <v>0</v>
      </c>
      <c r="AH56" s="96">
        <f t="shared" si="85"/>
        <v>0</v>
      </c>
      <c r="AI56" s="4">
        <f t="shared" si="167"/>
        <v>0</v>
      </c>
      <c r="AJ56" s="9">
        <f t="shared" si="86"/>
        <v>0</v>
      </c>
      <c r="AK56" s="9">
        <f t="shared" si="87"/>
        <v>0</v>
      </c>
      <c r="AL56" s="9">
        <f t="shared" si="154"/>
        <v>0</v>
      </c>
      <c r="AM56" s="9">
        <f t="shared" si="89"/>
        <v>0</v>
      </c>
      <c r="AN56" s="9">
        <f t="shared" si="90"/>
        <v>0</v>
      </c>
      <c r="AO56" s="9">
        <f t="shared" si="91"/>
        <v>0</v>
      </c>
      <c r="AP56" s="9">
        <f t="shared" si="92"/>
        <v>0</v>
      </c>
      <c r="AQ56" s="96">
        <f t="shared" si="93"/>
        <v>0</v>
      </c>
      <c r="AR56" s="4">
        <f t="shared" si="167"/>
        <v>0</v>
      </c>
      <c r="AS56" s="9">
        <f t="shared" si="94"/>
        <v>0</v>
      </c>
      <c r="AT56" s="9">
        <f t="shared" si="95"/>
        <v>0</v>
      </c>
      <c r="AU56" s="9">
        <f t="shared" si="155"/>
        <v>0</v>
      </c>
      <c r="AV56" s="9">
        <f t="shared" si="97"/>
        <v>0</v>
      </c>
      <c r="AW56" s="9">
        <f t="shared" si="98"/>
        <v>0</v>
      </c>
      <c r="AX56" s="9">
        <f t="shared" si="99"/>
        <v>0</v>
      </c>
      <c r="AY56" s="9">
        <f t="shared" si="100"/>
        <v>0</v>
      </c>
      <c r="AZ56" s="96">
        <f t="shared" si="101"/>
        <v>0</v>
      </c>
      <c r="BA56" s="4">
        <f t="shared" si="167"/>
        <v>0</v>
      </c>
      <c r="BB56" s="9">
        <f t="shared" si="102"/>
        <v>0</v>
      </c>
      <c r="BC56" s="9">
        <f t="shared" si="103"/>
        <v>0</v>
      </c>
      <c r="BD56" s="9">
        <f t="shared" si="156"/>
        <v>0</v>
      </c>
      <c r="BE56" s="9">
        <f t="shared" si="105"/>
        <v>0</v>
      </c>
      <c r="BF56" s="9">
        <f t="shared" si="106"/>
        <v>0</v>
      </c>
      <c r="BG56" s="9">
        <f t="shared" si="107"/>
        <v>0</v>
      </c>
      <c r="BH56" s="9">
        <f t="shared" si="108"/>
        <v>0</v>
      </c>
      <c r="BI56" s="96">
        <f t="shared" si="109"/>
        <v>0</v>
      </c>
      <c r="BJ56" s="4">
        <f t="shared" si="167"/>
        <v>0</v>
      </c>
      <c r="BK56" s="9">
        <f t="shared" si="110"/>
        <v>0</v>
      </c>
      <c r="BL56" s="9">
        <f t="shared" si="111"/>
        <v>0</v>
      </c>
      <c r="BM56" s="9">
        <f t="shared" si="157"/>
        <v>0</v>
      </c>
      <c r="BN56" s="9">
        <f t="shared" si="113"/>
        <v>0</v>
      </c>
      <c r="BO56" s="9">
        <f t="shared" si="114"/>
        <v>0</v>
      </c>
      <c r="BP56" s="9">
        <f t="shared" si="115"/>
        <v>0</v>
      </c>
      <c r="BQ56" s="9">
        <f t="shared" si="116"/>
        <v>0</v>
      </c>
      <c r="BR56" s="96">
        <f t="shared" si="117"/>
        <v>0</v>
      </c>
      <c r="BS56" s="4">
        <f t="shared" si="167"/>
        <v>0</v>
      </c>
      <c r="BT56" s="9">
        <f t="shared" si="118"/>
        <v>0</v>
      </c>
      <c r="BU56" s="9">
        <f t="shared" si="119"/>
        <v>0</v>
      </c>
      <c r="BV56" s="9">
        <f t="shared" si="158"/>
        <v>0</v>
      </c>
      <c r="BW56" s="9">
        <f t="shared" si="121"/>
        <v>0</v>
      </c>
      <c r="BX56" s="9">
        <f t="shared" si="122"/>
        <v>0</v>
      </c>
      <c r="BY56" s="9">
        <f t="shared" si="123"/>
        <v>0</v>
      </c>
      <c r="BZ56" s="9">
        <f t="shared" si="124"/>
        <v>0</v>
      </c>
      <c r="CA56" s="96">
        <f t="shared" si="125"/>
        <v>0</v>
      </c>
      <c r="CB56" s="4">
        <f t="shared" si="167"/>
        <v>0</v>
      </c>
      <c r="CC56" s="9">
        <f t="shared" si="126"/>
        <v>0</v>
      </c>
      <c r="CD56" s="9">
        <f t="shared" si="127"/>
        <v>0</v>
      </c>
      <c r="CE56" s="9">
        <f t="shared" si="159"/>
        <v>0</v>
      </c>
      <c r="CF56" s="9">
        <f t="shared" si="129"/>
        <v>0</v>
      </c>
      <c r="CG56" s="9">
        <f t="shared" si="130"/>
        <v>0</v>
      </c>
      <c r="CH56" s="9">
        <f t="shared" si="131"/>
        <v>0</v>
      </c>
      <c r="CI56" s="9">
        <f t="shared" si="132"/>
        <v>0</v>
      </c>
      <c r="CJ56" s="96">
        <f t="shared" si="133"/>
        <v>0</v>
      </c>
      <c r="CK56" s="4">
        <f t="shared" si="167"/>
        <v>0</v>
      </c>
      <c r="CL56" s="9">
        <f t="shared" si="134"/>
        <v>0</v>
      </c>
      <c r="CM56" s="9">
        <f t="shared" si="135"/>
        <v>0</v>
      </c>
      <c r="CN56" s="9">
        <f t="shared" si="160"/>
        <v>0</v>
      </c>
      <c r="CO56" s="9">
        <f t="shared" si="137"/>
        <v>0</v>
      </c>
      <c r="CP56" s="9">
        <f t="shared" si="138"/>
        <v>0</v>
      </c>
      <c r="CQ56" s="9">
        <f t="shared" si="139"/>
        <v>0</v>
      </c>
      <c r="CR56" s="9">
        <f t="shared" si="140"/>
        <v>0</v>
      </c>
      <c r="CS56" s="96">
        <f t="shared" si="141"/>
        <v>0</v>
      </c>
    </row>
    <row r="57" spans="1:97" ht="12.9" customHeight="1" x14ac:dyDescent="0.25">
      <c r="A57" s="212"/>
      <c r="B57" s="186"/>
      <c r="C57" s="186"/>
      <c r="D57" s="195"/>
      <c r="E57" s="217"/>
      <c r="F57" s="272"/>
      <c r="G57" s="189"/>
      <c r="H57" s="177"/>
      <c r="I57" s="190"/>
      <c r="J57" s="191"/>
      <c r="K57" s="388">
        <f t="shared" si="143"/>
        <v>0</v>
      </c>
      <c r="L57" s="94">
        <f t="shared" si="144"/>
        <v>0</v>
      </c>
      <c r="M57" s="9">
        <f t="shared" si="161"/>
        <v>0</v>
      </c>
      <c r="N57" s="9">
        <f t="shared" si="145"/>
        <v>0</v>
      </c>
      <c r="O57" s="9"/>
      <c r="P57" s="96">
        <f t="shared" si="162"/>
        <v>0</v>
      </c>
      <c r="Q57" s="4">
        <f t="shared" si="163"/>
        <v>0</v>
      </c>
      <c r="R57" s="9">
        <f t="shared" si="164"/>
        <v>0</v>
      </c>
      <c r="S57" s="9">
        <f t="shared" si="146"/>
        <v>0</v>
      </c>
      <c r="T57" s="9">
        <f t="shared" si="147"/>
        <v>0</v>
      </c>
      <c r="U57" s="9">
        <f t="shared" si="148"/>
        <v>0</v>
      </c>
      <c r="V57" s="9">
        <f t="shared" si="165"/>
        <v>0</v>
      </c>
      <c r="W57" s="9">
        <f t="shared" si="149"/>
        <v>0</v>
      </c>
      <c r="X57" s="9">
        <f t="shared" si="150"/>
        <v>0</v>
      </c>
      <c r="Y57" s="96">
        <f t="shared" si="151"/>
        <v>0</v>
      </c>
      <c r="Z57" s="4">
        <f t="shared" si="167"/>
        <v>0</v>
      </c>
      <c r="AA57" s="9">
        <f t="shared" si="78"/>
        <v>0</v>
      </c>
      <c r="AB57" s="9">
        <f t="shared" si="79"/>
        <v>0</v>
      </c>
      <c r="AC57" s="9">
        <f t="shared" si="153"/>
        <v>0</v>
      </c>
      <c r="AD57" s="9">
        <f t="shared" si="81"/>
        <v>0</v>
      </c>
      <c r="AE57" s="9">
        <f t="shared" si="82"/>
        <v>0</v>
      </c>
      <c r="AF57" s="9">
        <f t="shared" si="83"/>
        <v>0</v>
      </c>
      <c r="AG57" s="9">
        <f t="shared" si="84"/>
        <v>0</v>
      </c>
      <c r="AH57" s="96">
        <f t="shared" si="85"/>
        <v>0</v>
      </c>
      <c r="AI57" s="4">
        <f t="shared" si="167"/>
        <v>0</v>
      </c>
      <c r="AJ57" s="9">
        <f t="shared" si="86"/>
        <v>0</v>
      </c>
      <c r="AK57" s="9">
        <f t="shared" si="87"/>
        <v>0</v>
      </c>
      <c r="AL57" s="9">
        <f t="shared" si="154"/>
        <v>0</v>
      </c>
      <c r="AM57" s="9">
        <f t="shared" si="89"/>
        <v>0</v>
      </c>
      <c r="AN57" s="9">
        <f t="shared" si="90"/>
        <v>0</v>
      </c>
      <c r="AO57" s="9">
        <f t="shared" si="91"/>
        <v>0</v>
      </c>
      <c r="AP57" s="9">
        <f t="shared" si="92"/>
        <v>0</v>
      </c>
      <c r="AQ57" s="96">
        <f t="shared" si="93"/>
        <v>0</v>
      </c>
      <c r="AR57" s="4">
        <f t="shared" si="167"/>
        <v>0</v>
      </c>
      <c r="AS57" s="9">
        <f t="shared" si="94"/>
        <v>0</v>
      </c>
      <c r="AT57" s="9">
        <f t="shared" si="95"/>
        <v>0</v>
      </c>
      <c r="AU57" s="9">
        <f t="shared" si="155"/>
        <v>0</v>
      </c>
      <c r="AV57" s="9">
        <f t="shared" si="97"/>
        <v>0</v>
      </c>
      <c r="AW57" s="9">
        <f t="shared" si="98"/>
        <v>0</v>
      </c>
      <c r="AX57" s="9">
        <f t="shared" si="99"/>
        <v>0</v>
      </c>
      <c r="AY57" s="9">
        <f t="shared" si="100"/>
        <v>0</v>
      </c>
      <c r="AZ57" s="96">
        <f t="shared" si="101"/>
        <v>0</v>
      </c>
      <c r="BA57" s="4">
        <f t="shared" si="167"/>
        <v>0</v>
      </c>
      <c r="BB57" s="9">
        <f t="shared" si="102"/>
        <v>0</v>
      </c>
      <c r="BC57" s="9">
        <f t="shared" si="103"/>
        <v>0</v>
      </c>
      <c r="BD57" s="9">
        <f t="shared" si="156"/>
        <v>0</v>
      </c>
      <c r="BE57" s="9">
        <f t="shared" si="105"/>
        <v>0</v>
      </c>
      <c r="BF57" s="9">
        <f t="shared" si="106"/>
        <v>0</v>
      </c>
      <c r="BG57" s="9">
        <f t="shared" si="107"/>
        <v>0</v>
      </c>
      <c r="BH57" s="9">
        <f t="shared" si="108"/>
        <v>0</v>
      </c>
      <c r="BI57" s="96">
        <f t="shared" si="109"/>
        <v>0</v>
      </c>
      <c r="BJ57" s="4">
        <f t="shared" si="167"/>
        <v>0</v>
      </c>
      <c r="BK57" s="9">
        <f t="shared" si="110"/>
        <v>0</v>
      </c>
      <c r="BL57" s="9">
        <f t="shared" si="111"/>
        <v>0</v>
      </c>
      <c r="BM57" s="9">
        <f t="shared" si="157"/>
        <v>0</v>
      </c>
      <c r="BN57" s="9">
        <f t="shared" si="113"/>
        <v>0</v>
      </c>
      <c r="BO57" s="9">
        <f t="shared" si="114"/>
        <v>0</v>
      </c>
      <c r="BP57" s="9">
        <f t="shared" si="115"/>
        <v>0</v>
      </c>
      <c r="BQ57" s="9">
        <f t="shared" si="116"/>
        <v>0</v>
      </c>
      <c r="BR57" s="96">
        <f t="shared" si="117"/>
        <v>0</v>
      </c>
      <c r="BS57" s="4">
        <f t="shared" si="167"/>
        <v>0</v>
      </c>
      <c r="BT57" s="9">
        <f t="shared" si="118"/>
        <v>0</v>
      </c>
      <c r="BU57" s="9">
        <f t="shared" si="119"/>
        <v>0</v>
      </c>
      <c r="BV57" s="9">
        <f t="shared" si="158"/>
        <v>0</v>
      </c>
      <c r="BW57" s="9">
        <f t="shared" si="121"/>
        <v>0</v>
      </c>
      <c r="BX57" s="9">
        <f t="shared" si="122"/>
        <v>0</v>
      </c>
      <c r="BY57" s="9">
        <f t="shared" si="123"/>
        <v>0</v>
      </c>
      <c r="BZ57" s="9">
        <f t="shared" si="124"/>
        <v>0</v>
      </c>
      <c r="CA57" s="96">
        <f t="shared" si="125"/>
        <v>0</v>
      </c>
      <c r="CB57" s="4">
        <f t="shared" si="167"/>
        <v>0</v>
      </c>
      <c r="CC57" s="9">
        <f t="shared" si="126"/>
        <v>0</v>
      </c>
      <c r="CD57" s="9">
        <f t="shared" si="127"/>
        <v>0</v>
      </c>
      <c r="CE57" s="9">
        <f t="shared" si="159"/>
        <v>0</v>
      </c>
      <c r="CF57" s="9">
        <f t="shared" si="129"/>
        <v>0</v>
      </c>
      <c r="CG57" s="9">
        <f t="shared" si="130"/>
        <v>0</v>
      </c>
      <c r="CH57" s="9">
        <f t="shared" si="131"/>
        <v>0</v>
      </c>
      <c r="CI57" s="9">
        <f t="shared" si="132"/>
        <v>0</v>
      </c>
      <c r="CJ57" s="96">
        <f t="shared" si="133"/>
        <v>0</v>
      </c>
      <c r="CK57" s="4">
        <f t="shared" si="167"/>
        <v>0</v>
      </c>
      <c r="CL57" s="9">
        <f t="shared" si="134"/>
        <v>0</v>
      </c>
      <c r="CM57" s="9">
        <f t="shared" si="135"/>
        <v>0</v>
      </c>
      <c r="CN57" s="9">
        <f t="shared" si="160"/>
        <v>0</v>
      </c>
      <c r="CO57" s="9">
        <f t="shared" si="137"/>
        <v>0</v>
      </c>
      <c r="CP57" s="9">
        <f t="shared" si="138"/>
        <v>0</v>
      </c>
      <c r="CQ57" s="9">
        <f t="shared" si="139"/>
        <v>0</v>
      </c>
      <c r="CR57" s="9">
        <f t="shared" si="140"/>
        <v>0</v>
      </c>
      <c r="CS57" s="96">
        <f t="shared" si="141"/>
        <v>0</v>
      </c>
    </row>
    <row r="58" spans="1:97" ht="12.9" customHeight="1" x14ac:dyDescent="0.25">
      <c r="A58" s="212"/>
      <c r="B58" s="186"/>
      <c r="C58" s="186"/>
      <c r="D58" s="195"/>
      <c r="E58" s="217"/>
      <c r="F58" s="272"/>
      <c r="G58" s="189"/>
      <c r="H58" s="177"/>
      <c r="I58" s="190"/>
      <c r="J58" s="191"/>
      <c r="K58" s="388">
        <f t="shared" si="143"/>
        <v>0</v>
      </c>
      <c r="L58" s="94">
        <f t="shared" si="144"/>
        <v>0</v>
      </c>
      <c r="M58" s="9">
        <f t="shared" si="161"/>
        <v>0</v>
      </c>
      <c r="N58" s="9">
        <f t="shared" si="145"/>
        <v>0</v>
      </c>
      <c r="O58" s="9"/>
      <c r="P58" s="96">
        <f t="shared" si="162"/>
        <v>0</v>
      </c>
      <c r="Q58" s="4">
        <f t="shared" si="163"/>
        <v>0</v>
      </c>
      <c r="R58" s="9">
        <f t="shared" si="164"/>
        <v>0</v>
      </c>
      <c r="S58" s="9">
        <f t="shared" si="146"/>
        <v>0</v>
      </c>
      <c r="T58" s="9">
        <f t="shared" si="147"/>
        <v>0</v>
      </c>
      <c r="U58" s="9">
        <f t="shared" si="148"/>
        <v>0</v>
      </c>
      <c r="V58" s="9">
        <f t="shared" si="165"/>
        <v>0</v>
      </c>
      <c r="W58" s="9">
        <f t="shared" si="149"/>
        <v>0</v>
      </c>
      <c r="X58" s="9">
        <f t="shared" si="150"/>
        <v>0</v>
      </c>
      <c r="Y58" s="96">
        <f t="shared" si="151"/>
        <v>0</v>
      </c>
      <c r="Z58" s="4">
        <f t="shared" si="167"/>
        <v>0</v>
      </c>
      <c r="AA58" s="9">
        <f t="shared" si="78"/>
        <v>0</v>
      </c>
      <c r="AB58" s="9">
        <f t="shared" si="79"/>
        <v>0</v>
      </c>
      <c r="AC58" s="9">
        <f t="shared" si="153"/>
        <v>0</v>
      </c>
      <c r="AD58" s="9">
        <f t="shared" si="81"/>
        <v>0</v>
      </c>
      <c r="AE58" s="9">
        <f t="shared" si="82"/>
        <v>0</v>
      </c>
      <c r="AF58" s="9">
        <f t="shared" si="83"/>
        <v>0</v>
      </c>
      <c r="AG58" s="9">
        <f t="shared" si="84"/>
        <v>0</v>
      </c>
      <c r="AH58" s="96">
        <f t="shared" si="85"/>
        <v>0</v>
      </c>
      <c r="AI58" s="4">
        <f t="shared" si="167"/>
        <v>0</v>
      </c>
      <c r="AJ58" s="9">
        <f t="shared" si="86"/>
        <v>0</v>
      </c>
      <c r="AK58" s="9">
        <f t="shared" si="87"/>
        <v>0</v>
      </c>
      <c r="AL58" s="9">
        <f t="shared" si="154"/>
        <v>0</v>
      </c>
      <c r="AM58" s="9">
        <f t="shared" si="89"/>
        <v>0</v>
      </c>
      <c r="AN58" s="9">
        <f t="shared" si="90"/>
        <v>0</v>
      </c>
      <c r="AO58" s="9">
        <f t="shared" si="91"/>
        <v>0</v>
      </c>
      <c r="AP58" s="9">
        <f t="shared" si="92"/>
        <v>0</v>
      </c>
      <c r="AQ58" s="96">
        <f t="shared" si="93"/>
        <v>0</v>
      </c>
      <c r="AR58" s="4">
        <f t="shared" si="167"/>
        <v>0</v>
      </c>
      <c r="AS58" s="9">
        <f t="shared" si="94"/>
        <v>0</v>
      </c>
      <c r="AT58" s="9">
        <f t="shared" si="95"/>
        <v>0</v>
      </c>
      <c r="AU58" s="9">
        <f t="shared" si="155"/>
        <v>0</v>
      </c>
      <c r="AV58" s="9">
        <f t="shared" si="97"/>
        <v>0</v>
      </c>
      <c r="AW58" s="9">
        <f t="shared" si="98"/>
        <v>0</v>
      </c>
      <c r="AX58" s="9">
        <f t="shared" si="99"/>
        <v>0</v>
      </c>
      <c r="AY58" s="9">
        <f t="shared" si="100"/>
        <v>0</v>
      </c>
      <c r="AZ58" s="96">
        <f t="shared" si="101"/>
        <v>0</v>
      </c>
      <c r="BA58" s="4">
        <f t="shared" si="167"/>
        <v>0</v>
      </c>
      <c r="BB58" s="9">
        <f t="shared" si="102"/>
        <v>0</v>
      </c>
      <c r="BC58" s="9">
        <f t="shared" si="103"/>
        <v>0</v>
      </c>
      <c r="BD58" s="9">
        <f t="shared" si="156"/>
        <v>0</v>
      </c>
      <c r="BE58" s="9">
        <f t="shared" si="105"/>
        <v>0</v>
      </c>
      <c r="BF58" s="9">
        <f t="shared" si="106"/>
        <v>0</v>
      </c>
      <c r="BG58" s="9">
        <f t="shared" si="107"/>
        <v>0</v>
      </c>
      <c r="BH58" s="9">
        <f t="shared" si="108"/>
        <v>0</v>
      </c>
      <c r="BI58" s="96">
        <f t="shared" si="109"/>
        <v>0</v>
      </c>
      <c r="BJ58" s="4">
        <f t="shared" si="167"/>
        <v>0</v>
      </c>
      <c r="BK58" s="9">
        <f t="shared" si="110"/>
        <v>0</v>
      </c>
      <c r="BL58" s="9">
        <f t="shared" si="111"/>
        <v>0</v>
      </c>
      <c r="BM58" s="9">
        <f t="shared" si="157"/>
        <v>0</v>
      </c>
      <c r="BN58" s="9">
        <f t="shared" si="113"/>
        <v>0</v>
      </c>
      <c r="BO58" s="9">
        <f t="shared" si="114"/>
        <v>0</v>
      </c>
      <c r="BP58" s="9">
        <f t="shared" si="115"/>
        <v>0</v>
      </c>
      <c r="BQ58" s="9">
        <f t="shared" si="116"/>
        <v>0</v>
      </c>
      <c r="BR58" s="96">
        <f t="shared" si="117"/>
        <v>0</v>
      </c>
      <c r="BS58" s="4">
        <f t="shared" si="167"/>
        <v>0</v>
      </c>
      <c r="BT58" s="9">
        <f t="shared" si="118"/>
        <v>0</v>
      </c>
      <c r="BU58" s="9">
        <f t="shared" si="119"/>
        <v>0</v>
      </c>
      <c r="BV58" s="9">
        <f t="shared" si="158"/>
        <v>0</v>
      </c>
      <c r="BW58" s="9">
        <f t="shared" si="121"/>
        <v>0</v>
      </c>
      <c r="BX58" s="9">
        <f t="shared" si="122"/>
        <v>0</v>
      </c>
      <c r="BY58" s="9">
        <f t="shared" si="123"/>
        <v>0</v>
      </c>
      <c r="BZ58" s="9">
        <f t="shared" si="124"/>
        <v>0</v>
      </c>
      <c r="CA58" s="96">
        <f t="shared" si="125"/>
        <v>0</v>
      </c>
      <c r="CB58" s="4">
        <f t="shared" si="167"/>
        <v>0</v>
      </c>
      <c r="CC58" s="9">
        <f t="shared" si="126"/>
        <v>0</v>
      </c>
      <c r="CD58" s="9">
        <f t="shared" si="127"/>
        <v>0</v>
      </c>
      <c r="CE58" s="9">
        <f t="shared" si="159"/>
        <v>0</v>
      </c>
      <c r="CF58" s="9">
        <f t="shared" si="129"/>
        <v>0</v>
      </c>
      <c r="CG58" s="9">
        <f t="shared" si="130"/>
        <v>0</v>
      </c>
      <c r="CH58" s="9">
        <f t="shared" si="131"/>
        <v>0</v>
      </c>
      <c r="CI58" s="9">
        <f t="shared" si="132"/>
        <v>0</v>
      </c>
      <c r="CJ58" s="96">
        <f t="shared" si="133"/>
        <v>0</v>
      </c>
      <c r="CK58" s="4">
        <f t="shared" si="167"/>
        <v>0</v>
      </c>
      <c r="CL58" s="9">
        <f t="shared" si="134"/>
        <v>0</v>
      </c>
      <c r="CM58" s="9">
        <f t="shared" si="135"/>
        <v>0</v>
      </c>
      <c r="CN58" s="9">
        <f t="shared" si="160"/>
        <v>0</v>
      </c>
      <c r="CO58" s="9">
        <f t="shared" si="137"/>
        <v>0</v>
      </c>
      <c r="CP58" s="9">
        <f t="shared" si="138"/>
        <v>0</v>
      </c>
      <c r="CQ58" s="9">
        <f t="shared" si="139"/>
        <v>0</v>
      </c>
      <c r="CR58" s="9">
        <f t="shared" si="140"/>
        <v>0</v>
      </c>
      <c r="CS58" s="96">
        <f t="shared" si="141"/>
        <v>0</v>
      </c>
    </row>
    <row r="59" spans="1:97" ht="12.9" customHeight="1" x14ac:dyDescent="0.25">
      <c r="A59" s="212"/>
      <c r="B59" s="186"/>
      <c r="C59" s="186"/>
      <c r="D59" s="195"/>
      <c r="E59" s="217"/>
      <c r="F59" s="272"/>
      <c r="G59" s="189"/>
      <c r="H59" s="177"/>
      <c r="I59" s="190"/>
      <c r="J59" s="191"/>
      <c r="K59" s="388">
        <f t="shared" si="143"/>
        <v>0</v>
      </c>
      <c r="L59" s="94">
        <f t="shared" si="144"/>
        <v>0</v>
      </c>
      <c r="M59" s="9">
        <f t="shared" si="161"/>
        <v>0</v>
      </c>
      <c r="N59" s="9">
        <f t="shared" si="145"/>
        <v>0</v>
      </c>
      <c r="O59" s="9"/>
      <c r="P59" s="96">
        <f t="shared" si="162"/>
        <v>0</v>
      </c>
      <c r="Q59" s="4">
        <f t="shared" si="163"/>
        <v>0</v>
      </c>
      <c r="R59" s="9">
        <f t="shared" si="164"/>
        <v>0</v>
      </c>
      <c r="S59" s="9">
        <f t="shared" si="146"/>
        <v>0</v>
      </c>
      <c r="T59" s="9">
        <f t="shared" si="147"/>
        <v>0</v>
      </c>
      <c r="U59" s="9">
        <f t="shared" si="148"/>
        <v>0</v>
      </c>
      <c r="V59" s="9">
        <f t="shared" si="165"/>
        <v>0</v>
      </c>
      <c r="W59" s="9">
        <f t="shared" si="149"/>
        <v>0</v>
      </c>
      <c r="X59" s="9">
        <f t="shared" si="150"/>
        <v>0</v>
      </c>
      <c r="Y59" s="96">
        <f t="shared" si="151"/>
        <v>0</v>
      </c>
      <c r="Z59" s="4">
        <f t="shared" si="167"/>
        <v>0</v>
      </c>
      <c r="AA59" s="9">
        <f t="shared" si="78"/>
        <v>0</v>
      </c>
      <c r="AB59" s="9">
        <f t="shared" si="79"/>
        <v>0</v>
      </c>
      <c r="AC59" s="9">
        <f t="shared" si="153"/>
        <v>0</v>
      </c>
      <c r="AD59" s="9">
        <f t="shared" si="81"/>
        <v>0</v>
      </c>
      <c r="AE59" s="9">
        <f t="shared" si="82"/>
        <v>0</v>
      </c>
      <c r="AF59" s="9">
        <f t="shared" si="83"/>
        <v>0</v>
      </c>
      <c r="AG59" s="9">
        <f t="shared" si="84"/>
        <v>0</v>
      </c>
      <c r="AH59" s="96">
        <f t="shared" si="85"/>
        <v>0</v>
      </c>
      <c r="AI59" s="4">
        <f t="shared" si="167"/>
        <v>0</v>
      </c>
      <c r="AJ59" s="9">
        <f t="shared" si="86"/>
        <v>0</v>
      </c>
      <c r="AK59" s="9">
        <f t="shared" si="87"/>
        <v>0</v>
      </c>
      <c r="AL59" s="9">
        <f t="shared" si="154"/>
        <v>0</v>
      </c>
      <c r="AM59" s="9">
        <f t="shared" si="89"/>
        <v>0</v>
      </c>
      <c r="AN59" s="9">
        <f t="shared" si="90"/>
        <v>0</v>
      </c>
      <c r="AO59" s="9">
        <f t="shared" si="91"/>
        <v>0</v>
      </c>
      <c r="AP59" s="9">
        <f t="shared" si="92"/>
        <v>0</v>
      </c>
      <c r="AQ59" s="96">
        <f t="shared" si="93"/>
        <v>0</v>
      </c>
      <c r="AR59" s="4">
        <f t="shared" si="167"/>
        <v>0</v>
      </c>
      <c r="AS59" s="9">
        <f t="shared" si="94"/>
        <v>0</v>
      </c>
      <c r="AT59" s="9">
        <f t="shared" si="95"/>
        <v>0</v>
      </c>
      <c r="AU59" s="9">
        <f t="shared" si="155"/>
        <v>0</v>
      </c>
      <c r="AV59" s="9">
        <f t="shared" si="97"/>
        <v>0</v>
      </c>
      <c r="AW59" s="9">
        <f t="shared" si="98"/>
        <v>0</v>
      </c>
      <c r="AX59" s="9">
        <f t="shared" si="99"/>
        <v>0</v>
      </c>
      <c r="AY59" s="9">
        <f t="shared" si="100"/>
        <v>0</v>
      </c>
      <c r="AZ59" s="96">
        <f t="shared" si="101"/>
        <v>0</v>
      </c>
      <c r="BA59" s="4">
        <f t="shared" si="167"/>
        <v>0</v>
      </c>
      <c r="BB59" s="9">
        <f t="shared" si="102"/>
        <v>0</v>
      </c>
      <c r="BC59" s="9">
        <f t="shared" si="103"/>
        <v>0</v>
      </c>
      <c r="BD59" s="9">
        <f t="shared" si="156"/>
        <v>0</v>
      </c>
      <c r="BE59" s="9">
        <f t="shared" si="105"/>
        <v>0</v>
      </c>
      <c r="BF59" s="9">
        <f t="shared" si="106"/>
        <v>0</v>
      </c>
      <c r="BG59" s="9">
        <f t="shared" si="107"/>
        <v>0</v>
      </c>
      <c r="BH59" s="9">
        <f t="shared" si="108"/>
        <v>0</v>
      </c>
      <c r="BI59" s="96">
        <f t="shared" si="109"/>
        <v>0</v>
      </c>
      <c r="BJ59" s="4">
        <f t="shared" si="167"/>
        <v>0</v>
      </c>
      <c r="BK59" s="9">
        <f t="shared" si="110"/>
        <v>0</v>
      </c>
      <c r="BL59" s="9">
        <f t="shared" si="111"/>
        <v>0</v>
      </c>
      <c r="BM59" s="9">
        <f t="shared" si="157"/>
        <v>0</v>
      </c>
      <c r="BN59" s="9">
        <f t="shared" si="113"/>
        <v>0</v>
      </c>
      <c r="BO59" s="9">
        <f t="shared" si="114"/>
        <v>0</v>
      </c>
      <c r="BP59" s="9">
        <f t="shared" si="115"/>
        <v>0</v>
      </c>
      <c r="BQ59" s="9">
        <f t="shared" si="116"/>
        <v>0</v>
      </c>
      <c r="BR59" s="96">
        <f t="shared" si="117"/>
        <v>0</v>
      </c>
      <c r="BS59" s="4">
        <f t="shared" si="167"/>
        <v>0</v>
      </c>
      <c r="BT59" s="9">
        <f t="shared" si="118"/>
        <v>0</v>
      </c>
      <c r="BU59" s="9">
        <f t="shared" si="119"/>
        <v>0</v>
      </c>
      <c r="BV59" s="9">
        <f t="shared" si="158"/>
        <v>0</v>
      </c>
      <c r="BW59" s="9">
        <f t="shared" si="121"/>
        <v>0</v>
      </c>
      <c r="BX59" s="9">
        <f t="shared" si="122"/>
        <v>0</v>
      </c>
      <c r="BY59" s="9">
        <f t="shared" si="123"/>
        <v>0</v>
      </c>
      <c r="BZ59" s="9">
        <f t="shared" si="124"/>
        <v>0</v>
      </c>
      <c r="CA59" s="96">
        <f t="shared" si="125"/>
        <v>0</v>
      </c>
      <c r="CB59" s="4">
        <f t="shared" si="167"/>
        <v>0</v>
      </c>
      <c r="CC59" s="9">
        <f t="shared" si="126"/>
        <v>0</v>
      </c>
      <c r="CD59" s="9">
        <f t="shared" si="127"/>
        <v>0</v>
      </c>
      <c r="CE59" s="9">
        <f t="shared" si="159"/>
        <v>0</v>
      </c>
      <c r="CF59" s="9">
        <f t="shared" si="129"/>
        <v>0</v>
      </c>
      <c r="CG59" s="9">
        <f t="shared" si="130"/>
        <v>0</v>
      </c>
      <c r="CH59" s="9">
        <f t="shared" si="131"/>
        <v>0</v>
      </c>
      <c r="CI59" s="9">
        <f t="shared" si="132"/>
        <v>0</v>
      </c>
      <c r="CJ59" s="96">
        <f t="shared" si="133"/>
        <v>0</v>
      </c>
      <c r="CK59" s="4">
        <f t="shared" si="167"/>
        <v>0</v>
      </c>
      <c r="CL59" s="9">
        <f t="shared" si="134"/>
        <v>0</v>
      </c>
      <c r="CM59" s="9">
        <f t="shared" si="135"/>
        <v>0</v>
      </c>
      <c r="CN59" s="9">
        <f t="shared" si="160"/>
        <v>0</v>
      </c>
      <c r="CO59" s="9">
        <f t="shared" si="137"/>
        <v>0</v>
      </c>
      <c r="CP59" s="9">
        <f t="shared" si="138"/>
        <v>0</v>
      </c>
      <c r="CQ59" s="9">
        <f t="shared" si="139"/>
        <v>0</v>
      </c>
      <c r="CR59" s="9">
        <f t="shared" si="140"/>
        <v>0</v>
      </c>
      <c r="CS59" s="96">
        <f t="shared" si="141"/>
        <v>0</v>
      </c>
    </row>
    <row r="60" spans="1:97" ht="12.9" customHeight="1" x14ac:dyDescent="0.25">
      <c r="A60" s="212"/>
      <c r="B60" s="186"/>
      <c r="C60" s="186"/>
      <c r="D60" s="195"/>
      <c r="E60" s="217"/>
      <c r="F60" s="272"/>
      <c r="G60" s="189"/>
      <c r="H60" s="177"/>
      <c r="I60" s="190"/>
      <c r="J60" s="191"/>
      <c r="K60" s="388">
        <f t="shared" si="143"/>
        <v>0</v>
      </c>
      <c r="L60" s="94">
        <f t="shared" si="144"/>
        <v>0</v>
      </c>
      <c r="M60" s="9">
        <f t="shared" ref="M60:M95" si="168">IF(AND(E60-N60&gt;=0,F60&gt;0,YEAR(M$4)&gt;=YEAR(F60)),E60-N60,IF(AND(E60-N60&lt;0,F60&gt;0,YEAR(M$4)&gt;=YEAR(F60)),E60-N60,0))</f>
        <v>0</v>
      </c>
      <c r="N60" s="9">
        <f t="shared" si="145"/>
        <v>0</v>
      </c>
      <c r="O60" s="9"/>
      <c r="P60" s="96">
        <f t="shared" ref="P60:P95" si="169">IF(AND($F60&gt;0,$F60&lt;=N$4),$E60,0)</f>
        <v>0</v>
      </c>
      <c r="Q60" s="4">
        <f t="shared" si="163"/>
        <v>0</v>
      </c>
      <c r="R60" s="9">
        <f t="shared" ref="R60:R95" si="170">IF(Q60&lt;&gt;0,ROUND(Q60*YEARFRAC($F60,S$4,0),2),0)</f>
        <v>0</v>
      </c>
      <c r="S60" s="9">
        <f t="shared" ref="S60:S95" si="171">IF(AND($F60&gt;0,$F60&lt;=V$4),$E60,0)</f>
        <v>0</v>
      </c>
      <c r="T60" s="9">
        <f t="shared" si="147"/>
        <v>0</v>
      </c>
      <c r="U60" s="9">
        <f t="shared" si="148"/>
        <v>0</v>
      </c>
      <c r="V60" s="9">
        <f t="shared" ref="V60:V95" si="172">IF(AND(YEAR(V$4)=YEAR($F60),$E60&gt;0,$F60&gt;0,$E60-U60&gt;=0),$E60-U60,IF(AND(YEAR(V$4)&gt;YEAR($F60),$E60&gt;0,$F60&gt;0,M60-U60&gt;=0),M60-U60,IF(AND(YEAR(V$4)=YEAR($F60),$E60&lt;0,$F60&gt;0,$E60-U60&lt;0),$E60-U60,IF(AND(YEAR(V$4)&gt;YEAR($F60),$E60&lt;0,$F60&gt;0,M60-U60&lt;=0),M60-U60,0))))</f>
        <v>0</v>
      </c>
      <c r="W60" s="9">
        <f t="shared" ref="W60:W95" si="173">N60+U60</f>
        <v>0</v>
      </c>
      <c r="X60" s="9">
        <f t="shared" si="150"/>
        <v>0</v>
      </c>
      <c r="Y60" s="96">
        <f t="shared" si="151"/>
        <v>0</v>
      </c>
      <c r="Z60" s="4">
        <f t="shared" si="167"/>
        <v>0</v>
      </c>
      <c r="AA60" s="9">
        <f t="shared" si="78"/>
        <v>0</v>
      </c>
      <c r="AB60" s="9">
        <f t="shared" si="79"/>
        <v>0</v>
      </c>
      <c r="AC60" s="9">
        <f t="shared" si="153"/>
        <v>0</v>
      </c>
      <c r="AD60" s="9">
        <f t="shared" si="81"/>
        <v>0</v>
      </c>
      <c r="AE60" s="9">
        <f t="shared" si="82"/>
        <v>0</v>
      </c>
      <c r="AF60" s="9">
        <f t="shared" si="83"/>
        <v>0</v>
      </c>
      <c r="AG60" s="9">
        <f t="shared" si="84"/>
        <v>0</v>
      </c>
      <c r="AH60" s="96">
        <f t="shared" si="85"/>
        <v>0</v>
      </c>
      <c r="AI60" s="4">
        <f t="shared" si="167"/>
        <v>0</v>
      </c>
      <c r="AJ60" s="9">
        <f t="shared" si="86"/>
        <v>0</v>
      </c>
      <c r="AK60" s="9">
        <f t="shared" si="87"/>
        <v>0</v>
      </c>
      <c r="AL60" s="9">
        <f t="shared" si="154"/>
        <v>0</v>
      </c>
      <c r="AM60" s="9">
        <f t="shared" si="89"/>
        <v>0</v>
      </c>
      <c r="AN60" s="9">
        <f t="shared" si="90"/>
        <v>0</v>
      </c>
      <c r="AO60" s="9">
        <f t="shared" si="91"/>
        <v>0</v>
      </c>
      <c r="AP60" s="9">
        <f t="shared" si="92"/>
        <v>0</v>
      </c>
      <c r="AQ60" s="96">
        <f t="shared" si="93"/>
        <v>0</v>
      </c>
      <c r="AR60" s="4">
        <f t="shared" si="167"/>
        <v>0</v>
      </c>
      <c r="AS60" s="9">
        <f t="shared" si="94"/>
        <v>0</v>
      </c>
      <c r="AT60" s="9">
        <f t="shared" si="95"/>
        <v>0</v>
      </c>
      <c r="AU60" s="9">
        <f t="shared" si="155"/>
        <v>0</v>
      </c>
      <c r="AV60" s="9">
        <f t="shared" si="97"/>
        <v>0</v>
      </c>
      <c r="AW60" s="9">
        <f t="shared" si="98"/>
        <v>0</v>
      </c>
      <c r="AX60" s="9">
        <f t="shared" si="99"/>
        <v>0</v>
      </c>
      <c r="AY60" s="9">
        <f t="shared" si="100"/>
        <v>0</v>
      </c>
      <c r="AZ60" s="96">
        <f t="shared" si="101"/>
        <v>0</v>
      </c>
      <c r="BA60" s="4">
        <f t="shared" si="167"/>
        <v>0</v>
      </c>
      <c r="BB60" s="9">
        <f t="shared" si="102"/>
        <v>0</v>
      </c>
      <c r="BC60" s="9">
        <f t="shared" si="103"/>
        <v>0</v>
      </c>
      <c r="BD60" s="9">
        <f t="shared" si="156"/>
        <v>0</v>
      </c>
      <c r="BE60" s="9">
        <f t="shared" si="105"/>
        <v>0</v>
      </c>
      <c r="BF60" s="9">
        <f t="shared" si="106"/>
        <v>0</v>
      </c>
      <c r="BG60" s="9">
        <f t="shared" si="107"/>
        <v>0</v>
      </c>
      <c r="BH60" s="9">
        <f t="shared" si="108"/>
        <v>0</v>
      </c>
      <c r="BI60" s="96">
        <f t="shared" si="109"/>
        <v>0</v>
      </c>
      <c r="BJ60" s="4">
        <f t="shared" si="167"/>
        <v>0</v>
      </c>
      <c r="BK60" s="9">
        <f t="shared" si="110"/>
        <v>0</v>
      </c>
      <c r="BL60" s="9">
        <f t="shared" si="111"/>
        <v>0</v>
      </c>
      <c r="BM60" s="9">
        <f t="shared" si="157"/>
        <v>0</v>
      </c>
      <c r="BN60" s="9">
        <f t="shared" si="113"/>
        <v>0</v>
      </c>
      <c r="BO60" s="9">
        <f t="shared" si="114"/>
        <v>0</v>
      </c>
      <c r="BP60" s="9">
        <f t="shared" si="115"/>
        <v>0</v>
      </c>
      <c r="BQ60" s="9">
        <f t="shared" si="116"/>
        <v>0</v>
      </c>
      <c r="BR60" s="96">
        <f t="shared" si="117"/>
        <v>0</v>
      </c>
      <c r="BS60" s="4">
        <f t="shared" si="167"/>
        <v>0</v>
      </c>
      <c r="BT60" s="9">
        <f t="shared" si="118"/>
        <v>0</v>
      </c>
      <c r="BU60" s="9">
        <f t="shared" si="119"/>
        <v>0</v>
      </c>
      <c r="BV60" s="9">
        <f t="shared" si="158"/>
        <v>0</v>
      </c>
      <c r="BW60" s="9">
        <f t="shared" si="121"/>
        <v>0</v>
      </c>
      <c r="BX60" s="9">
        <f t="shared" si="122"/>
        <v>0</v>
      </c>
      <c r="BY60" s="9">
        <f t="shared" si="123"/>
        <v>0</v>
      </c>
      <c r="BZ60" s="9">
        <f t="shared" si="124"/>
        <v>0</v>
      </c>
      <c r="CA60" s="96">
        <f t="shared" si="125"/>
        <v>0</v>
      </c>
      <c r="CB60" s="4">
        <f t="shared" si="167"/>
        <v>0</v>
      </c>
      <c r="CC60" s="9">
        <f t="shared" si="126"/>
        <v>0</v>
      </c>
      <c r="CD60" s="9">
        <f t="shared" si="127"/>
        <v>0</v>
      </c>
      <c r="CE60" s="9">
        <f t="shared" si="159"/>
        <v>0</v>
      </c>
      <c r="CF60" s="9">
        <f t="shared" si="129"/>
        <v>0</v>
      </c>
      <c r="CG60" s="9">
        <f t="shared" si="130"/>
        <v>0</v>
      </c>
      <c r="CH60" s="9">
        <f t="shared" si="131"/>
        <v>0</v>
      </c>
      <c r="CI60" s="9">
        <f t="shared" si="132"/>
        <v>0</v>
      </c>
      <c r="CJ60" s="96">
        <f t="shared" si="133"/>
        <v>0</v>
      </c>
      <c r="CK60" s="4">
        <f t="shared" si="167"/>
        <v>0</v>
      </c>
      <c r="CL60" s="9">
        <f t="shared" si="134"/>
        <v>0</v>
      </c>
      <c r="CM60" s="9">
        <f t="shared" si="135"/>
        <v>0</v>
      </c>
      <c r="CN60" s="9">
        <f t="shared" si="160"/>
        <v>0</v>
      </c>
      <c r="CO60" s="9">
        <f t="shared" si="137"/>
        <v>0</v>
      </c>
      <c r="CP60" s="9">
        <f t="shared" si="138"/>
        <v>0</v>
      </c>
      <c r="CQ60" s="9">
        <f t="shared" si="139"/>
        <v>0</v>
      </c>
      <c r="CR60" s="9">
        <f t="shared" si="140"/>
        <v>0</v>
      </c>
      <c r="CS60" s="96">
        <f t="shared" si="141"/>
        <v>0</v>
      </c>
    </row>
    <row r="61" spans="1:97" ht="12.9" customHeight="1" x14ac:dyDescent="0.25">
      <c r="A61" s="212"/>
      <c r="B61" s="186"/>
      <c r="C61" s="186"/>
      <c r="D61" s="195"/>
      <c r="E61" s="217"/>
      <c r="F61" s="272"/>
      <c r="G61" s="189"/>
      <c r="H61" s="177"/>
      <c r="I61" s="190"/>
      <c r="J61" s="191"/>
      <c r="K61" s="388">
        <f t="shared" si="143"/>
        <v>0</v>
      </c>
      <c r="L61" s="94">
        <f t="shared" si="144"/>
        <v>0</v>
      </c>
      <c r="M61" s="9">
        <f t="shared" si="168"/>
        <v>0</v>
      </c>
      <c r="N61" s="9">
        <f t="shared" si="145"/>
        <v>0</v>
      </c>
      <c r="O61" s="9"/>
      <c r="P61" s="96">
        <f t="shared" si="169"/>
        <v>0</v>
      </c>
      <c r="Q61" s="4">
        <f t="shared" si="163"/>
        <v>0</v>
      </c>
      <c r="R61" s="9">
        <f t="shared" si="170"/>
        <v>0</v>
      </c>
      <c r="S61" s="9">
        <f t="shared" si="171"/>
        <v>0</v>
      </c>
      <c r="T61" s="9">
        <f t="shared" si="147"/>
        <v>0</v>
      </c>
      <c r="U61" s="9">
        <f t="shared" si="148"/>
        <v>0</v>
      </c>
      <c r="V61" s="9">
        <f t="shared" si="172"/>
        <v>0</v>
      </c>
      <c r="W61" s="9">
        <f t="shared" si="173"/>
        <v>0</v>
      </c>
      <c r="X61" s="9">
        <f t="shared" si="150"/>
        <v>0</v>
      </c>
      <c r="Y61" s="96">
        <f t="shared" si="151"/>
        <v>0</v>
      </c>
      <c r="Z61" s="4">
        <f t="shared" si="167"/>
        <v>0</v>
      </c>
      <c r="AA61" s="9">
        <f t="shared" si="78"/>
        <v>0</v>
      </c>
      <c r="AB61" s="9">
        <f t="shared" si="79"/>
        <v>0</v>
      </c>
      <c r="AC61" s="9">
        <f t="shared" si="153"/>
        <v>0</v>
      </c>
      <c r="AD61" s="9">
        <f t="shared" si="81"/>
        <v>0</v>
      </c>
      <c r="AE61" s="9">
        <f t="shared" si="82"/>
        <v>0</v>
      </c>
      <c r="AF61" s="9">
        <f t="shared" si="83"/>
        <v>0</v>
      </c>
      <c r="AG61" s="9">
        <f t="shared" si="84"/>
        <v>0</v>
      </c>
      <c r="AH61" s="96">
        <f t="shared" si="85"/>
        <v>0</v>
      </c>
      <c r="AI61" s="4">
        <f t="shared" si="167"/>
        <v>0</v>
      </c>
      <c r="AJ61" s="9">
        <f t="shared" si="86"/>
        <v>0</v>
      </c>
      <c r="AK61" s="9">
        <f t="shared" si="87"/>
        <v>0</v>
      </c>
      <c r="AL61" s="9">
        <f t="shared" si="154"/>
        <v>0</v>
      </c>
      <c r="AM61" s="9">
        <f t="shared" si="89"/>
        <v>0</v>
      </c>
      <c r="AN61" s="9">
        <f t="shared" si="90"/>
        <v>0</v>
      </c>
      <c r="AO61" s="9">
        <f t="shared" si="91"/>
        <v>0</v>
      </c>
      <c r="AP61" s="9">
        <f t="shared" si="92"/>
        <v>0</v>
      </c>
      <c r="AQ61" s="96">
        <f t="shared" si="93"/>
        <v>0</v>
      </c>
      <c r="AR61" s="4">
        <f t="shared" si="167"/>
        <v>0</v>
      </c>
      <c r="AS61" s="9">
        <f t="shared" si="94"/>
        <v>0</v>
      </c>
      <c r="AT61" s="9">
        <f t="shared" si="95"/>
        <v>0</v>
      </c>
      <c r="AU61" s="9">
        <f t="shared" si="155"/>
        <v>0</v>
      </c>
      <c r="AV61" s="9">
        <f t="shared" si="97"/>
        <v>0</v>
      </c>
      <c r="AW61" s="9">
        <f t="shared" si="98"/>
        <v>0</v>
      </c>
      <c r="AX61" s="9">
        <f t="shared" si="99"/>
        <v>0</v>
      </c>
      <c r="AY61" s="9">
        <f t="shared" si="100"/>
        <v>0</v>
      </c>
      <c r="AZ61" s="96">
        <f t="shared" si="101"/>
        <v>0</v>
      </c>
      <c r="BA61" s="4">
        <f t="shared" si="167"/>
        <v>0</v>
      </c>
      <c r="BB61" s="9">
        <f t="shared" si="102"/>
        <v>0</v>
      </c>
      <c r="BC61" s="9">
        <f t="shared" si="103"/>
        <v>0</v>
      </c>
      <c r="BD61" s="9">
        <f t="shared" si="156"/>
        <v>0</v>
      </c>
      <c r="BE61" s="9">
        <f t="shared" si="105"/>
        <v>0</v>
      </c>
      <c r="BF61" s="9">
        <f t="shared" si="106"/>
        <v>0</v>
      </c>
      <c r="BG61" s="9">
        <f t="shared" si="107"/>
        <v>0</v>
      </c>
      <c r="BH61" s="9">
        <f t="shared" si="108"/>
        <v>0</v>
      </c>
      <c r="BI61" s="96">
        <f t="shared" si="109"/>
        <v>0</v>
      </c>
      <c r="BJ61" s="4">
        <f t="shared" si="167"/>
        <v>0</v>
      </c>
      <c r="BK61" s="9">
        <f t="shared" si="110"/>
        <v>0</v>
      </c>
      <c r="BL61" s="9">
        <f t="shared" si="111"/>
        <v>0</v>
      </c>
      <c r="BM61" s="9">
        <f t="shared" si="157"/>
        <v>0</v>
      </c>
      <c r="BN61" s="9">
        <f t="shared" si="113"/>
        <v>0</v>
      </c>
      <c r="BO61" s="9">
        <f t="shared" si="114"/>
        <v>0</v>
      </c>
      <c r="BP61" s="9">
        <f t="shared" si="115"/>
        <v>0</v>
      </c>
      <c r="BQ61" s="9">
        <f t="shared" si="116"/>
        <v>0</v>
      </c>
      <c r="BR61" s="96">
        <f t="shared" si="117"/>
        <v>0</v>
      </c>
      <c r="BS61" s="4">
        <f t="shared" si="167"/>
        <v>0</v>
      </c>
      <c r="BT61" s="9">
        <f t="shared" si="118"/>
        <v>0</v>
      </c>
      <c r="BU61" s="9">
        <f t="shared" si="119"/>
        <v>0</v>
      </c>
      <c r="BV61" s="9">
        <f t="shared" si="158"/>
        <v>0</v>
      </c>
      <c r="BW61" s="9">
        <f t="shared" si="121"/>
        <v>0</v>
      </c>
      <c r="BX61" s="9">
        <f t="shared" si="122"/>
        <v>0</v>
      </c>
      <c r="BY61" s="9">
        <f t="shared" si="123"/>
        <v>0</v>
      </c>
      <c r="BZ61" s="9">
        <f t="shared" si="124"/>
        <v>0</v>
      </c>
      <c r="CA61" s="96">
        <f t="shared" si="125"/>
        <v>0</v>
      </c>
      <c r="CB61" s="4">
        <f t="shared" si="167"/>
        <v>0</v>
      </c>
      <c r="CC61" s="9">
        <f t="shared" si="126"/>
        <v>0</v>
      </c>
      <c r="CD61" s="9">
        <f t="shared" si="127"/>
        <v>0</v>
      </c>
      <c r="CE61" s="9">
        <f t="shared" si="159"/>
        <v>0</v>
      </c>
      <c r="CF61" s="9">
        <f t="shared" si="129"/>
        <v>0</v>
      </c>
      <c r="CG61" s="9">
        <f t="shared" si="130"/>
        <v>0</v>
      </c>
      <c r="CH61" s="9">
        <f t="shared" si="131"/>
        <v>0</v>
      </c>
      <c r="CI61" s="9">
        <f t="shared" si="132"/>
        <v>0</v>
      </c>
      <c r="CJ61" s="96">
        <f t="shared" si="133"/>
        <v>0</v>
      </c>
      <c r="CK61" s="4">
        <f t="shared" si="167"/>
        <v>0</v>
      </c>
      <c r="CL61" s="9">
        <f t="shared" si="134"/>
        <v>0</v>
      </c>
      <c r="CM61" s="9">
        <f t="shared" si="135"/>
        <v>0</v>
      </c>
      <c r="CN61" s="9">
        <f t="shared" si="160"/>
        <v>0</v>
      </c>
      <c r="CO61" s="9">
        <f t="shared" si="137"/>
        <v>0</v>
      </c>
      <c r="CP61" s="9">
        <f t="shared" si="138"/>
        <v>0</v>
      </c>
      <c r="CQ61" s="9">
        <f t="shared" si="139"/>
        <v>0</v>
      </c>
      <c r="CR61" s="9">
        <f t="shared" si="140"/>
        <v>0</v>
      </c>
      <c r="CS61" s="96">
        <f t="shared" si="141"/>
        <v>0</v>
      </c>
    </row>
    <row r="62" spans="1:97" ht="12.9" customHeight="1" x14ac:dyDescent="0.25">
      <c r="A62" s="212"/>
      <c r="B62" s="186"/>
      <c r="C62" s="186"/>
      <c r="D62" s="195"/>
      <c r="E62" s="217"/>
      <c r="F62" s="272"/>
      <c r="G62" s="189"/>
      <c r="H62" s="177"/>
      <c r="I62" s="190"/>
      <c r="J62" s="191"/>
      <c r="K62" s="388">
        <f t="shared" si="143"/>
        <v>0</v>
      </c>
      <c r="L62" s="94">
        <f t="shared" si="144"/>
        <v>0</v>
      </c>
      <c r="M62" s="9">
        <f t="shared" si="168"/>
        <v>0</v>
      </c>
      <c r="N62" s="9">
        <f t="shared" si="145"/>
        <v>0</v>
      </c>
      <c r="O62" s="9"/>
      <c r="P62" s="96">
        <f t="shared" si="169"/>
        <v>0</v>
      </c>
      <c r="Q62" s="4">
        <f t="shared" si="163"/>
        <v>0</v>
      </c>
      <c r="R62" s="9">
        <f t="shared" si="170"/>
        <v>0</v>
      </c>
      <c r="S62" s="9">
        <f t="shared" si="171"/>
        <v>0</v>
      </c>
      <c r="T62" s="9">
        <f t="shared" si="147"/>
        <v>0</v>
      </c>
      <c r="U62" s="9">
        <f t="shared" si="148"/>
        <v>0</v>
      </c>
      <c r="V62" s="9">
        <f t="shared" si="172"/>
        <v>0</v>
      </c>
      <c r="W62" s="9">
        <f t="shared" si="173"/>
        <v>0</v>
      </c>
      <c r="X62" s="9">
        <f t="shared" si="150"/>
        <v>0</v>
      </c>
      <c r="Y62" s="96">
        <f t="shared" si="151"/>
        <v>0</v>
      </c>
      <c r="Z62" s="4">
        <f t="shared" si="167"/>
        <v>0</v>
      </c>
      <c r="AA62" s="9">
        <f t="shared" si="78"/>
        <v>0</v>
      </c>
      <c r="AB62" s="9">
        <f t="shared" si="79"/>
        <v>0</v>
      </c>
      <c r="AC62" s="9">
        <f t="shared" si="153"/>
        <v>0</v>
      </c>
      <c r="AD62" s="9">
        <f t="shared" si="81"/>
        <v>0</v>
      </c>
      <c r="AE62" s="9">
        <f t="shared" si="82"/>
        <v>0</v>
      </c>
      <c r="AF62" s="9">
        <f t="shared" si="83"/>
        <v>0</v>
      </c>
      <c r="AG62" s="9">
        <f t="shared" si="84"/>
        <v>0</v>
      </c>
      <c r="AH62" s="96">
        <f t="shared" si="85"/>
        <v>0</v>
      </c>
      <c r="AI62" s="4">
        <f t="shared" si="167"/>
        <v>0</v>
      </c>
      <c r="AJ62" s="9">
        <f t="shared" si="86"/>
        <v>0</v>
      </c>
      <c r="AK62" s="9">
        <f t="shared" si="87"/>
        <v>0</v>
      </c>
      <c r="AL62" s="9">
        <f t="shared" si="154"/>
        <v>0</v>
      </c>
      <c r="AM62" s="9">
        <f t="shared" si="89"/>
        <v>0</v>
      </c>
      <c r="AN62" s="9">
        <f t="shared" si="90"/>
        <v>0</v>
      </c>
      <c r="AO62" s="9">
        <f t="shared" si="91"/>
        <v>0</v>
      </c>
      <c r="AP62" s="9">
        <f t="shared" si="92"/>
        <v>0</v>
      </c>
      <c r="AQ62" s="96">
        <f t="shared" si="93"/>
        <v>0</v>
      </c>
      <c r="AR62" s="4">
        <f t="shared" si="167"/>
        <v>0</v>
      </c>
      <c r="AS62" s="9">
        <f t="shared" si="94"/>
        <v>0</v>
      </c>
      <c r="AT62" s="9">
        <f t="shared" si="95"/>
        <v>0</v>
      </c>
      <c r="AU62" s="9">
        <f t="shared" si="155"/>
        <v>0</v>
      </c>
      <c r="AV62" s="9">
        <f t="shared" si="97"/>
        <v>0</v>
      </c>
      <c r="AW62" s="9">
        <f t="shared" si="98"/>
        <v>0</v>
      </c>
      <c r="AX62" s="9">
        <f t="shared" si="99"/>
        <v>0</v>
      </c>
      <c r="AY62" s="9">
        <f t="shared" si="100"/>
        <v>0</v>
      </c>
      <c r="AZ62" s="96">
        <f t="shared" si="101"/>
        <v>0</v>
      </c>
      <c r="BA62" s="4">
        <f t="shared" si="167"/>
        <v>0</v>
      </c>
      <c r="BB62" s="9">
        <f t="shared" si="102"/>
        <v>0</v>
      </c>
      <c r="BC62" s="9">
        <f t="shared" si="103"/>
        <v>0</v>
      </c>
      <c r="BD62" s="9">
        <f t="shared" si="156"/>
        <v>0</v>
      </c>
      <c r="BE62" s="9">
        <f t="shared" si="105"/>
        <v>0</v>
      </c>
      <c r="BF62" s="9">
        <f t="shared" si="106"/>
        <v>0</v>
      </c>
      <c r="BG62" s="9">
        <f t="shared" si="107"/>
        <v>0</v>
      </c>
      <c r="BH62" s="9">
        <f t="shared" si="108"/>
        <v>0</v>
      </c>
      <c r="BI62" s="96">
        <f t="shared" si="109"/>
        <v>0</v>
      </c>
      <c r="BJ62" s="4">
        <f t="shared" si="167"/>
        <v>0</v>
      </c>
      <c r="BK62" s="9">
        <f t="shared" si="110"/>
        <v>0</v>
      </c>
      <c r="BL62" s="9">
        <f t="shared" si="111"/>
        <v>0</v>
      </c>
      <c r="BM62" s="9">
        <f t="shared" si="157"/>
        <v>0</v>
      </c>
      <c r="BN62" s="9">
        <f t="shared" si="113"/>
        <v>0</v>
      </c>
      <c r="BO62" s="9">
        <f t="shared" si="114"/>
        <v>0</v>
      </c>
      <c r="BP62" s="9">
        <f t="shared" si="115"/>
        <v>0</v>
      </c>
      <c r="BQ62" s="9">
        <f t="shared" si="116"/>
        <v>0</v>
      </c>
      <c r="BR62" s="96">
        <f t="shared" si="117"/>
        <v>0</v>
      </c>
      <c r="BS62" s="4">
        <f t="shared" si="167"/>
        <v>0</v>
      </c>
      <c r="BT62" s="9">
        <f t="shared" si="118"/>
        <v>0</v>
      </c>
      <c r="BU62" s="9">
        <f t="shared" si="119"/>
        <v>0</v>
      </c>
      <c r="BV62" s="9">
        <f t="shared" si="158"/>
        <v>0</v>
      </c>
      <c r="BW62" s="9">
        <f t="shared" si="121"/>
        <v>0</v>
      </c>
      <c r="BX62" s="9">
        <f t="shared" si="122"/>
        <v>0</v>
      </c>
      <c r="BY62" s="9">
        <f t="shared" si="123"/>
        <v>0</v>
      </c>
      <c r="BZ62" s="9">
        <f t="shared" si="124"/>
        <v>0</v>
      </c>
      <c r="CA62" s="96">
        <f t="shared" si="125"/>
        <v>0</v>
      </c>
      <c r="CB62" s="4">
        <f t="shared" si="167"/>
        <v>0</v>
      </c>
      <c r="CC62" s="9">
        <f t="shared" si="126"/>
        <v>0</v>
      </c>
      <c r="CD62" s="9">
        <f t="shared" si="127"/>
        <v>0</v>
      </c>
      <c r="CE62" s="9">
        <f t="shared" si="159"/>
        <v>0</v>
      </c>
      <c r="CF62" s="9">
        <f t="shared" si="129"/>
        <v>0</v>
      </c>
      <c r="CG62" s="9">
        <f t="shared" si="130"/>
        <v>0</v>
      </c>
      <c r="CH62" s="9">
        <f t="shared" si="131"/>
        <v>0</v>
      </c>
      <c r="CI62" s="9">
        <f t="shared" si="132"/>
        <v>0</v>
      </c>
      <c r="CJ62" s="96">
        <f t="shared" si="133"/>
        <v>0</v>
      </c>
      <c r="CK62" s="4">
        <f t="shared" si="167"/>
        <v>0</v>
      </c>
      <c r="CL62" s="9">
        <f t="shared" si="134"/>
        <v>0</v>
      </c>
      <c r="CM62" s="9">
        <f t="shared" si="135"/>
        <v>0</v>
      </c>
      <c r="CN62" s="9">
        <f t="shared" si="160"/>
        <v>0</v>
      </c>
      <c r="CO62" s="9">
        <f t="shared" si="137"/>
        <v>0</v>
      </c>
      <c r="CP62" s="9">
        <f t="shared" si="138"/>
        <v>0</v>
      </c>
      <c r="CQ62" s="9">
        <f t="shared" si="139"/>
        <v>0</v>
      </c>
      <c r="CR62" s="9">
        <f t="shared" si="140"/>
        <v>0</v>
      </c>
      <c r="CS62" s="96">
        <f t="shared" si="141"/>
        <v>0</v>
      </c>
    </row>
    <row r="63" spans="1:97" ht="12.9" customHeight="1" x14ac:dyDescent="0.25">
      <c r="A63" s="212"/>
      <c r="B63" s="186"/>
      <c r="C63" s="186"/>
      <c r="D63" s="195"/>
      <c r="E63" s="217"/>
      <c r="F63" s="272"/>
      <c r="G63" s="189"/>
      <c r="H63" s="177"/>
      <c r="I63" s="190"/>
      <c r="J63" s="191"/>
      <c r="K63" s="388">
        <f t="shared" si="143"/>
        <v>0</v>
      </c>
      <c r="L63" s="94">
        <f t="shared" si="144"/>
        <v>0</v>
      </c>
      <c r="M63" s="9">
        <f t="shared" si="168"/>
        <v>0</v>
      </c>
      <c r="N63" s="9">
        <f t="shared" si="145"/>
        <v>0</v>
      </c>
      <c r="O63" s="9"/>
      <c r="P63" s="96">
        <f t="shared" si="169"/>
        <v>0</v>
      </c>
      <c r="Q63" s="4">
        <f t="shared" si="163"/>
        <v>0</v>
      </c>
      <c r="R63" s="9">
        <f t="shared" si="170"/>
        <v>0</v>
      </c>
      <c r="S63" s="9">
        <f t="shared" si="171"/>
        <v>0</v>
      </c>
      <c r="T63" s="9">
        <f t="shared" si="147"/>
        <v>0</v>
      </c>
      <c r="U63" s="9">
        <f t="shared" si="148"/>
        <v>0</v>
      </c>
      <c r="V63" s="9">
        <f t="shared" si="172"/>
        <v>0</v>
      </c>
      <c r="W63" s="9">
        <f t="shared" si="173"/>
        <v>0</v>
      </c>
      <c r="X63" s="9">
        <f t="shared" si="150"/>
        <v>0</v>
      </c>
      <c r="Y63" s="96">
        <f t="shared" si="151"/>
        <v>0</v>
      </c>
      <c r="Z63" s="4">
        <f t="shared" si="167"/>
        <v>0</v>
      </c>
      <c r="AA63" s="9">
        <f t="shared" si="78"/>
        <v>0</v>
      </c>
      <c r="AB63" s="9">
        <f t="shared" si="79"/>
        <v>0</v>
      </c>
      <c r="AC63" s="9">
        <f t="shared" si="153"/>
        <v>0</v>
      </c>
      <c r="AD63" s="9">
        <f t="shared" si="81"/>
        <v>0</v>
      </c>
      <c r="AE63" s="9">
        <f t="shared" si="82"/>
        <v>0</v>
      </c>
      <c r="AF63" s="9">
        <f t="shared" si="83"/>
        <v>0</v>
      </c>
      <c r="AG63" s="9">
        <f t="shared" si="84"/>
        <v>0</v>
      </c>
      <c r="AH63" s="96">
        <f t="shared" si="85"/>
        <v>0</v>
      </c>
      <c r="AI63" s="4">
        <f t="shared" si="167"/>
        <v>0</v>
      </c>
      <c r="AJ63" s="9">
        <f t="shared" si="86"/>
        <v>0</v>
      </c>
      <c r="AK63" s="9">
        <f t="shared" si="87"/>
        <v>0</v>
      </c>
      <c r="AL63" s="9">
        <f t="shared" si="154"/>
        <v>0</v>
      </c>
      <c r="AM63" s="9">
        <f t="shared" si="89"/>
        <v>0</v>
      </c>
      <c r="AN63" s="9">
        <f t="shared" si="90"/>
        <v>0</v>
      </c>
      <c r="AO63" s="9">
        <f t="shared" si="91"/>
        <v>0</v>
      </c>
      <c r="AP63" s="9">
        <f t="shared" si="92"/>
        <v>0</v>
      </c>
      <c r="AQ63" s="96">
        <f t="shared" si="93"/>
        <v>0</v>
      </c>
      <c r="AR63" s="4">
        <f t="shared" si="167"/>
        <v>0</v>
      </c>
      <c r="AS63" s="9">
        <f t="shared" si="94"/>
        <v>0</v>
      </c>
      <c r="AT63" s="9">
        <f t="shared" si="95"/>
        <v>0</v>
      </c>
      <c r="AU63" s="9">
        <f t="shared" si="155"/>
        <v>0</v>
      </c>
      <c r="AV63" s="9">
        <f t="shared" si="97"/>
        <v>0</v>
      </c>
      <c r="AW63" s="9">
        <f t="shared" si="98"/>
        <v>0</v>
      </c>
      <c r="AX63" s="9">
        <f t="shared" si="99"/>
        <v>0</v>
      </c>
      <c r="AY63" s="9">
        <f t="shared" si="100"/>
        <v>0</v>
      </c>
      <c r="AZ63" s="96">
        <f t="shared" si="101"/>
        <v>0</v>
      </c>
      <c r="BA63" s="4">
        <f t="shared" si="167"/>
        <v>0</v>
      </c>
      <c r="BB63" s="9">
        <f t="shared" si="102"/>
        <v>0</v>
      </c>
      <c r="BC63" s="9">
        <f t="shared" si="103"/>
        <v>0</v>
      </c>
      <c r="BD63" s="9">
        <f t="shared" si="156"/>
        <v>0</v>
      </c>
      <c r="BE63" s="9">
        <f t="shared" si="105"/>
        <v>0</v>
      </c>
      <c r="BF63" s="9">
        <f t="shared" si="106"/>
        <v>0</v>
      </c>
      <c r="BG63" s="9">
        <f t="shared" si="107"/>
        <v>0</v>
      </c>
      <c r="BH63" s="9">
        <f t="shared" si="108"/>
        <v>0</v>
      </c>
      <c r="BI63" s="96">
        <f t="shared" si="109"/>
        <v>0</v>
      </c>
      <c r="BJ63" s="4">
        <f t="shared" si="167"/>
        <v>0</v>
      </c>
      <c r="BK63" s="9">
        <f t="shared" si="110"/>
        <v>0</v>
      </c>
      <c r="BL63" s="9">
        <f t="shared" si="111"/>
        <v>0</v>
      </c>
      <c r="BM63" s="9">
        <f t="shared" si="157"/>
        <v>0</v>
      </c>
      <c r="BN63" s="9">
        <f t="shared" si="113"/>
        <v>0</v>
      </c>
      <c r="BO63" s="9">
        <f t="shared" si="114"/>
        <v>0</v>
      </c>
      <c r="BP63" s="9">
        <f t="shared" si="115"/>
        <v>0</v>
      </c>
      <c r="BQ63" s="9">
        <f t="shared" si="116"/>
        <v>0</v>
      </c>
      <c r="BR63" s="96">
        <f t="shared" si="117"/>
        <v>0</v>
      </c>
      <c r="BS63" s="4">
        <f t="shared" si="167"/>
        <v>0</v>
      </c>
      <c r="BT63" s="9">
        <f t="shared" si="118"/>
        <v>0</v>
      </c>
      <c r="BU63" s="9">
        <f t="shared" si="119"/>
        <v>0</v>
      </c>
      <c r="BV63" s="9">
        <f t="shared" si="158"/>
        <v>0</v>
      </c>
      <c r="BW63" s="9">
        <f t="shared" si="121"/>
        <v>0</v>
      </c>
      <c r="BX63" s="9">
        <f t="shared" si="122"/>
        <v>0</v>
      </c>
      <c r="BY63" s="9">
        <f t="shared" si="123"/>
        <v>0</v>
      </c>
      <c r="BZ63" s="9">
        <f t="shared" si="124"/>
        <v>0</v>
      </c>
      <c r="CA63" s="96">
        <f t="shared" si="125"/>
        <v>0</v>
      </c>
      <c r="CB63" s="4">
        <f t="shared" si="167"/>
        <v>0</v>
      </c>
      <c r="CC63" s="9">
        <f t="shared" si="126"/>
        <v>0</v>
      </c>
      <c r="CD63" s="9">
        <f t="shared" si="127"/>
        <v>0</v>
      </c>
      <c r="CE63" s="9">
        <f t="shared" si="159"/>
        <v>0</v>
      </c>
      <c r="CF63" s="9">
        <f t="shared" si="129"/>
        <v>0</v>
      </c>
      <c r="CG63" s="9">
        <f t="shared" si="130"/>
        <v>0</v>
      </c>
      <c r="CH63" s="9">
        <f t="shared" si="131"/>
        <v>0</v>
      </c>
      <c r="CI63" s="9">
        <f t="shared" si="132"/>
        <v>0</v>
      </c>
      <c r="CJ63" s="96">
        <f t="shared" si="133"/>
        <v>0</v>
      </c>
      <c r="CK63" s="4">
        <f t="shared" si="167"/>
        <v>0</v>
      </c>
      <c r="CL63" s="9">
        <f t="shared" si="134"/>
        <v>0</v>
      </c>
      <c r="CM63" s="9">
        <f t="shared" si="135"/>
        <v>0</v>
      </c>
      <c r="CN63" s="9">
        <f t="shared" si="160"/>
        <v>0</v>
      </c>
      <c r="CO63" s="9">
        <f t="shared" si="137"/>
        <v>0</v>
      </c>
      <c r="CP63" s="9">
        <f t="shared" si="138"/>
        <v>0</v>
      </c>
      <c r="CQ63" s="9">
        <f t="shared" si="139"/>
        <v>0</v>
      </c>
      <c r="CR63" s="9">
        <f t="shared" si="140"/>
        <v>0</v>
      </c>
      <c r="CS63" s="96">
        <f t="shared" si="141"/>
        <v>0</v>
      </c>
    </row>
    <row r="64" spans="1:97" ht="12.9" customHeight="1" x14ac:dyDescent="0.25">
      <c r="A64" s="212"/>
      <c r="B64" s="186"/>
      <c r="C64" s="186"/>
      <c r="D64" s="195"/>
      <c r="E64" s="217"/>
      <c r="F64" s="272"/>
      <c r="G64" s="189"/>
      <c r="H64" s="177"/>
      <c r="I64" s="190"/>
      <c r="J64" s="191"/>
      <c r="K64" s="388">
        <f t="shared" si="143"/>
        <v>0</v>
      </c>
      <c r="L64" s="94">
        <f t="shared" si="144"/>
        <v>0</v>
      </c>
      <c r="M64" s="9">
        <f t="shared" si="168"/>
        <v>0</v>
      </c>
      <c r="N64" s="9">
        <f t="shared" si="145"/>
        <v>0</v>
      </c>
      <c r="O64" s="9"/>
      <c r="P64" s="96">
        <f t="shared" si="169"/>
        <v>0</v>
      </c>
      <c r="Q64" s="4">
        <f t="shared" si="163"/>
        <v>0</v>
      </c>
      <c r="R64" s="9">
        <f t="shared" si="170"/>
        <v>0</v>
      </c>
      <c r="S64" s="9">
        <f t="shared" si="171"/>
        <v>0</v>
      </c>
      <c r="T64" s="9">
        <f t="shared" si="147"/>
        <v>0</v>
      </c>
      <c r="U64" s="9">
        <f t="shared" si="148"/>
        <v>0</v>
      </c>
      <c r="V64" s="9">
        <f t="shared" si="172"/>
        <v>0</v>
      </c>
      <c r="W64" s="9">
        <f t="shared" si="173"/>
        <v>0</v>
      </c>
      <c r="X64" s="9">
        <f t="shared" si="150"/>
        <v>0</v>
      </c>
      <c r="Y64" s="96">
        <f t="shared" si="151"/>
        <v>0</v>
      </c>
      <c r="Z64" s="4">
        <f t="shared" si="167"/>
        <v>0</v>
      </c>
      <c r="AA64" s="9">
        <f t="shared" si="78"/>
        <v>0</v>
      </c>
      <c r="AB64" s="9">
        <f t="shared" si="79"/>
        <v>0</v>
      </c>
      <c r="AC64" s="9">
        <f t="shared" si="153"/>
        <v>0</v>
      </c>
      <c r="AD64" s="9">
        <f t="shared" si="81"/>
        <v>0</v>
      </c>
      <c r="AE64" s="9">
        <f t="shared" si="82"/>
        <v>0</v>
      </c>
      <c r="AF64" s="9">
        <f t="shared" si="83"/>
        <v>0</v>
      </c>
      <c r="AG64" s="9">
        <f t="shared" si="84"/>
        <v>0</v>
      </c>
      <c r="AH64" s="96">
        <f t="shared" si="85"/>
        <v>0</v>
      </c>
      <c r="AI64" s="4">
        <f t="shared" si="167"/>
        <v>0</v>
      </c>
      <c r="AJ64" s="9">
        <f t="shared" si="86"/>
        <v>0</v>
      </c>
      <c r="AK64" s="9">
        <f t="shared" si="87"/>
        <v>0</v>
      </c>
      <c r="AL64" s="9">
        <f t="shared" si="154"/>
        <v>0</v>
      </c>
      <c r="AM64" s="9">
        <f t="shared" si="89"/>
        <v>0</v>
      </c>
      <c r="AN64" s="9">
        <f t="shared" si="90"/>
        <v>0</v>
      </c>
      <c r="AO64" s="9">
        <f t="shared" si="91"/>
        <v>0</v>
      </c>
      <c r="AP64" s="9">
        <f t="shared" si="92"/>
        <v>0</v>
      </c>
      <c r="AQ64" s="96">
        <f t="shared" si="93"/>
        <v>0</v>
      </c>
      <c r="AR64" s="4">
        <f t="shared" si="167"/>
        <v>0</v>
      </c>
      <c r="AS64" s="9">
        <f t="shared" si="94"/>
        <v>0</v>
      </c>
      <c r="AT64" s="9">
        <f t="shared" si="95"/>
        <v>0</v>
      </c>
      <c r="AU64" s="9">
        <f t="shared" si="155"/>
        <v>0</v>
      </c>
      <c r="AV64" s="9">
        <f t="shared" si="97"/>
        <v>0</v>
      </c>
      <c r="AW64" s="9">
        <f t="shared" si="98"/>
        <v>0</v>
      </c>
      <c r="AX64" s="9">
        <f t="shared" si="99"/>
        <v>0</v>
      </c>
      <c r="AY64" s="9">
        <f t="shared" si="100"/>
        <v>0</v>
      </c>
      <c r="AZ64" s="96">
        <f t="shared" si="101"/>
        <v>0</v>
      </c>
      <c r="BA64" s="4">
        <f t="shared" si="167"/>
        <v>0</v>
      </c>
      <c r="BB64" s="9">
        <f t="shared" si="102"/>
        <v>0</v>
      </c>
      <c r="BC64" s="9">
        <f t="shared" si="103"/>
        <v>0</v>
      </c>
      <c r="BD64" s="9">
        <f t="shared" si="156"/>
        <v>0</v>
      </c>
      <c r="BE64" s="9">
        <f t="shared" si="105"/>
        <v>0</v>
      </c>
      <c r="BF64" s="9">
        <f t="shared" si="106"/>
        <v>0</v>
      </c>
      <c r="BG64" s="9">
        <f t="shared" si="107"/>
        <v>0</v>
      </c>
      <c r="BH64" s="9">
        <f t="shared" si="108"/>
        <v>0</v>
      </c>
      <c r="BI64" s="96">
        <f t="shared" si="109"/>
        <v>0</v>
      </c>
      <c r="BJ64" s="4">
        <f t="shared" si="167"/>
        <v>0</v>
      </c>
      <c r="BK64" s="9">
        <f t="shared" si="110"/>
        <v>0</v>
      </c>
      <c r="BL64" s="9">
        <f t="shared" si="111"/>
        <v>0</v>
      </c>
      <c r="BM64" s="9">
        <f t="shared" si="157"/>
        <v>0</v>
      </c>
      <c r="BN64" s="9">
        <f t="shared" si="113"/>
        <v>0</v>
      </c>
      <c r="BO64" s="9">
        <f t="shared" si="114"/>
        <v>0</v>
      </c>
      <c r="BP64" s="9">
        <f t="shared" si="115"/>
        <v>0</v>
      </c>
      <c r="BQ64" s="9">
        <f t="shared" si="116"/>
        <v>0</v>
      </c>
      <c r="BR64" s="96">
        <f t="shared" si="117"/>
        <v>0</v>
      </c>
      <c r="BS64" s="4">
        <f t="shared" si="167"/>
        <v>0</v>
      </c>
      <c r="BT64" s="9">
        <f t="shared" si="118"/>
        <v>0</v>
      </c>
      <c r="BU64" s="9">
        <f t="shared" si="119"/>
        <v>0</v>
      </c>
      <c r="BV64" s="9">
        <f t="shared" si="158"/>
        <v>0</v>
      </c>
      <c r="BW64" s="9">
        <f t="shared" si="121"/>
        <v>0</v>
      </c>
      <c r="BX64" s="9">
        <f t="shared" si="122"/>
        <v>0</v>
      </c>
      <c r="BY64" s="9">
        <f t="shared" si="123"/>
        <v>0</v>
      </c>
      <c r="BZ64" s="9">
        <f t="shared" si="124"/>
        <v>0</v>
      </c>
      <c r="CA64" s="96">
        <f t="shared" si="125"/>
        <v>0</v>
      </c>
      <c r="CB64" s="4">
        <f t="shared" si="167"/>
        <v>0</v>
      </c>
      <c r="CC64" s="9">
        <f t="shared" si="126"/>
        <v>0</v>
      </c>
      <c r="CD64" s="9">
        <f t="shared" si="127"/>
        <v>0</v>
      </c>
      <c r="CE64" s="9">
        <f t="shared" si="159"/>
        <v>0</v>
      </c>
      <c r="CF64" s="9">
        <f t="shared" si="129"/>
        <v>0</v>
      </c>
      <c r="CG64" s="9">
        <f t="shared" si="130"/>
        <v>0</v>
      </c>
      <c r="CH64" s="9">
        <f t="shared" si="131"/>
        <v>0</v>
      </c>
      <c r="CI64" s="9">
        <f t="shared" si="132"/>
        <v>0</v>
      </c>
      <c r="CJ64" s="96">
        <f t="shared" si="133"/>
        <v>0</v>
      </c>
      <c r="CK64" s="4">
        <f t="shared" si="167"/>
        <v>0</v>
      </c>
      <c r="CL64" s="9">
        <f t="shared" si="134"/>
        <v>0</v>
      </c>
      <c r="CM64" s="9">
        <f t="shared" si="135"/>
        <v>0</v>
      </c>
      <c r="CN64" s="9">
        <f t="shared" si="160"/>
        <v>0</v>
      </c>
      <c r="CO64" s="9">
        <f t="shared" si="137"/>
        <v>0</v>
      </c>
      <c r="CP64" s="9">
        <f t="shared" si="138"/>
        <v>0</v>
      </c>
      <c r="CQ64" s="9">
        <f t="shared" si="139"/>
        <v>0</v>
      </c>
      <c r="CR64" s="9">
        <f t="shared" si="140"/>
        <v>0</v>
      </c>
      <c r="CS64" s="96">
        <f t="shared" si="141"/>
        <v>0</v>
      </c>
    </row>
    <row r="65" spans="1:97" ht="12.9" customHeight="1" x14ac:dyDescent="0.25">
      <c r="A65" s="212"/>
      <c r="B65" s="186"/>
      <c r="C65" s="186"/>
      <c r="D65" s="195"/>
      <c r="E65" s="217"/>
      <c r="F65" s="272"/>
      <c r="G65" s="189"/>
      <c r="H65" s="177"/>
      <c r="I65" s="190"/>
      <c r="J65" s="191"/>
      <c r="K65" s="388">
        <f t="shared" si="143"/>
        <v>0</v>
      </c>
      <c r="L65" s="94">
        <f t="shared" si="144"/>
        <v>0</v>
      </c>
      <c r="M65" s="9">
        <f t="shared" si="168"/>
        <v>0</v>
      </c>
      <c r="N65" s="9">
        <f t="shared" si="145"/>
        <v>0</v>
      </c>
      <c r="O65" s="9"/>
      <c r="P65" s="96">
        <f t="shared" si="169"/>
        <v>0</v>
      </c>
      <c r="Q65" s="4">
        <f t="shared" si="163"/>
        <v>0</v>
      </c>
      <c r="R65" s="9">
        <f t="shared" si="170"/>
        <v>0</v>
      </c>
      <c r="S65" s="9">
        <f t="shared" si="171"/>
        <v>0</v>
      </c>
      <c r="T65" s="9">
        <f t="shared" si="147"/>
        <v>0</v>
      </c>
      <c r="U65" s="9">
        <f t="shared" si="148"/>
        <v>0</v>
      </c>
      <c r="V65" s="9">
        <f t="shared" si="172"/>
        <v>0</v>
      </c>
      <c r="W65" s="9">
        <f t="shared" si="173"/>
        <v>0</v>
      </c>
      <c r="X65" s="9">
        <f t="shared" si="150"/>
        <v>0</v>
      </c>
      <c r="Y65" s="96">
        <f t="shared" si="151"/>
        <v>0</v>
      </c>
      <c r="Z65" s="4">
        <f t="shared" si="167"/>
        <v>0</v>
      </c>
      <c r="AA65" s="9">
        <f t="shared" si="78"/>
        <v>0</v>
      </c>
      <c r="AB65" s="9">
        <f t="shared" si="79"/>
        <v>0</v>
      </c>
      <c r="AC65" s="9">
        <f t="shared" si="153"/>
        <v>0</v>
      </c>
      <c r="AD65" s="9">
        <f t="shared" si="81"/>
        <v>0</v>
      </c>
      <c r="AE65" s="9">
        <f t="shared" si="82"/>
        <v>0</v>
      </c>
      <c r="AF65" s="9">
        <f t="shared" si="83"/>
        <v>0</v>
      </c>
      <c r="AG65" s="9">
        <f t="shared" si="84"/>
        <v>0</v>
      </c>
      <c r="AH65" s="96">
        <f t="shared" si="85"/>
        <v>0</v>
      </c>
      <c r="AI65" s="4">
        <f t="shared" si="167"/>
        <v>0</v>
      </c>
      <c r="AJ65" s="9">
        <f t="shared" si="86"/>
        <v>0</v>
      </c>
      <c r="AK65" s="9">
        <f t="shared" si="87"/>
        <v>0</v>
      </c>
      <c r="AL65" s="9">
        <f t="shared" si="154"/>
        <v>0</v>
      </c>
      <c r="AM65" s="9">
        <f t="shared" si="89"/>
        <v>0</v>
      </c>
      <c r="AN65" s="9">
        <f t="shared" si="90"/>
        <v>0</v>
      </c>
      <c r="AO65" s="9">
        <f t="shared" si="91"/>
        <v>0</v>
      </c>
      <c r="AP65" s="9">
        <f t="shared" si="92"/>
        <v>0</v>
      </c>
      <c r="AQ65" s="96">
        <f t="shared" si="93"/>
        <v>0</v>
      </c>
      <c r="AR65" s="4">
        <f t="shared" si="167"/>
        <v>0</v>
      </c>
      <c r="AS65" s="9">
        <f t="shared" si="94"/>
        <v>0</v>
      </c>
      <c r="AT65" s="9">
        <f t="shared" si="95"/>
        <v>0</v>
      </c>
      <c r="AU65" s="9">
        <f t="shared" si="155"/>
        <v>0</v>
      </c>
      <c r="AV65" s="9">
        <f t="shared" si="97"/>
        <v>0</v>
      </c>
      <c r="AW65" s="9">
        <f t="shared" si="98"/>
        <v>0</v>
      </c>
      <c r="AX65" s="9">
        <f t="shared" si="99"/>
        <v>0</v>
      </c>
      <c r="AY65" s="9">
        <f t="shared" si="100"/>
        <v>0</v>
      </c>
      <c r="AZ65" s="96">
        <f t="shared" si="101"/>
        <v>0</v>
      </c>
      <c r="BA65" s="4">
        <f t="shared" si="167"/>
        <v>0</v>
      </c>
      <c r="BB65" s="9">
        <f t="shared" si="102"/>
        <v>0</v>
      </c>
      <c r="BC65" s="9">
        <f t="shared" si="103"/>
        <v>0</v>
      </c>
      <c r="BD65" s="9">
        <f t="shared" si="156"/>
        <v>0</v>
      </c>
      <c r="BE65" s="9">
        <f t="shared" si="105"/>
        <v>0</v>
      </c>
      <c r="BF65" s="9">
        <f t="shared" si="106"/>
        <v>0</v>
      </c>
      <c r="BG65" s="9">
        <f t="shared" si="107"/>
        <v>0</v>
      </c>
      <c r="BH65" s="9">
        <f t="shared" si="108"/>
        <v>0</v>
      </c>
      <c r="BI65" s="96">
        <f t="shared" si="109"/>
        <v>0</v>
      </c>
      <c r="BJ65" s="4">
        <f t="shared" si="167"/>
        <v>0</v>
      </c>
      <c r="BK65" s="9">
        <f t="shared" si="110"/>
        <v>0</v>
      </c>
      <c r="BL65" s="9">
        <f t="shared" si="111"/>
        <v>0</v>
      </c>
      <c r="BM65" s="9">
        <f t="shared" si="157"/>
        <v>0</v>
      </c>
      <c r="BN65" s="9">
        <f t="shared" si="113"/>
        <v>0</v>
      </c>
      <c r="BO65" s="9">
        <f t="shared" si="114"/>
        <v>0</v>
      </c>
      <c r="BP65" s="9">
        <f t="shared" si="115"/>
        <v>0</v>
      </c>
      <c r="BQ65" s="9">
        <f t="shared" si="116"/>
        <v>0</v>
      </c>
      <c r="BR65" s="96">
        <f t="shared" si="117"/>
        <v>0</v>
      </c>
      <c r="BS65" s="4">
        <f t="shared" si="167"/>
        <v>0</v>
      </c>
      <c r="BT65" s="9">
        <f t="shared" si="118"/>
        <v>0</v>
      </c>
      <c r="BU65" s="9">
        <f t="shared" si="119"/>
        <v>0</v>
      </c>
      <c r="BV65" s="9">
        <f t="shared" si="158"/>
        <v>0</v>
      </c>
      <c r="BW65" s="9">
        <f t="shared" si="121"/>
        <v>0</v>
      </c>
      <c r="BX65" s="9">
        <f t="shared" si="122"/>
        <v>0</v>
      </c>
      <c r="BY65" s="9">
        <f t="shared" si="123"/>
        <v>0</v>
      </c>
      <c r="BZ65" s="9">
        <f t="shared" si="124"/>
        <v>0</v>
      </c>
      <c r="CA65" s="96">
        <f t="shared" si="125"/>
        <v>0</v>
      </c>
      <c r="CB65" s="4">
        <f t="shared" si="167"/>
        <v>0</v>
      </c>
      <c r="CC65" s="9">
        <f t="shared" si="126"/>
        <v>0</v>
      </c>
      <c r="CD65" s="9">
        <f t="shared" si="127"/>
        <v>0</v>
      </c>
      <c r="CE65" s="9">
        <f t="shared" si="159"/>
        <v>0</v>
      </c>
      <c r="CF65" s="9">
        <f t="shared" si="129"/>
        <v>0</v>
      </c>
      <c r="CG65" s="9">
        <f t="shared" si="130"/>
        <v>0</v>
      </c>
      <c r="CH65" s="9">
        <f t="shared" si="131"/>
        <v>0</v>
      </c>
      <c r="CI65" s="9">
        <f t="shared" si="132"/>
        <v>0</v>
      </c>
      <c r="CJ65" s="96">
        <f t="shared" si="133"/>
        <v>0</v>
      </c>
      <c r="CK65" s="4">
        <f t="shared" si="167"/>
        <v>0</v>
      </c>
      <c r="CL65" s="9">
        <f t="shared" si="134"/>
        <v>0</v>
      </c>
      <c r="CM65" s="9">
        <f t="shared" si="135"/>
        <v>0</v>
      </c>
      <c r="CN65" s="9">
        <f t="shared" si="160"/>
        <v>0</v>
      </c>
      <c r="CO65" s="9">
        <f t="shared" si="137"/>
        <v>0</v>
      </c>
      <c r="CP65" s="9">
        <f t="shared" si="138"/>
        <v>0</v>
      </c>
      <c r="CQ65" s="9">
        <f t="shared" si="139"/>
        <v>0</v>
      </c>
      <c r="CR65" s="9">
        <f t="shared" si="140"/>
        <v>0</v>
      </c>
      <c r="CS65" s="96">
        <f t="shared" si="141"/>
        <v>0</v>
      </c>
    </row>
    <row r="66" spans="1:97" ht="12.9" customHeight="1" x14ac:dyDescent="0.25">
      <c r="A66" s="212"/>
      <c r="B66" s="186"/>
      <c r="C66" s="186"/>
      <c r="D66" s="195"/>
      <c r="E66" s="217"/>
      <c r="F66" s="272"/>
      <c r="G66" s="189"/>
      <c r="H66" s="177"/>
      <c r="I66" s="190"/>
      <c r="J66" s="191"/>
      <c r="K66" s="388">
        <f t="shared" si="143"/>
        <v>0</v>
      </c>
      <c r="L66" s="94">
        <f t="shared" si="144"/>
        <v>0</v>
      </c>
      <c r="M66" s="9">
        <f t="shared" si="168"/>
        <v>0</v>
      </c>
      <c r="N66" s="9">
        <f t="shared" si="145"/>
        <v>0</v>
      </c>
      <c r="O66" s="9"/>
      <c r="P66" s="96">
        <f t="shared" si="169"/>
        <v>0</v>
      </c>
      <c r="Q66" s="4">
        <f t="shared" si="163"/>
        <v>0</v>
      </c>
      <c r="R66" s="9">
        <f t="shared" si="170"/>
        <v>0</v>
      </c>
      <c r="S66" s="9">
        <f t="shared" si="171"/>
        <v>0</v>
      </c>
      <c r="T66" s="9">
        <f t="shared" si="147"/>
        <v>0</v>
      </c>
      <c r="U66" s="9">
        <f t="shared" si="148"/>
        <v>0</v>
      </c>
      <c r="V66" s="9">
        <f t="shared" si="172"/>
        <v>0</v>
      </c>
      <c r="W66" s="9">
        <f t="shared" si="173"/>
        <v>0</v>
      </c>
      <c r="X66" s="9">
        <f t="shared" si="150"/>
        <v>0</v>
      </c>
      <c r="Y66" s="96">
        <f t="shared" si="151"/>
        <v>0</v>
      </c>
      <c r="Z66" s="4">
        <f t="shared" si="167"/>
        <v>0</v>
      </c>
      <c r="AA66" s="9">
        <f t="shared" si="78"/>
        <v>0</v>
      </c>
      <c r="AB66" s="9">
        <f t="shared" si="79"/>
        <v>0</v>
      </c>
      <c r="AC66" s="9">
        <f t="shared" si="153"/>
        <v>0</v>
      </c>
      <c r="AD66" s="9">
        <f t="shared" si="81"/>
        <v>0</v>
      </c>
      <c r="AE66" s="9">
        <f t="shared" si="82"/>
        <v>0</v>
      </c>
      <c r="AF66" s="9">
        <f t="shared" si="83"/>
        <v>0</v>
      </c>
      <c r="AG66" s="9">
        <f t="shared" si="84"/>
        <v>0</v>
      </c>
      <c r="AH66" s="96">
        <f t="shared" si="85"/>
        <v>0</v>
      </c>
      <c r="AI66" s="4">
        <f t="shared" si="167"/>
        <v>0</v>
      </c>
      <c r="AJ66" s="9">
        <f t="shared" si="86"/>
        <v>0</v>
      </c>
      <c r="AK66" s="9">
        <f t="shared" si="87"/>
        <v>0</v>
      </c>
      <c r="AL66" s="9">
        <f t="shared" si="154"/>
        <v>0</v>
      </c>
      <c r="AM66" s="9">
        <f t="shared" si="89"/>
        <v>0</v>
      </c>
      <c r="AN66" s="9">
        <f t="shared" si="90"/>
        <v>0</v>
      </c>
      <c r="AO66" s="9">
        <f t="shared" si="91"/>
        <v>0</v>
      </c>
      <c r="AP66" s="9">
        <f t="shared" si="92"/>
        <v>0</v>
      </c>
      <c r="AQ66" s="96">
        <f t="shared" si="93"/>
        <v>0</v>
      </c>
      <c r="AR66" s="4">
        <f t="shared" si="167"/>
        <v>0</v>
      </c>
      <c r="AS66" s="9">
        <f t="shared" si="94"/>
        <v>0</v>
      </c>
      <c r="AT66" s="9">
        <f t="shared" si="95"/>
        <v>0</v>
      </c>
      <c r="AU66" s="9">
        <f t="shared" si="155"/>
        <v>0</v>
      </c>
      <c r="AV66" s="9">
        <f t="shared" si="97"/>
        <v>0</v>
      </c>
      <c r="AW66" s="9">
        <f t="shared" si="98"/>
        <v>0</v>
      </c>
      <c r="AX66" s="9">
        <f t="shared" si="99"/>
        <v>0</v>
      </c>
      <c r="AY66" s="9">
        <f t="shared" si="100"/>
        <v>0</v>
      </c>
      <c r="AZ66" s="96">
        <f t="shared" si="101"/>
        <v>0</v>
      </c>
      <c r="BA66" s="4">
        <f t="shared" si="167"/>
        <v>0</v>
      </c>
      <c r="BB66" s="9">
        <f t="shared" si="102"/>
        <v>0</v>
      </c>
      <c r="BC66" s="9">
        <f t="shared" si="103"/>
        <v>0</v>
      </c>
      <c r="BD66" s="9">
        <f t="shared" si="156"/>
        <v>0</v>
      </c>
      <c r="BE66" s="9">
        <f t="shared" si="105"/>
        <v>0</v>
      </c>
      <c r="BF66" s="9">
        <f t="shared" si="106"/>
        <v>0</v>
      </c>
      <c r="BG66" s="9">
        <f t="shared" si="107"/>
        <v>0</v>
      </c>
      <c r="BH66" s="9">
        <f t="shared" si="108"/>
        <v>0</v>
      </c>
      <c r="BI66" s="96">
        <f t="shared" si="109"/>
        <v>0</v>
      </c>
      <c r="BJ66" s="4">
        <f t="shared" si="167"/>
        <v>0</v>
      </c>
      <c r="BK66" s="9">
        <f t="shared" si="110"/>
        <v>0</v>
      </c>
      <c r="BL66" s="9">
        <f t="shared" si="111"/>
        <v>0</v>
      </c>
      <c r="BM66" s="9">
        <f t="shared" si="157"/>
        <v>0</v>
      </c>
      <c r="BN66" s="9">
        <f t="shared" si="113"/>
        <v>0</v>
      </c>
      <c r="BO66" s="9">
        <f t="shared" si="114"/>
        <v>0</v>
      </c>
      <c r="BP66" s="9">
        <f t="shared" si="115"/>
        <v>0</v>
      </c>
      <c r="BQ66" s="9">
        <f t="shared" si="116"/>
        <v>0</v>
      </c>
      <c r="BR66" s="96">
        <f t="shared" si="117"/>
        <v>0</v>
      </c>
      <c r="BS66" s="4">
        <f t="shared" si="167"/>
        <v>0</v>
      </c>
      <c r="BT66" s="9">
        <f t="shared" si="118"/>
        <v>0</v>
      </c>
      <c r="BU66" s="9">
        <f t="shared" si="119"/>
        <v>0</v>
      </c>
      <c r="BV66" s="9">
        <f t="shared" si="158"/>
        <v>0</v>
      </c>
      <c r="BW66" s="9">
        <f t="shared" si="121"/>
        <v>0</v>
      </c>
      <c r="BX66" s="9">
        <f t="shared" si="122"/>
        <v>0</v>
      </c>
      <c r="BY66" s="9">
        <f t="shared" si="123"/>
        <v>0</v>
      </c>
      <c r="BZ66" s="9">
        <f t="shared" si="124"/>
        <v>0</v>
      </c>
      <c r="CA66" s="96">
        <f t="shared" si="125"/>
        <v>0</v>
      </c>
      <c r="CB66" s="4">
        <f t="shared" si="167"/>
        <v>0</v>
      </c>
      <c r="CC66" s="9">
        <f t="shared" si="126"/>
        <v>0</v>
      </c>
      <c r="CD66" s="9">
        <f t="shared" si="127"/>
        <v>0</v>
      </c>
      <c r="CE66" s="9">
        <f t="shared" si="159"/>
        <v>0</v>
      </c>
      <c r="CF66" s="9">
        <f t="shared" si="129"/>
        <v>0</v>
      </c>
      <c r="CG66" s="9">
        <f t="shared" si="130"/>
        <v>0</v>
      </c>
      <c r="CH66" s="9">
        <f t="shared" si="131"/>
        <v>0</v>
      </c>
      <c r="CI66" s="9">
        <f t="shared" si="132"/>
        <v>0</v>
      </c>
      <c r="CJ66" s="96">
        <f t="shared" si="133"/>
        <v>0</v>
      </c>
      <c r="CK66" s="4">
        <f t="shared" si="167"/>
        <v>0</v>
      </c>
      <c r="CL66" s="9">
        <f t="shared" si="134"/>
        <v>0</v>
      </c>
      <c r="CM66" s="9">
        <f t="shared" si="135"/>
        <v>0</v>
      </c>
      <c r="CN66" s="9">
        <f t="shared" si="160"/>
        <v>0</v>
      </c>
      <c r="CO66" s="9">
        <f t="shared" si="137"/>
        <v>0</v>
      </c>
      <c r="CP66" s="9">
        <f t="shared" si="138"/>
        <v>0</v>
      </c>
      <c r="CQ66" s="9">
        <f t="shared" si="139"/>
        <v>0</v>
      </c>
      <c r="CR66" s="9">
        <f t="shared" si="140"/>
        <v>0</v>
      </c>
      <c r="CS66" s="96">
        <f t="shared" si="141"/>
        <v>0</v>
      </c>
    </row>
    <row r="67" spans="1:97" ht="12.9" customHeight="1" x14ac:dyDescent="0.25">
      <c r="A67" s="212"/>
      <c r="B67" s="186"/>
      <c r="C67" s="186"/>
      <c r="D67" s="195"/>
      <c r="E67" s="217"/>
      <c r="F67" s="272"/>
      <c r="G67" s="189"/>
      <c r="H67" s="177"/>
      <c r="I67" s="190"/>
      <c r="J67" s="191"/>
      <c r="K67" s="388">
        <f t="shared" si="143"/>
        <v>0</v>
      </c>
      <c r="L67" s="94">
        <f t="shared" si="144"/>
        <v>0</v>
      </c>
      <c r="M67" s="9">
        <f t="shared" si="168"/>
        <v>0</v>
      </c>
      <c r="N67" s="9">
        <f t="shared" si="145"/>
        <v>0</v>
      </c>
      <c r="O67" s="9"/>
      <c r="P67" s="96">
        <f t="shared" si="169"/>
        <v>0</v>
      </c>
      <c r="Q67" s="4">
        <f t="shared" si="163"/>
        <v>0</v>
      </c>
      <c r="R67" s="9">
        <f t="shared" si="170"/>
        <v>0</v>
      </c>
      <c r="S67" s="9">
        <f t="shared" si="171"/>
        <v>0</v>
      </c>
      <c r="T67" s="9">
        <f t="shared" si="147"/>
        <v>0</v>
      </c>
      <c r="U67" s="9">
        <f t="shared" si="148"/>
        <v>0</v>
      </c>
      <c r="V67" s="9">
        <f t="shared" si="172"/>
        <v>0</v>
      </c>
      <c r="W67" s="9">
        <f t="shared" si="173"/>
        <v>0</v>
      </c>
      <c r="X67" s="9">
        <f t="shared" si="150"/>
        <v>0</v>
      </c>
      <c r="Y67" s="96">
        <f t="shared" si="151"/>
        <v>0</v>
      </c>
      <c r="Z67" s="4">
        <f t="shared" si="167"/>
        <v>0</v>
      </c>
      <c r="AA67" s="9">
        <f t="shared" si="78"/>
        <v>0</v>
      </c>
      <c r="AB67" s="9">
        <f t="shared" si="79"/>
        <v>0</v>
      </c>
      <c r="AC67" s="9">
        <f t="shared" si="153"/>
        <v>0</v>
      </c>
      <c r="AD67" s="9">
        <f t="shared" si="81"/>
        <v>0</v>
      </c>
      <c r="AE67" s="9">
        <f t="shared" si="82"/>
        <v>0</v>
      </c>
      <c r="AF67" s="9">
        <f t="shared" si="83"/>
        <v>0</v>
      </c>
      <c r="AG67" s="9">
        <f t="shared" si="84"/>
        <v>0</v>
      </c>
      <c r="AH67" s="96">
        <f t="shared" si="85"/>
        <v>0</v>
      </c>
      <c r="AI67" s="4">
        <f t="shared" si="167"/>
        <v>0</v>
      </c>
      <c r="AJ67" s="9">
        <f t="shared" si="86"/>
        <v>0</v>
      </c>
      <c r="AK67" s="9">
        <f t="shared" si="87"/>
        <v>0</v>
      </c>
      <c r="AL67" s="9">
        <f t="shared" si="154"/>
        <v>0</v>
      </c>
      <c r="AM67" s="9">
        <f t="shared" si="89"/>
        <v>0</v>
      </c>
      <c r="AN67" s="9">
        <f t="shared" si="90"/>
        <v>0</v>
      </c>
      <c r="AO67" s="9">
        <f t="shared" si="91"/>
        <v>0</v>
      </c>
      <c r="AP67" s="9">
        <f t="shared" si="92"/>
        <v>0</v>
      </c>
      <c r="AQ67" s="96">
        <f t="shared" si="93"/>
        <v>0</v>
      </c>
      <c r="AR67" s="4">
        <f t="shared" si="167"/>
        <v>0</v>
      </c>
      <c r="AS67" s="9">
        <f t="shared" si="94"/>
        <v>0</v>
      </c>
      <c r="AT67" s="9">
        <f t="shared" si="95"/>
        <v>0</v>
      </c>
      <c r="AU67" s="9">
        <f t="shared" si="155"/>
        <v>0</v>
      </c>
      <c r="AV67" s="9">
        <f t="shared" si="97"/>
        <v>0</v>
      </c>
      <c r="AW67" s="9">
        <f t="shared" si="98"/>
        <v>0</v>
      </c>
      <c r="AX67" s="9">
        <f t="shared" si="99"/>
        <v>0</v>
      </c>
      <c r="AY67" s="9">
        <f t="shared" si="100"/>
        <v>0</v>
      </c>
      <c r="AZ67" s="96">
        <f t="shared" si="101"/>
        <v>0</v>
      </c>
      <c r="BA67" s="4">
        <f t="shared" si="167"/>
        <v>0</v>
      </c>
      <c r="BB67" s="9">
        <f t="shared" si="102"/>
        <v>0</v>
      </c>
      <c r="BC67" s="9">
        <f t="shared" si="103"/>
        <v>0</v>
      </c>
      <c r="BD67" s="9">
        <f t="shared" si="156"/>
        <v>0</v>
      </c>
      <c r="BE67" s="9">
        <f t="shared" si="105"/>
        <v>0</v>
      </c>
      <c r="BF67" s="9">
        <f t="shared" si="106"/>
        <v>0</v>
      </c>
      <c r="BG67" s="9">
        <f t="shared" si="107"/>
        <v>0</v>
      </c>
      <c r="BH67" s="9">
        <f t="shared" si="108"/>
        <v>0</v>
      </c>
      <c r="BI67" s="96">
        <f t="shared" si="109"/>
        <v>0</v>
      </c>
      <c r="BJ67" s="4">
        <f t="shared" si="167"/>
        <v>0</v>
      </c>
      <c r="BK67" s="9">
        <f t="shared" si="110"/>
        <v>0</v>
      </c>
      <c r="BL67" s="9">
        <f t="shared" si="111"/>
        <v>0</v>
      </c>
      <c r="BM67" s="9">
        <f t="shared" si="157"/>
        <v>0</v>
      </c>
      <c r="BN67" s="9">
        <f t="shared" si="113"/>
        <v>0</v>
      </c>
      <c r="BO67" s="9">
        <f t="shared" si="114"/>
        <v>0</v>
      </c>
      <c r="BP67" s="9">
        <f t="shared" si="115"/>
        <v>0</v>
      </c>
      <c r="BQ67" s="9">
        <f t="shared" si="116"/>
        <v>0</v>
      </c>
      <c r="BR67" s="96">
        <f t="shared" si="117"/>
        <v>0</v>
      </c>
      <c r="BS67" s="4">
        <f t="shared" si="167"/>
        <v>0</v>
      </c>
      <c r="BT67" s="9">
        <f t="shared" si="118"/>
        <v>0</v>
      </c>
      <c r="BU67" s="9">
        <f t="shared" si="119"/>
        <v>0</v>
      </c>
      <c r="BV67" s="9">
        <f t="shared" si="158"/>
        <v>0</v>
      </c>
      <c r="BW67" s="9">
        <f t="shared" si="121"/>
        <v>0</v>
      </c>
      <c r="BX67" s="9">
        <f t="shared" si="122"/>
        <v>0</v>
      </c>
      <c r="BY67" s="9">
        <f t="shared" si="123"/>
        <v>0</v>
      </c>
      <c r="BZ67" s="9">
        <f t="shared" si="124"/>
        <v>0</v>
      </c>
      <c r="CA67" s="96">
        <f t="shared" si="125"/>
        <v>0</v>
      </c>
      <c r="CB67" s="4">
        <f t="shared" si="167"/>
        <v>0</v>
      </c>
      <c r="CC67" s="9">
        <f t="shared" si="126"/>
        <v>0</v>
      </c>
      <c r="CD67" s="9">
        <f t="shared" si="127"/>
        <v>0</v>
      </c>
      <c r="CE67" s="9">
        <f t="shared" si="159"/>
        <v>0</v>
      </c>
      <c r="CF67" s="9">
        <f t="shared" si="129"/>
        <v>0</v>
      </c>
      <c r="CG67" s="9">
        <f t="shared" si="130"/>
        <v>0</v>
      </c>
      <c r="CH67" s="9">
        <f t="shared" si="131"/>
        <v>0</v>
      </c>
      <c r="CI67" s="9">
        <f t="shared" si="132"/>
        <v>0</v>
      </c>
      <c r="CJ67" s="96">
        <f t="shared" si="133"/>
        <v>0</v>
      </c>
      <c r="CK67" s="4">
        <f t="shared" si="167"/>
        <v>0</v>
      </c>
      <c r="CL67" s="9">
        <f t="shared" si="134"/>
        <v>0</v>
      </c>
      <c r="CM67" s="9">
        <f t="shared" si="135"/>
        <v>0</v>
      </c>
      <c r="CN67" s="9">
        <f t="shared" si="160"/>
        <v>0</v>
      </c>
      <c r="CO67" s="9">
        <f t="shared" si="137"/>
        <v>0</v>
      </c>
      <c r="CP67" s="9">
        <f t="shared" si="138"/>
        <v>0</v>
      </c>
      <c r="CQ67" s="9">
        <f t="shared" si="139"/>
        <v>0</v>
      </c>
      <c r="CR67" s="9">
        <f t="shared" si="140"/>
        <v>0</v>
      </c>
      <c r="CS67" s="96">
        <f t="shared" si="141"/>
        <v>0</v>
      </c>
    </row>
    <row r="68" spans="1:97" ht="12.9" customHeight="1" x14ac:dyDescent="0.25">
      <c r="A68" s="212"/>
      <c r="B68" s="186"/>
      <c r="C68" s="186"/>
      <c r="D68" s="195"/>
      <c r="E68" s="217"/>
      <c r="F68" s="272"/>
      <c r="G68" s="189"/>
      <c r="H68" s="177"/>
      <c r="I68" s="190"/>
      <c r="J68" s="191"/>
      <c r="K68" s="388">
        <f t="shared" si="143"/>
        <v>0</v>
      </c>
      <c r="L68" s="94">
        <f t="shared" si="144"/>
        <v>0</v>
      </c>
      <c r="M68" s="9">
        <f t="shared" si="168"/>
        <v>0</v>
      </c>
      <c r="N68" s="9">
        <f t="shared" si="145"/>
        <v>0</v>
      </c>
      <c r="O68" s="9"/>
      <c r="P68" s="96">
        <f t="shared" si="169"/>
        <v>0</v>
      </c>
      <c r="Q68" s="4">
        <f t="shared" si="163"/>
        <v>0</v>
      </c>
      <c r="R68" s="9">
        <f t="shared" si="170"/>
        <v>0</v>
      </c>
      <c r="S68" s="9">
        <f t="shared" si="171"/>
        <v>0</v>
      </c>
      <c r="T68" s="9">
        <f t="shared" si="147"/>
        <v>0</v>
      </c>
      <c r="U68" s="9">
        <f t="shared" si="148"/>
        <v>0</v>
      </c>
      <c r="V68" s="9">
        <f t="shared" si="172"/>
        <v>0</v>
      </c>
      <c r="W68" s="9">
        <f t="shared" si="173"/>
        <v>0</v>
      </c>
      <c r="X68" s="9">
        <f t="shared" si="150"/>
        <v>0</v>
      </c>
      <c r="Y68" s="96">
        <f t="shared" si="151"/>
        <v>0</v>
      </c>
      <c r="Z68" s="4">
        <f t="shared" si="167"/>
        <v>0</v>
      </c>
      <c r="AA68" s="9">
        <f t="shared" si="78"/>
        <v>0</v>
      </c>
      <c r="AB68" s="9">
        <f t="shared" si="79"/>
        <v>0</v>
      </c>
      <c r="AC68" s="9">
        <f t="shared" si="153"/>
        <v>0</v>
      </c>
      <c r="AD68" s="9">
        <f t="shared" si="81"/>
        <v>0</v>
      </c>
      <c r="AE68" s="9">
        <f t="shared" si="82"/>
        <v>0</v>
      </c>
      <c r="AF68" s="9">
        <f t="shared" si="83"/>
        <v>0</v>
      </c>
      <c r="AG68" s="9">
        <f t="shared" si="84"/>
        <v>0</v>
      </c>
      <c r="AH68" s="96">
        <f t="shared" si="85"/>
        <v>0</v>
      </c>
      <c r="AI68" s="4">
        <f t="shared" si="167"/>
        <v>0</v>
      </c>
      <c r="AJ68" s="9">
        <f t="shared" si="86"/>
        <v>0</v>
      </c>
      <c r="AK68" s="9">
        <f t="shared" si="87"/>
        <v>0</v>
      </c>
      <c r="AL68" s="9">
        <f t="shared" si="154"/>
        <v>0</v>
      </c>
      <c r="AM68" s="9">
        <f t="shared" si="89"/>
        <v>0</v>
      </c>
      <c r="AN68" s="9">
        <f t="shared" si="90"/>
        <v>0</v>
      </c>
      <c r="AO68" s="9">
        <f t="shared" si="91"/>
        <v>0</v>
      </c>
      <c r="AP68" s="9">
        <f t="shared" si="92"/>
        <v>0</v>
      </c>
      <c r="AQ68" s="96">
        <f t="shared" si="93"/>
        <v>0</v>
      </c>
      <c r="AR68" s="4">
        <f t="shared" si="167"/>
        <v>0</v>
      </c>
      <c r="AS68" s="9">
        <f t="shared" si="94"/>
        <v>0</v>
      </c>
      <c r="AT68" s="9">
        <f t="shared" si="95"/>
        <v>0</v>
      </c>
      <c r="AU68" s="9">
        <f t="shared" si="155"/>
        <v>0</v>
      </c>
      <c r="AV68" s="9">
        <f t="shared" si="97"/>
        <v>0</v>
      </c>
      <c r="AW68" s="9">
        <f t="shared" si="98"/>
        <v>0</v>
      </c>
      <c r="AX68" s="9">
        <f t="shared" si="99"/>
        <v>0</v>
      </c>
      <c r="AY68" s="9">
        <f t="shared" si="100"/>
        <v>0</v>
      </c>
      <c r="AZ68" s="96">
        <f t="shared" si="101"/>
        <v>0</v>
      </c>
      <c r="BA68" s="4">
        <f t="shared" si="167"/>
        <v>0</v>
      </c>
      <c r="BB68" s="9">
        <f t="shared" si="102"/>
        <v>0</v>
      </c>
      <c r="BC68" s="9">
        <f t="shared" si="103"/>
        <v>0</v>
      </c>
      <c r="BD68" s="9">
        <f t="shared" si="156"/>
        <v>0</v>
      </c>
      <c r="BE68" s="9">
        <f t="shared" si="105"/>
        <v>0</v>
      </c>
      <c r="BF68" s="9">
        <f t="shared" si="106"/>
        <v>0</v>
      </c>
      <c r="BG68" s="9">
        <f t="shared" si="107"/>
        <v>0</v>
      </c>
      <c r="BH68" s="9">
        <f t="shared" si="108"/>
        <v>0</v>
      </c>
      <c r="BI68" s="96">
        <f t="shared" si="109"/>
        <v>0</v>
      </c>
      <c r="BJ68" s="4">
        <f t="shared" si="167"/>
        <v>0</v>
      </c>
      <c r="BK68" s="9">
        <f t="shared" si="110"/>
        <v>0</v>
      </c>
      <c r="BL68" s="9">
        <f t="shared" si="111"/>
        <v>0</v>
      </c>
      <c r="BM68" s="9">
        <f t="shared" si="157"/>
        <v>0</v>
      </c>
      <c r="BN68" s="9">
        <f t="shared" si="113"/>
        <v>0</v>
      </c>
      <c r="BO68" s="9">
        <f t="shared" si="114"/>
        <v>0</v>
      </c>
      <c r="BP68" s="9">
        <f t="shared" si="115"/>
        <v>0</v>
      </c>
      <c r="BQ68" s="9">
        <f t="shared" si="116"/>
        <v>0</v>
      </c>
      <c r="BR68" s="96">
        <f t="shared" si="117"/>
        <v>0</v>
      </c>
      <c r="BS68" s="4">
        <f t="shared" si="167"/>
        <v>0</v>
      </c>
      <c r="BT68" s="9">
        <f t="shared" si="118"/>
        <v>0</v>
      </c>
      <c r="BU68" s="9">
        <f t="shared" si="119"/>
        <v>0</v>
      </c>
      <c r="BV68" s="9">
        <f t="shared" si="158"/>
        <v>0</v>
      </c>
      <c r="BW68" s="9">
        <f t="shared" si="121"/>
        <v>0</v>
      </c>
      <c r="BX68" s="9">
        <f t="shared" si="122"/>
        <v>0</v>
      </c>
      <c r="BY68" s="9">
        <f t="shared" si="123"/>
        <v>0</v>
      </c>
      <c r="BZ68" s="9">
        <f t="shared" si="124"/>
        <v>0</v>
      </c>
      <c r="CA68" s="96">
        <f t="shared" si="125"/>
        <v>0</v>
      </c>
      <c r="CB68" s="4">
        <f t="shared" si="167"/>
        <v>0</v>
      </c>
      <c r="CC68" s="9">
        <f t="shared" si="126"/>
        <v>0</v>
      </c>
      <c r="CD68" s="9">
        <f t="shared" si="127"/>
        <v>0</v>
      </c>
      <c r="CE68" s="9">
        <f t="shared" si="159"/>
        <v>0</v>
      </c>
      <c r="CF68" s="9">
        <f t="shared" si="129"/>
        <v>0</v>
      </c>
      <c r="CG68" s="9">
        <f t="shared" si="130"/>
        <v>0</v>
      </c>
      <c r="CH68" s="9">
        <f t="shared" si="131"/>
        <v>0</v>
      </c>
      <c r="CI68" s="9">
        <f t="shared" si="132"/>
        <v>0</v>
      </c>
      <c r="CJ68" s="96">
        <f t="shared" si="133"/>
        <v>0</v>
      </c>
      <c r="CK68" s="4">
        <f t="shared" si="167"/>
        <v>0</v>
      </c>
      <c r="CL68" s="9">
        <f t="shared" si="134"/>
        <v>0</v>
      </c>
      <c r="CM68" s="9">
        <f t="shared" si="135"/>
        <v>0</v>
      </c>
      <c r="CN68" s="9">
        <f t="shared" si="160"/>
        <v>0</v>
      </c>
      <c r="CO68" s="9">
        <f t="shared" si="137"/>
        <v>0</v>
      </c>
      <c r="CP68" s="9">
        <f t="shared" si="138"/>
        <v>0</v>
      </c>
      <c r="CQ68" s="9">
        <f t="shared" si="139"/>
        <v>0</v>
      </c>
      <c r="CR68" s="9">
        <f t="shared" si="140"/>
        <v>0</v>
      </c>
      <c r="CS68" s="96">
        <f t="shared" si="141"/>
        <v>0</v>
      </c>
    </row>
    <row r="69" spans="1:97" ht="12.9" customHeight="1" x14ac:dyDescent="0.25">
      <c r="A69" s="212"/>
      <c r="B69" s="186"/>
      <c r="C69" s="186"/>
      <c r="D69" s="195"/>
      <c r="E69" s="217"/>
      <c r="F69" s="272"/>
      <c r="G69" s="189"/>
      <c r="H69" s="177"/>
      <c r="I69" s="190"/>
      <c r="J69" s="191"/>
      <c r="K69" s="388">
        <f t="shared" si="143"/>
        <v>0</v>
      </c>
      <c r="L69" s="94">
        <f t="shared" si="144"/>
        <v>0</v>
      </c>
      <c r="M69" s="9">
        <f t="shared" si="168"/>
        <v>0</v>
      </c>
      <c r="N69" s="9">
        <f t="shared" si="145"/>
        <v>0</v>
      </c>
      <c r="O69" s="9"/>
      <c r="P69" s="96">
        <f t="shared" si="169"/>
        <v>0</v>
      </c>
      <c r="Q69" s="4">
        <f t="shared" si="163"/>
        <v>0</v>
      </c>
      <c r="R69" s="9">
        <f t="shared" si="170"/>
        <v>0</v>
      </c>
      <c r="S69" s="9">
        <f t="shared" si="171"/>
        <v>0</v>
      </c>
      <c r="T69" s="9">
        <f t="shared" si="147"/>
        <v>0</v>
      </c>
      <c r="U69" s="9">
        <f t="shared" si="148"/>
        <v>0</v>
      </c>
      <c r="V69" s="9">
        <f t="shared" si="172"/>
        <v>0</v>
      </c>
      <c r="W69" s="9">
        <f t="shared" si="173"/>
        <v>0</v>
      </c>
      <c r="X69" s="9">
        <f t="shared" si="150"/>
        <v>0</v>
      </c>
      <c r="Y69" s="96">
        <f t="shared" si="151"/>
        <v>0</v>
      </c>
      <c r="Z69" s="4">
        <f t="shared" ref="Z69:CK84" si="174">IF(YEAR($F69)=Z$4,$E69,0)</f>
        <v>0</v>
      </c>
      <c r="AA69" s="9">
        <f t="shared" ref="AA69:AA106" si="175">IF(Z69&lt;&gt;0,ROUND(Z69*YEARFRAC($F69,AB$4,0),2),0)</f>
        <v>0</v>
      </c>
      <c r="AB69" s="9">
        <f t="shared" ref="AB69:AB106" si="176">IF(AND($F69&gt;0,$F69&lt;=AE$4),$E69,0)</f>
        <v>0</v>
      </c>
      <c r="AC69" s="9">
        <f t="shared" si="153"/>
        <v>0</v>
      </c>
      <c r="AD69" s="9">
        <f t="shared" ref="AD69:AD106" si="177">IF(AND(YEAR($F69)=YEAR(AE$4),$E69&lt;1000,$E69&gt;-1000,$F69&gt;0,$K69=1),$E69-$I69,IF(AND(YEAR($F69)=YEAR(AE$4),$F69&gt;0,$K69&gt;0),ROUND(($L69/12)*(13-MONTH($F69)),2),IF(AND(YEAR($F69)&lt;YEAR(AE$4),$E69&gt;0,$F69&gt;0,$K69&gt;0,V69&gt;$L69+$I69),$L69,IF(AND(YEAR($F69)&lt;YEAR(AE$4),$E69&gt;0,$F69&gt;0,$K69&gt;0,V69&gt;0,V69&lt;=$L69+$I69),V69-$I69,IF(AND(YEAR($F69)&lt;YEAR(AE$4),$E69&lt;0,$F69&gt;0,$K69&gt;0,V69&lt;0,V69&lt;=$L69),$L69,IF(AND(YEAR($F69)&lt;YEAR(AE$4),$E69&lt;0,$F69&gt;0,$K69&gt;0,V69&lt;0,V69&gt;$L69),V69,0))))))</f>
        <v>0</v>
      </c>
      <c r="AE69" s="9">
        <f t="shared" ref="AE69:AE106" si="178">IF(AND(YEAR(AE$4)=YEAR($F69),$E69&gt;0,$F69&gt;0,$E69-AD69&gt;=0),$E69-AD69,IF(AND(YEAR(AE$4)&gt;YEAR($F69),$E69&gt;0,$F69&gt;0,V69-AD69&gt;=0),V69-AD69,IF(AND(YEAR(AE$4)=YEAR($F69),$E69&lt;0,$F69&gt;0,$E69-AD69&lt;0),$E69-AD69,IF(AND(YEAR(AE$4)&gt;YEAR($F69),$E69&lt;0,$F69&gt;0,V69-AD69&lt;=0),V69-AD69,0))))</f>
        <v>0</v>
      </c>
      <c r="AF69" s="9">
        <f t="shared" ref="AF69:AF106" si="179">W69+AD69</f>
        <v>0</v>
      </c>
      <c r="AG69" s="9">
        <f t="shared" ref="AG69:AG106" si="180">IF(AND(AA69&lt;&gt;0,$J69="H",$L69=0),AA69,IF(AND(YEAR(AE$4)&gt;=YEAR($F69),$J69="H",$F69&gt;0,$L69=0),$E69,0))</f>
        <v>0</v>
      </c>
      <c r="AH69" s="96">
        <f t="shared" ref="AH69:AH106" si="181">IF(AND(YEAR(AE$4)&gt;=YEAR($F69),$E69&gt;0,$F69&gt;0,AD69&gt;0,$J69="H"),ROUND(AD69/$L69*$E69,2),IF(AND(YEAR(AE$4)&gt;=YEAR($F69),$E69&lt;0,$F69&gt;0,AD69&lt;0,$J69="H"),ROUND(AD69/$L69*$E69,2),0))</f>
        <v>0</v>
      </c>
      <c r="AI69" s="4">
        <f t="shared" si="174"/>
        <v>0</v>
      </c>
      <c r="AJ69" s="9">
        <f t="shared" ref="AJ69:AJ106" si="182">IF(AI69&lt;&gt;0,ROUND(AI69*YEARFRAC($F69,AK$4,0),2),0)</f>
        <v>0</v>
      </c>
      <c r="AK69" s="9">
        <f t="shared" ref="AK69:AK106" si="183">IF(AND($F69&gt;0,$F69&lt;=AN$4),$E69,0)</f>
        <v>0</v>
      </c>
      <c r="AL69" s="9">
        <f t="shared" si="154"/>
        <v>0</v>
      </c>
      <c r="AM69" s="9">
        <f t="shared" ref="AM69:AM106" si="184">IF(AND(YEAR($F69)=YEAR(AN$4),$E69&lt;1000,$E69&gt;-1000,$F69&gt;0,$K69=1),$E69-$I69,IF(AND(YEAR($F69)=YEAR(AN$4),$F69&gt;0,$K69&gt;0),ROUND(($L69/12)*(13-MONTH($F69)),2),IF(AND(YEAR($F69)&lt;YEAR(AN$4),$E69&gt;0,$F69&gt;0,$K69&gt;0,AE69&gt;$L69+$I69),$L69,IF(AND(YEAR($F69)&lt;YEAR(AN$4),$E69&gt;0,$F69&gt;0,$K69&gt;0,AE69&gt;0,AE69&lt;=$L69+$I69),AE69-$I69,IF(AND(YEAR($F69)&lt;YEAR(AN$4),$E69&lt;0,$F69&gt;0,$K69&gt;0,AE69&lt;0,AE69&lt;=$L69),$L69,IF(AND(YEAR($F69)&lt;YEAR(AN$4),$E69&lt;0,$F69&gt;0,$K69&gt;0,AE69&lt;0,AE69&gt;$L69),AE69,0))))))</f>
        <v>0</v>
      </c>
      <c r="AN69" s="9">
        <f t="shared" ref="AN69:AN106" si="185">IF(AND(YEAR(AN$4)=YEAR($F69),$E69&gt;0,$F69&gt;0,$E69-AM69&gt;=0),$E69-AM69,IF(AND(YEAR(AN$4)&gt;YEAR($F69),$E69&gt;0,$F69&gt;0,AE69-AM69&gt;=0),AE69-AM69,IF(AND(YEAR(AN$4)=YEAR($F69),$E69&lt;0,$F69&gt;0,$E69-AM69&lt;0),$E69-AM69,IF(AND(YEAR(AN$4)&gt;YEAR($F69),$E69&lt;0,$F69&gt;0,AE69-AM69&lt;=0),AE69-AM69,0))))</f>
        <v>0</v>
      </c>
      <c r="AO69" s="9">
        <f t="shared" ref="AO69:AO106" si="186">AF69+AM69</f>
        <v>0</v>
      </c>
      <c r="AP69" s="9">
        <f t="shared" ref="AP69:AP106" si="187">IF(AND(AJ69&lt;&gt;0,$J69="H",$L69=0),AJ69,IF(AND(YEAR(AN$4)&gt;=YEAR($F69),$J69="H",$F69&gt;0,$L69=0),$E69,0))</f>
        <v>0</v>
      </c>
      <c r="AQ69" s="96">
        <f t="shared" ref="AQ69:AQ106" si="188">IF(AND(YEAR(AN$4)&gt;=YEAR($F69),$E69&gt;0,$F69&gt;0,AM69&gt;0,$J69="H"),ROUND(AM69/$L69*$E69,2),IF(AND(YEAR(AN$4)&gt;=YEAR($F69),$E69&lt;0,$F69&gt;0,AM69&lt;0,$J69="H"),ROUND(AM69/$L69*$E69,2),0))</f>
        <v>0</v>
      </c>
      <c r="AR69" s="4">
        <f t="shared" si="174"/>
        <v>0</v>
      </c>
      <c r="AS69" s="9">
        <f t="shared" ref="AS69:AS106" si="189">IF(AR69&lt;&gt;0,ROUND(AR69*YEARFRAC($F69,AT$4,0),2),0)</f>
        <v>0</v>
      </c>
      <c r="AT69" s="9">
        <f t="shared" ref="AT69:AT106" si="190">IF(AND($F69&gt;0,$F69&lt;=AW$4),$E69,0)</f>
        <v>0</v>
      </c>
      <c r="AU69" s="9">
        <f t="shared" si="155"/>
        <v>0</v>
      </c>
      <c r="AV69" s="9">
        <f t="shared" ref="AV69:AV106" si="191">IF(AND(YEAR($F69)=YEAR(AW$4),$E69&lt;1000,$E69&gt;-1000,$F69&gt;0,$K69=1),$E69-$I69,IF(AND(YEAR($F69)=YEAR(AW$4),$F69&gt;0,$K69&gt;0),ROUND(($L69/12)*(13-MONTH($F69)),2),IF(AND(YEAR($F69)&lt;YEAR(AW$4),$E69&gt;0,$F69&gt;0,$K69&gt;0,AN69&gt;$L69+$I69),$L69,IF(AND(YEAR($F69)&lt;YEAR(AW$4),$E69&gt;0,$F69&gt;0,$K69&gt;0,AN69&gt;0,AN69&lt;=$L69+$I69),AN69-$I69,IF(AND(YEAR($F69)&lt;YEAR(AW$4),$E69&lt;0,$F69&gt;0,$K69&gt;0,AN69&lt;0,AN69&lt;=$L69),$L69,IF(AND(YEAR($F69)&lt;YEAR(AW$4),$E69&lt;0,$F69&gt;0,$K69&gt;0,AN69&lt;0,AN69&gt;$L69),AN69,0))))))</f>
        <v>0</v>
      </c>
      <c r="AW69" s="9">
        <f t="shared" ref="AW69:AW106" si="192">IF(AND(YEAR(AW$4)=YEAR($F69),$E69&gt;0,$F69&gt;0,$E69-AV69&gt;=0),$E69-AV69,IF(AND(YEAR(AW$4)&gt;YEAR($F69),$E69&gt;0,$F69&gt;0,AN69-AV69&gt;=0),AN69-AV69,IF(AND(YEAR(AW$4)=YEAR($F69),$E69&lt;0,$F69&gt;0,$E69-AV69&lt;0),$E69-AV69,IF(AND(YEAR(AW$4)&gt;YEAR($F69),$E69&lt;0,$F69&gt;0,AN69-AV69&lt;=0),AN69-AV69,0))))</f>
        <v>0</v>
      </c>
      <c r="AX69" s="9">
        <f t="shared" ref="AX69:AX106" si="193">AO69+AV69</f>
        <v>0</v>
      </c>
      <c r="AY69" s="9">
        <f t="shared" ref="AY69:AY106" si="194">IF(AND(AS69&lt;&gt;0,$J69="H",$L69=0),AS69,IF(AND(YEAR(AW$4)&gt;=YEAR($F69),$J69="H",$F69&gt;0,$L69=0),$E69,0))</f>
        <v>0</v>
      </c>
      <c r="AZ69" s="96">
        <f t="shared" ref="AZ69:AZ106" si="195">IF(AND(YEAR(AW$4)&gt;=YEAR($F69),$E69&gt;0,$F69&gt;0,AV69&gt;0,$J69="H"),ROUND(AV69/$L69*$E69,2),IF(AND(YEAR(AW$4)&gt;=YEAR($F69),$E69&lt;0,$F69&gt;0,AV69&lt;0,$J69="H"),ROUND(AV69/$L69*$E69,2),0))</f>
        <v>0</v>
      </c>
      <c r="BA69" s="4">
        <f t="shared" si="174"/>
        <v>0</v>
      </c>
      <c r="BB69" s="9">
        <f t="shared" ref="BB69:BB106" si="196">IF(BA69&lt;&gt;0,ROUND(BA69*YEARFRAC($F69,BC$4,0),2),0)</f>
        <v>0</v>
      </c>
      <c r="BC69" s="9">
        <f t="shared" ref="BC69:BC106" si="197">IF(AND($F69&gt;0,$F69&lt;=BF$4),$E69,0)</f>
        <v>0</v>
      </c>
      <c r="BD69" s="9">
        <f t="shared" si="156"/>
        <v>0</v>
      </c>
      <c r="BE69" s="9">
        <f t="shared" ref="BE69:BE106" si="198">IF(AND(YEAR($F69)=YEAR(BF$4),$E69&lt;1000,$E69&gt;-1000,$F69&gt;0,$K69=1),$E69-$I69,IF(AND(YEAR($F69)=YEAR(BF$4),$F69&gt;0,$K69&gt;0),ROUND(($L69/12)*(13-MONTH($F69)),2),IF(AND(YEAR($F69)&lt;YEAR(BF$4),$E69&gt;0,$F69&gt;0,$K69&gt;0,AW69&gt;$L69+$I69),$L69,IF(AND(YEAR($F69)&lt;YEAR(BF$4),$E69&gt;0,$F69&gt;0,$K69&gt;0,AW69&gt;0,AW69&lt;=$L69+$I69),AW69-$I69,IF(AND(YEAR($F69)&lt;YEAR(BF$4),$E69&lt;0,$F69&gt;0,$K69&gt;0,AW69&lt;0,AW69&lt;=$L69),$L69,IF(AND(YEAR($F69)&lt;YEAR(BF$4),$E69&lt;0,$F69&gt;0,$K69&gt;0,AW69&lt;0,AW69&gt;$L69),AW69,0))))))</f>
        <v>0</v>
      </c>
      <c r="BF69" s="9">
        <f t="shared" ref="BF69:BF106" si="199">IF(AND(YEAR(BF$4)=YEAR($F69),$E69&gt;0,$F69&gt;0,$E69-BE69&gt;=0),$E69-BE69,IF(AND(YEAR(BF$4)&gt;YEAR($F69),$E69&gt;0,$F69&gt;0,AW69-BE69&gt;=0),AW69-BE69,IF(AND(YEAR(BF$4)=YEAR($F69),$E69&lt;0,$F69&gt;0,$E69-BE69&lt;0),$E69-BE69,IF(AND(YEAR(BF$4)&gt;YEAR($F69),$E69&lt;0,$F69&gt;0,AW69-BE69&lt;=0),AW69-BE69,0))))</f>
        <v>0</v>
      </c>
      <c r="BG69" s="9">
        <f t="shared" ref="BG69:BG106" si="200">AX69+BE69</f>
        <v>0</v>
      </c>
      <c r="BH69" s="9">
        <f t="shared" ref="BH69:BH106" si="201">IF(AND(BB69&lt;&gt;0,$J69="H",$L69=0),BB69,IF(AND(YEAR(BF$4)&gt;=YEAR($F69),$J69="H",$F69&gt;0,$L69=0),$E69,0))</f>
        <v>0</v>
      </c>
      <c r="BI69" s="96">
        <f t="shared" ref="BI69:BI106" si="202">IF(AND(YEAR(BF$4)&gt;=YEAR($F69),$E69&gt;0,$F69&gt;0,BE69&gt;0,$J69="H"),ROUND(BE69/$L69*$E69,2),IF(AND(YEAR(BF$4)&gt;=YEAR($F69),$E69&lt;0,$F69&gt;0,BE69&lt;0,$J69="H"),ROUND(BE69/$L69*$E69,2),0))</f>
        <v>0</v>
      </c>
      <c r="BJ69" s="4">
        <f t="shared" si="174"/>
        <v>0</v>
      </c>
      <c r="BK69" s="9">
        <f t="shared" ref="BK69:BK106" si="203">IF(BJ69&lt;&gt;0,ROUND(BJ69*YEARFRAC($F69,BL$4,0),2),0)</f>
        <v>0</v>
      </c>
      <c r="BL69" s="9">
        <f t="shared" ref="BL69:BL106" si="204">IF(AND($F69&gt;0,$F69&lt;=BO$4),$E69,0)</f>
        <v>0</v>
      </c>
      <c r="BM69" s="9">
        <f t="shared" si="157"/>
        <v>0</v>
      </c>
      <c r="BN69" s="9">
        <f t="shared" ref="BN69:BN106" si="205">IF(AND(YEAR($F69)=YEAR(BO$4),$E69&lt;1000,$E69&gt;-1000,$F69&gt;0,$K69=1),$E69-$I69,IF(AND(YEAR($F69)=YEAR(BO$4),$F69&gt;0,$K69&gt;0),ROUND(($L69/12)*(13-MONTH($F69)),2),IF(AND(YEAR($F69)&lt;YEAR(BO$4),$E69&gt;0,$F69&gt;0,$K69&gt;0,BF69&gt;$L69+$I69),$L69,IF(AND(YEAR($F69)&lt;YEAR(BO$4),$E69&gt;0,$F69&gt;0,$K69&gt;0,BF69&gt;0,BF69&lt;=$L69+$I69),BF69-$I69,IF(AND(YEAR($F69)&lt;YEAR(BO$4),$E69&lt;0,$F69&gt;0,$K69&gt;0,BF69&lt;0,BF69&lt;=$L69),$L69,IF(AND(YEAR($F69)&lt;YEAR(BO$4),$E69&lt;0,$F69&gt;0,$K69&gt;0,BF69&lt;0,BF69&gt;$L69),BF69,0))))))</f>
        <v>0</v>
      </c>
      <c r="BO69" s="9">
        <f t="shared" ref="BO69:BO106" si="206">IF(AND(YEAR(BO$4)=YEAR($F69),$E69&gt;0,$F69&gt;0,$E69-BN69&gt;=0),$E69-BN69,IF(AND(YEAR(BO$4)&gt;YEAR($F69),$E69&gt;0,$F69&gt;0,BF69-BN69&gt;=0),BF69-BN69,IF(AND(YEAR(BO$4)=YEAR($F69),$E69&lt;0,$F69&gt;0,$E69-BN69&lt;0),$E69-BN69,IF(AND(YEAR(BO$4)&gt;YEAR($F69),$E69&lt;0,$F69&gt;0,BF69-BN69&lt;=0),BF69-BN69,0))))</f>
        <v>0</v>
      </c>
      <c r="BP69" s="9">
        <f t="shared" ref="BP69:BP106" si="207">BG69+BN69</f>
        <v>0</v>
      </c>
      <c r="BQ69" s="9">
        <f t="shared" ref="BQ69:BQ106" si="208">IF(AND(BK69&lt;&gt;0,$J69="H",$L69=0),BK69,IF(AND(YEAR(BO$4)&gt;=YEAR($F69),$J69="H",$F69&gt;0,$L69=0),$E69,0))</f>
        <v>0</v>
      </c>
      <c r="BR69" s="96">
        <f t="shared" ref="BR69:BR106" si="209">IF(AND(YEAR(BO$4)&gt;=YEAR($F69),$E69&gt;0,$F69&gt;0,BN69&gt;0,$J69="H"),ROUND(BN69/$L69*$E69,2),IF(AND(YEAR(BO$4)&gt;=YEAR($F69),$E69&lt;0,$F69&gt;0,BN69&lt;0,$J69="H"),ROUND(BN69/$L69*$E69,2),0))</f>
        <v>0</v>
      </c>
      <c r="BS69" s="4">
        <f t="shared" si="174"/>
        <v>0</v>
      </c>
      <c r="BT69" s="9">
        <f t="shared" ref="BT69:BT106" si="210">IF(BS69&lt;&gt;0,ROUND(BS69*YEARFRAC($F69,BU$4,0),2),0)</f>
        <v>0</v>
      </c>
      <c r="BU69" s="9">
        <f t="shared" ref="BU69:BU106" si="211">IF(AND($F69&gt;0,$F69&lt;=BX$4),$E69,0)</f>
        <v>0</v>
      </c>
      <c r="BV69" s="9">
        <f t="shared" si="158"/>
        <v>0</v>
      </c>
      <c r="BW69" s="9">
        <f t="shared" ref="BW69:BW106" si="212">IF(AND(YEAR($F69)=YEAR(BX$4),$E69&lt;1000,$E69&gt;-1000,$F69&gt;0,$K69=1),$E69-$I69,IF(AND(YEAR($F69)=YEAR(BX$4),$F69&gt;0,$K69&gt;0),ROUND(($L69/12)*(13-MONTH($F69)),2),IF(AND(YEAR($F69)&lt;YEAR(BX$4),$E69&gt;0,$F69&gt;0,$K69&gt;0,BO69&gt;$L69+$I69),$L69,IF(AND(YEAR($F69)&lt;YEAR(BX$4),$E69&gt;0,$F69&gt;0,$K69&gt;0,BO69&gt;0,BO69&lt;=$L69+$I69),BO69-$I69,IF(AND(YEAR($F69)&lt;YEAR(BX$4),$E69&lt;0,$F69&gt;0,$K69&gt;0,BO69&lt;0,BO69&lt;=$L69),$L69,IF(AND(YEAR($F69)&lt;YEAR(BX$4),$E69&lt;0,$F69&gt;0,$K69&gt;0,BO69&lt;0,BO69&gt;$L69),BO69,0))))))</f>
        <v>0</v>
      </c>
      <c r="BX69" s="9">
        <f t="shared" ref="BX69:BX106" si="213">IF(AND(YEAR(BX$4)=YEAR($F69),$E69&gt;0,$F69&gt;0,$E69-BW69&gt;=0),$E69-BW69,IF(AND(YEAR(BX$4)&gt;YEAR($F69),$E69&gt;0,$F69&gt;0,BO69-BW69&gt;=0),BO69-BW69,IF(AND(YEAR(BX$4)=YEAR($F69),$E69&lt;0,$F69&gt;0,$E69-BW69&lt;0),$E69-BW69,IF(AND(YEAR(BX$4)&gt;YEAR($F69),$E69&lt;0,$F69&gt;0,BO69-BW69&lt;=0),BO69-BW69,0))))</f>
        <v>0</v>
      </c>
      <c r="BY69" s="9">
        <f t="shared" ref="BY69:BY106" si="214">BP69+BW69</f>
        <v>0</v>
      </c>
      <c r="BZ69" s="9">
        <f t="shared" ref="BZ69:BZ106" si="215">IF(AND(BT69&lt;&gt;0,$J69="H",$L69=0),BT69,IF(AND(YEAR(BX$4)&gt;=YEAR($F69),$J69="H",$F69&gt;0,$L69=0),$E69,0))</f>
        <v>0</v>
      </c>
      <c r="CA69" s="96">
        <f t="shared" ref="CA69:CA106" si="216">IF(AND(YEAR(BX$4)&gt;=YEAR($F69),$E69&gt;0,$F69&gt;0,BW69&gt;0,$J69="H"),ROUND(BW69/$L69*$E69,2),IF(AND(YEAR(BX$4)&gt;=YEAR($F69),$E69&lt;0,$F69&gt;0,BW69&lt;0,$J69="H"),ROUND(BW69/$L69*$E69,2),0))</f>
        <v>0</v>
      </c>
      <c r="CB69" s="4">
        <f t="shared" si="174"/>
        <v>0</v>
      </c>
      <c r="CC69" s="9">
        <f t="shared" ref="CC69:CC106" si="217">IF(CB69&lt;&gt;0,ROUND(CB69*YEARFRAC($F69,CD$4,0),2),0)</f>
        <v>0</v>
      </c>
      <c r="CD69" s="9">
        <f t="shared" ref="CD69:CD106" si="218">IF(AND($F69&gt;0,$F69&lt;=CG$4),$E69,0)</f>
        <v>0</v>
      </c>
      <c r="CE69" s="9">
        <f t="shared" si="159"/>
        <v>0</v>
      </c>
      <c r="CF69" s="9">
        <f t="shared" ref="CF69:CF106" si="219">IF(AND(YEAR($F69)=YEAR(CG$4),$E69&lt;1000,$E69&gt;-1000,$F69&gt;0,$K69=1),$E69-$I69,IF(AND(YEAR($F69)=YEAR(CG$4),$F69&gt;0,$K69&gt;0),ROUND(($L69/12)*(13-MONTH($F69)),2),IF(AND(YEAR($F69)&lt;YEAR(CG$4),$E69&gt;0,$F69&gt;0,$K69&gt;0,BX69&gt;$L69+$I69),$L69,IF(AND(YEAR($F69)&lt;YEAR(CG$4),$E69&gt;0,$F69&gt;0,$K69&gt;0,BX69&gt;0,BX69&lt;=$L69+$I69),BX69-$I69,IF(AND(YEAR($F69)&lt;YEAR(CG$4),$E69&lt;0,$F69&gt;0,$K69&gt;0,BX69&lt;0,BX69&lt;=$L69),$L69,IF(AND(YEAR($F69)&lt;YEAR(CG$4),$E69&lt;0,$F69&gt;0,$K69&gt;0,BX69&lt;0,BX69&gt;$L69),BX69,0))))))</f>
        <v>0</v>
      </c>
      <c r="CG69" s="9">
        <f t="shared" ref="CG69:CG106" si="220">IF(AND(YEAR(CG$4)=YEAR($F69),$E69&gt;0,$F69&gt;0,$E69-CF69&gt;=0),$E69-CF69,IF(AND(YEAR(CG$4)&gt;YEAR($F69),$E69&gt;0,$F69&gt;0,BX69-CF69&gt;=0),BX69-CF69,IF(AND(YEAR(CG$4)=YEAR($F69),$E69&lt;0,$F69&gt;0,$E69-CF69&lt;0),$E69-CF69,IF(AND(YEAR(CG$4)&gt;YEAR($F69),$E69&lt;0,$F69&gt;0,BX69-CF69&lt;=0),BX69-CF69,0))))</f>
        <v>0</v>
      </c>
      <c r="CH69" s="9">
        <f t="shared" ref="CH69:CH106" si="221">BY69+CF69</f>
        <v>0</v>
      </c>
      <c r="CI69" s="9">
        <f t="shared" ref="CI69:CI106" si="222">IF(AND(CC69&lt;&gt;0,$J69="H",$L69=0),CC69,IF(AND(YEAR(CG$4)&gt;=YEAR($F69),$J69="H",$F69&gt;0,$L69=0),$E69,0))</f>
        <v>0</v>
      </c>
      <c r="CJ69" s="96">
        <f t="shared" ref="CJ69:CJ106" si="223">IF(AND(YEAR(CG$4)&gt;=YEAR($F69),$E69&gt;0,$F69&gt;0,CF69&gt;0,$J69="H"),ROUND(CF69/$L69*$E69,2),IF(AND(YEAR(CG$4)&gt;=YEAR($F69),$E69&lt;0,$F69&gt;0,CF69&lt;0,$J69="H"),ROUND(CF69/$L69*$E69,2),0))</f>
        <v>0</v>
      </c>
      <c r="CK69" s="4">
        <f t="shared" si="174"/>
        <v>0</v>
      </c>
      <c r="CL69" s="9">
        <f t="shared" ref="CL69:CL106" si="224">IF(CK69&lt;&gt;0,ROUND(CK69*YEARFRAC($F69,CM$4,0),2),0)</f>
        <v>0</v>
      </c>
      <c r="CM69" s="9">
        <f t="shared" ref="CM69:CM106" si="225">IF(AND($F69&gt;0,$F69&lt;=CP$4),$E69,0)</f>
        <v>0</v>
      </c>
      <c r="CN69" s="9">
        <f t="shared" si="160"/>
        <v>0</v>
      </c>
      <c r="CO69" s="9">
        <f t="shared" ref="CO69:CO106" si="226">IF(AND(YEAR($F69)=YEAR(CP$4),$E69&lt;1000,$E69&gt;-1000,$F69&gt;0,$K69=1),$E69-$I69,IF(AND(YEAR($F69)=YEAR(CP$4),$F69&gt;0,$K69&gt;0),ROUND(($L69/12)*(13-MONTH($F69)),2),IF(AND(YEAR($F69)&lt;YEAR(CP$4),$E69&gt;0,$F69&gt;0,$K69&gt;0,CG69&gt;$L69+$I69),$L69,IF(AND(YEAR($F69)&lt;YEAR(CP$4),$E69&gt;0,$F69&gt;0,$K69&gt;0,CG69&gt;0,CG69&lt;=$L69+$I69),CG69-$I69,IF(AND(YEAR($F69)&lt;YEAR(CP$4),$E69&lt;0,$F69&gt;0,$K69&gt;0,CG69&lt;0,CG69&lt;=$L69),$L69,IF(AND(YEAR($F69)&lt;YEAR(CP$4),$E69&lt;0,$F69&gt;0,$K69&gt;0,CG69&lt;0,CG69&gt;$L69),CG69,0))))))</f>
        <v>0</v>
      </c>
      <c r="CP69" s="9">
        <f t="shared" ref="CP69:CP106" si="227">IF(AND(YEAR(CP$4)=YEAR($F69),$E69&gt;0,$F69&gt;0,$E69-CO69&gt;=0),$E69-CO69,IF(AND(YEAR(CP$4)&gt;YEAR($F69),$E69&gt;0,$F69&gt;0,CG69-CO69&gt;=0),CG69-CO69,IF(AND(YEAR(CP$4)=YEAR($F69),$E69&lt;0,$F69&gt;0,$E69-CO69&lt;0),$E69-CO69,IF(AND(YEAR(CP$4)&gt;YEAR($F69),$E69&lt;0,$F69&gt;0,CG69-CO69&lt;=0),CG69-CO69,0))))</f>
        <v>0</v>
      </c>
      <c r="CQ69" s="9">
        <f t="shared" ref="CQ69:CQ106" si="228">CH69+CO69</f>
        <v>0</v>
      </c>
      <c r="CR69" s="9">
        <f t="shared" ref="CR69:CR106" si="229">IF(AND(CL69&lt;&gt;0,$J69="H",$L69=0),CL69,IF(AND(YEAR(CP$4)&gt;=YEAR($F69),$J69="H",$F69&gt;0,$L69=0),$E69,0))</f>
        <v>0</v>
      </c>
      <c r="CS69" s="96">
        <f t="shared" ref="CS69:CS106" si="230">IF(AND(YEAR(CP$4)&gt;=YEAR($F69),$E69&gt;0,$F69&gt;0,CO69&gt;0,$J69="H"),ROUND(CO69/$L69*$E69,2),IF(AND(YEAR(CP$4)&gt;=YEAR($F69),$E69&lt;0,$F69&gt;0,CO69&lt;0,$J69="H"),ROUND(CO69/$L69*$E69,2),0))</f>
        <v>0</v>
      </c>
    </row>
    <row r="70" spans="1:97" ht="12.9" customHeight="1" x14ac:dyDescent="0.25">
      <c r="A70" s="212"/>
      <c r="B70" s="186"/>
      <c r="C70" s="186"/>
      <c r="D70" s="195"/>
      <c r="E70" s="217"/>
      <c r="F70" s="272"/>
      <c r="G70" s="189"/>
      <c r="H70" s="177"/>
      <c r="I70" s="190"/>
      <c r="J70" s="191"/>
      <c r="K70" s="388">
        <f t="shared" ref="K70:K106" si="231">IF(AND(G70&gt;0,G70&lt;=1,H70=0),1,IF(H70&gt;=1,1,IF(H70&gt;0,H70,IF(AND(G70&gt;0,OR(H70=0,H70="")),ROUND(1/G70,4),0))))</f>
        <v>0</v>
      </c>
      <c r="L70" s="94">
        <f t="shared" ref="L70:L106" si="232">IF(AND(E70&gt;0,F70&gt;0,K70&gt;0),ROUND((E70-I70)*K70,2),IF(AND(E70&lt;0,F70&gt;0,K70&gt;0),ROUND(E70*K70,2),0))</f>
        <v>0</v>
      </c>
      <c r="M70" s="9">
        <f t="shared" si="168"/>
        <v>0</v>
      </c>
      <c r="N70" s="9">
        <f t="shared" ref="N70:N106" si="233">IF(AND(YEAR(F70)&lt;=YEAR(M$4),E70&lt;1000,E70&gt;-1000,F70&gt;0,K70=1),E70-I70,IF(AND(YEAR(F70)&lt;=YEAR(M$4),E70&gt;0,F70&gt;0,K70&gt;0,E70&gt;L70*(YEAR(M$4)-YEAR(F70))+ROUND((L70/12)*(13-MONTH(F70)),2)+I70),L70*(YEAR(M$4)-YEAR(F70))+ROUND((L70/12)*(13-MONTH(F70)),2),IF(AND(YEAR(F70)&lt;=YEAR(M$4),E70&gt;0,F70&gt;0,K70&gt;0,E70&lt;=(L70*(YEAR(M$4)-YEAR(F70)+ROUND((L70/12)*(13-MONTH(F70)),2)))+I70),E70-I70,IF(AND(YEAR(F70)&lt;=YEAR(M$4),E70&lt;0,F70&gt;0,K70&gt;0,E70&lt;L70*(YEAR(M$4)-YEAR(F70))+ROUND((L70/12)*(13-MONTH(F70)),2)+I70),L70*(YEAR(M$4)-YEAR(F70))+ROUND((L70/12)*(13-MONTH(F70)),2),IF(AND(YEAR(F70)&lt;=YEAR(M$4),E70&lt;0,F70&gt;0,K70&gt;0,E70&lt;=(L70*(YEAR(M$4)-YEAR(F70)+ROUND((L70/12)*(13-MONTH(F70)),2)))+I70),E70-I70,0)))))</f>
        <v>0</v>
      </c>
      <c r="O70" s="9"/>
      <c r="P70" s="96">
        <f t="shared" si="169"/>
        <v>0</v>
      </c>
      <c r="Q70" s="4">
        <f t="shared" si="163"/>
        <v>0</v>
      </c>
      <c r="R70" s="9">
        <f t="shared" si="170"/>
        <v>0</v>
      </c>
      <c r="S70" s="9">
        <f t="shared" si="171"/>
        <v>0</v>
      </c>
      <c r="T70" s="9">
        <f t="shared" ref="T70:T106" si="234">IF(U70&lt;&gt;0,ROUND(U70/$L70*S70,2),0)</f>
        <v>0</v>
      </c>
      <c r="U70" s="9">
        <f t="shared" ref="U70:U106" si="235">IF(AND(YEAR($F70)=YEAR(V$4),$E70&lt;1000,$E70&gt;-1000,$F70&gt;0,$K70=1),$E70-$I70,IF(AND(YEAR($F70)=YEAR(V$4),$F70&gt;0,$K70&gt;0),ROUND(($L70/12)*(13-MONTH($F70)),2),IF(AND(YEAR($F70)&lt;YEAR(V$4),$E70&gt;0,$F70&gt;0,$K70&gt;0,M70&gt;$L70+$I70),$L70,IF(AND(YEAR($F70)&lt;YEAR(V$4),$E70&gt;0,$F70&gt;0,$K70&gt;0,M70&gt;0,M70&lt;=$L70+$I70),M70-$I70,IF(AND(YEAR($F70)&lt;YEAR(V$4),$E70&lt;0,$F70&gt;0,$K70&gt;0,M70&lt;0,M70&lt;=$L70),$L70,IF(AND(YEAR($F70)&lt;YEAR(V$4),$E70&lt;0,$F70&gt;0,$K70&gt;0,M70&lt;0,M70&gt;$L70),M70,0))))))</f>
        <v>0</v>
      </c>
      <c r="V70" s="9">
        <f t="shared" si="172"/>
        <v>0</v>
      </c>
      <c r="W70" s="9">
        <f t="shared" si="173"/>
        <v>0</v>
      </c>
      <c r="X70" s="9">
        <f t="shared" ref="X70:X106" si="236">IF(AND(R70&lt;&gt;0,$J70="H",$L70=0),R70,IF(AND(YEAR(V$4)&gt;=YEAR($F70),$J70="H",$F70&gt;0,$L70=0),$E70,0))</f>
        <v>0</v>
      </c>
      <c r="Y70" s="96">
        <f t="shared" ref="Y70:Y106" si="237">IF(AND(YEAR(V$4)&gt;=YEAR($F70),$E70&gt;0,$F70&gt;0,U70&gt;0,$J70="H"),ROUND(U70/$L70*$E70,2),IF(AND(YEAR(V$4)&gt;=YEAR($F70),$E70&lt;0,$F70&gt;0,U70&lt;0,$J70="H"),ROUND(U70/$L70*$E70,2),0))</f>
        <v>0</v>
      </c>
      <c r="Z70" s="4">
        <f t="shared" si="174"/>
        <v>0</v>
      </c>
      <c r="AA70" s="9">
        <f t="shared" si="175"/>
        <v>0</v>
      </c>
      <c r="AB70" s="9">
        <f t="shared" si="176"/>
        <v>0</v>
      </c>
      <c r="AC70" s="9">
        <f t="shared" si="153"/>
        <v>0</v>
      </c>
      <c r="AD70" s="9">
        <f t="shared" si="177"/>
        <v>0</v>
      </c>
      <c r="AE70" s="9">
        <f t="shared" si="178"/>
        <v>0</v>
      </c>
      <c r="AF70" s="9">
        <f t="shared" si="179"/>
        <v>0</v>
      </c>
      <c r="AG70" s="9">
        <f t="shared" si="180"/>
        <v>0</v>
      </c>
      <c r="AH70" s="96">
        <f t="shared" si="181"/>
        <v>0</v>
      </c>
      <c r="AI70" s="4">
        <f t="shared" si="174"/>
        <v>0</v>
      </c>
      <c r="AJ70" s="9">
        <f t="shared" si="182"/>
        <v>0</v>
      </c>
      <c r="AK70" s="9">
        <f t="shared" si="183"/>
        <v>0</v>
      </c>
      <c r="AL70" s="9">
        <f t="shared" si="154"/>
        <v>0</v>
      </c>
      <c r="AM70" s="9">
        <f t="shared" si="184"/>
        <v>0</v>
      </c>
      <c r="AN70" s="9">
        <f t="shared" si="185"/>
        <v>0</v>
      </c>
      <c r="AO70" s="9">
        <f t="shared" si="186"/>
        <v>0</v>
      </c>
      <c r="AP70" s="9">
        <f t="shared" si="187"/>
        <v>0</v>
      </c>
      <c r="AQ70" s="96">
        <f t="shared" si="188"/>
        <v>0</v>
      </c>
      <c r="AR70" s="4">
        <f t="shared" si="174"/>
        <v>0</v>
      </c>
      <c r="AS70" s="9">
        <f t="shared" si="189"/>
        <v>0</v>
      </c>
      <c r="AT70" s="9">
        <f t="shared" si="190"/>
        <v>0</v>
      </c>
      <c r="AU70" s="9">
        <f t="shared" si="155"/>
        <v>0</v>
      </c>
      <c r="AV70" s="9">
        <f t="shared" si="191"/>
        <v>0</v>
      </c>
      <c r="AW70" s="9">
        <f t="shared" si="192"/>
        <v>0</v>
      </c>
      <c r="AX70" s="9">
        <f t="shared" si="193"/>
        <v>0</v>
      </c>
      <c r="AY70" s="9">
        <f t="shared" si="194"/>
        <v>0</v>
      </c>
      <c r="AZ70" s="96">
        <f t="shared" si="195"/>
        <v>0</v>
      </c>
      <c r="BA70" s="4">
        <f t="shared" si="174"/>
        <v>0</v>
      </c>
      <c r="BB70" s="9">
        <f t="shared" si="196"/>
        <v>0</v>
      </c>
      <c r="BC70" s="9">
        <f t="shared" si="197"/>
        <v>0</v>
      </c>
      <c r="BD70" s="9">
        <f t="shared" si="156"/>
        <v>0</v>
      </c>
      <c r="BE70" s="9">
        <f t="shared" si="198"/>
        <v>0</v>
      </c>
      <c r="BF70" s="9">
        <f t="shared" si="199"/>
        <v>0</v>
      </c>
      <c r="BG70" s="9">
        <f t="shared" si="200"/>
        <v>0</v>
      </c>
      <c r="BH70" s="9">
        <f t="shared" si="201"/>
        <v>0</v>
      </c>
      <c r="BI70" s="96">
        <f t="shared" si="202"/>
        <v>0</v>
      </c>
      <c r="BJ70" s="4">
        <f t="shared" si="174"/>
        <v>0</v>
      </c>
      <c r="BK70" s="9">
        <f t="shared" si="203"/>
        <v>0</v>
      </c>
      <c r="BL70" s="9">
        <f t="shared" si="204"/>
        <v>0</v>
      </c>
      <c r="BM70" s="9">
        <f t="shared" si="157"/>
        <v>0</v>
      </c>
      <c r="BN70" s="9">
        <f t="shared" si="205"/>
        <v>0</v>
      </c>
      <c r="BO70" s="9">
        <f t="shared" si="206"/>
        <v>0</v>
      </c>
      <c r="BP70" s="9">
        <f t="shared" si="207"/>
        <v>0</v>
      </c>
      <c r="BQ70" s="9">
        <f t="shared" si="208"/>
        <v>0</v>
      </c>
      <c r="BR70" s="96">
        <f t="shared" si="209"/>
        <v>0</v>
      </c>
      <c r="BS70" s="4">
        <f t="shared" si="174"/>
        <v>0</v>
      </c>
      <c r="BT70" s="9">
        <f t="shared" si="210"/>
        <v>0</v>
      </c>
      <c r="BU70" s="9">
        <f t="shared" si="211"/>
        <v>0</v>
      </c>
      <c r="BV70" s="9">
        <f t="shared" si="158"/>
        <v>0</v>
      </c>
      <c r="BW70" s="9">
        <f t="shared" si="212"/>
        <v>0</v>
      </c>
      <c r="BX70" s="9">
        <f t="shared" si="213"/>
        <v>0</v>
      </c>
      <c r="BY70" s="9">
        <f t="shared" si="214"/>
        <v>0</v>
      </c>
      <c r="BZ70" s="9">
        <f t="shared" si="215"/>
        <v>0</v>
      </c>
      <c r="CA70" s="96">
        <f t="shared" si="216"/>
        <v>0</v>
      </c>
      <c r="CB70" s="4">
        <f t="shared" si="174"/>
        <v>0</v>
      </c>
      <c r="CC70" s="9">
        <f t="shared" si="217"/>
        <v>0</v>
      </c>
      <c r="CD70" s="9">
        <f t="shared" si="218"/>
        <v>0</v>
      </c>
      <c r="CE70" s="9">
        <f t="shared" si="159"/>
        <v>0</v>
      </c>
      <c r="CF70" s="9">
        <f t="shared" si="219"/>
        <v>0</v>
      </c>
      <c r="CG70" s="9">
        <f t="shared" si="220"/>
        <v>0</v>
      </c>
      <c r="CH70" s="9">
        <f t="shared" si="221"/>
        <v>0</v>
      </c>
      <c r="CI70" s="9">
        <f t="shared" si="222"/>
        <v>0</v>
      </c>
      <c r="CJ70" s="96">
        <f t="shared" si="223"/>
        <v>0</v>
      </c>
      <c r="CK70" s="4">
        <f t="shared" si="174"/>
        <v>0</v>
      </c>
      <c r="CL70" s="9">
        <f t="shared" si="224"/>
        <v>0</v>
      </c>
      <c r="CM70" s="9">
        <f t="shared" si="225"/>
        <v>0</v>
      </c>
      <c r="CN70" s="9">
        <f t="shared" si="160"/>
        <v>0</v>
      </c>
      <c r="CO70" s="9">
        <f t="shared" si="226"/>
        <v>0</v>
      </c>
      <c r="CP70" s="9">
        <f t="shared" si="227"/>
        <v>0</v>
      </c>
      <c r="CQ70" s="9">
        <f t="shared" si="228"/>
        <v>0</v>
      </c>
      <c r="CR70" s="9">
        <f t="shared" si="229"/>
        <v>0</v>
      </c>
      <c r="CS70" s="96">
        <f t="shared" si="230"/>
        <v>0</v>
      </c>
    </row>
    <row r="71" spans="1:97" ht="12.9" customHeight="1" x14ac:dyDescent="0.25">
      <c r="A71" s="212"/>
      <c r="B71" s="186"/>
      <c r="C71" s="186"/>
      <c r="D71" s="195"/>
      <c r="E71" s="217"/>
      <c r="F71" s="272"/>
      <c r="G71" s="189"/>
      <c r="H71" s="177"/>
      <c r="I71" s="190"/>
      <c r="J71" s="191"/>
      <c r="K71" s="388">
        <f t="shared" si="231"/>
        <v>0</v>
      </c>
      <c r="L71" s="94">
        <f t="shared" si="232"/>
        <v>0</v>
      </c>
      <c r="M71" s="9">
        <f t="shared" si="168"/>
        <v>0</v>
      </c>
      <c r="N71" s="9">
        <f t="shared" si="233"/>
        <v>0</v>
      </c>
      <c r="O71" s="9"/>
      <c r="P71" s="96">
        <f t="shared" si="169"/>
        <v>0</v>
      </c>
      <c r="Q71" s="4">
        <f t="shared" si="163"/>
        <v>0</v>
      </c>
      <c r="R71" s="9">
        <f t="shared" si="170"/>
        <v>0</v>
      </c>
      <c r="S71" s="9">
        <f t="shared" si="171"/>
        <v>0</v>
      </c>
      <c r="T71" s="9">
        <f t="shared" si="234"/>
        <v>0</v>
      </c>
      <c r="U71" s="9">
        <f t="shared" si="235"/>
        <v>0</v>
      </c>
      <c r="V71" s="9">
        <f t="shared" si="172"/>
        <v>0</v>
      </c>
      <c r="W71" s="9">
        <f t="shared" si="173"/>
        <v>0</v>
      </c>
      <c r="X71" s="9">
        <f t="shared" si="236"/>
        <v>0</v>
      </c>
      <c r="Y71" s="96">
        <f t="shared" si="237"/>
        <v>0</v>
      </c>
      <c r="Z71" s="4">
        <f t="shared" si="174"/>
        <v>0</v>
      </c>
      <c r="AA71" s="9">
        <f t="shared" si="175"/>
        <v>0</v>
      </c>
      <c r="AB71" s="9">
        <f t="shared" si="176"/>
        <v>0</v>
      </c>
      <c r="AC71" s="9">
        <f t="shared" si="153"/>
        <v>0</v>
      </c>
      <c r="AD71" s="9">
        <f t="shared" si="177"/>
        <v>0</v>
      </c>
      <c r="AE71" s="9">
        <f t="shared" si="178"/>
        <v>0</v>
      </c>
      <c r="AF71" s="9">
        <f t="shared" si="179"/>
        <v>0</v>
      </c>
      <c r="AG71" s="9">
        <f t="shared" si="180"/>
        <v>0</v>
      </c>
      <c r="AH71" s="96">
        <f t="shared" si="181"/>
        <v>0</v>
      </c>
      <c r="AI71" s="4">
        <f t="shared" si="174"/>
        <v>0</v>
      </c>
      <c r="AJ71" s="9">
        <f t="shared" si="182"/>
        <v>0</v>
      </c>
      <c r="AK71" s="9">
        <f t="shared" si="183"/>
        <v>0</v>
      </c>
      <c r="AL71" s="9">
        <f t="shared" si="154"/>
        <v>0</v>
      </c>
      <c r="AM71" s="9">
        <f t="shared" si="184"/>
        <v>0</v>
      </c>
      <c r="AN71" s="9">
        <f t="shared" si="185"/>
        <v>0</v>
      </c>
      <c r="AO71" s="9">
        <f t="shared" si="186"/>
        <v>0</v>
      </c>
      <c r="AP71" s="9">
        <f t="shared" si="187"/>
        <v>0</v>
      </c>
      <c r="AQ71" s="96">
        <f t="shared" si="188"/>
        <v>0</v>
      </c>
      <c r="AR71" s="4">
        <f t="shared" si="174"/>
        <v>0</v>
      </c>
      <c r="AS71" s="9">
        <f t="shared" si="189"/>
        <v>0</v>
      </c>
      <c r="AT71" s="9">
        <f t="shared" si="190"/>
        <v>0</v>
      </c>
      <c r="AU71" s="9">
        <f t="shared" si="155"/>
        <v>0</v>
      </c>
      <c r="AV71" s="9">
        <f t="shared" si="191"/>
        <v>0</v>
      </c>
      <c r="AW71" s="9">
        <f t="shared" si="192"/>
        <v>0</v>
      </c>
      <c r="AX71" s="9">
        <f t="shared" si="193"/>
        <v>0</v>
      </c>
      <c r="AY71" s="9">
        <f t="shared" si="194"/>
        <v>0</v>
      </c>
      <c r="AZ71" s="96">
        <f t="shared" si="195"/>
        <v>0</v>
      </c>
      <c r="BA71" s="4">
        <f t="shared" si="174"/>
        <v>0</v>
      </c>
      <c r="BB71" s="9">
        <f t="shared" si="196"/>
        <v>0</v>
      </c>
      <c r="BC71" s="9">
        <f t="shared" si="197"/>
        <v>0</v>
      </c>
      <c r="BD71" s="9">
        <f t="shared" si="156"/>
        <v>0</v>
      </c>
      <c r="BE71" s="9">
        <f t="shared" si="198"/>
        <v>0</v>
      </c>
      <c r="BF71" s="9">
        <f t="shared" si="199"/>
        <v>0</v>
      </c>
      <c r="BG71" s="9">
        <f t="shared" si="200"/>
        <v>0</v>
      </c>
      <c r="BH71" s="9">
        <f t="shared" si="201"/>
        <v>0</v>
      </c>
      <c r="BI71" s="96">
        <f t="shared" si="202"/>
        <v>0</v>
      </c>
      <c r="BJ71" s="4">
        <f t="shared" si="174"/>
        <v>0</v>
      </c>
      <c r="BK71" s="9">
        <f t="shared" si="203"/>
        <v>0</v>
      </c>
      <c r="BL71" s="9">
        <f t="shared" si="204"/>
        <v>0</v>
      </c>
      <c r="BM71" s="9">
        <f t="shared" si="157"/>
        <v>0</v>
      </c>
      <c r="BN71" s="9">
        <f t="shared" si="205"/>
        <v>0</v>
      </c>
      <c r="BO71" s="9">
        <f t="shared" si="206"/>
        <v>0</v>
      </c>
      <c r="BP71" s="9">
        <f t="shared" si="207"/>
        <v>0</v>
      </c>
      <c r="BQ71" s="9">
        <f t="shared" si="208"/>
        <v>0</v>
      </c>
      <c r="BR71" s="96">
        <f t="shared" si="209"/>
        <v>0</v>
      </c>
      <c r="BS71" s="4">
        <f t="shared" si="174"/>
        <v>0</v>
      </c>
      <c r="BT71" s="9">
        <f t="shared" si="210"/>
        <v>0</v>
      </c>
      <c r="BU71" s="9">
        <f t="shared" si="211"/>
        <v>0</v>
      </c>
      <c r="BV71" s="9">
        <f t="shared" si="158"/>
        <v>0</v>
      </c>
      <c r="BW71" s="9">
        <f t="shared" si="212"/>
        <v>0</v>
      </c>
      <c r="BX71" s="9">
        <f t="shared" si="213"/>
        <v>0</v>
      </c>
      <c r="BY71" s="9">
        <f t="shared" si="214"/>
        <v>0</v>
      </c>
      <c r="BZ71" s="9">
        <f t="shared" si="215"/>
        <v>0</v>
      </c>
      <c r="CA71" s="96">
        <f t="shared" si="216"/>
        <v>0</v>
      </c>
      <c r="CB71" s="4">
        <f t="shared" si="174"/>
        <v>0</v>
      </c>
      <c r="CC71" s="9">
        <f t="shared" si="217"/>
        <v>0</v>
      </c>
      <c r="CD71" s="9">
        <f t="shared" si="218"/>
        <v>0</v>
      </c>
      <c r="CE71" s="9">
        <f t="shared" si="159"/>
        <v>0</v>
      </c>
      <c r="CF71" s="9">
        <f t="shared" si="219"/>
        <v>0</v>
      </c>
      <c r="CG71" s="9">
        <f t="shared" si="220"/>
        <v>0</v>
      </c>
      <c r="CH71" s="9">
        <f t="shared" si="221"/>
        <v>0</v>
      </c>
      <c r="CI71" s="9">
        <f t="shared" si="222"/>
        <v>0</v>
      </c>
      <c r="CJ71" s="96">
        <f t="shared" si="223"/>
        <v>0</v>
      </c>
      <c r="CK71" s="4">
        <f t="shared" si="174"/>
        <v>0</v>
      </c>
      <c r="CL71" s="9">
        <f t="shared" si="224"/>
        <v>0</v>
      </c>
      <c r="CM71" s="9">
        <f t="shared" si="225"/>
        <v>0</v>
      </c>
      <c r="CN71" s="9">
        <f t="shared" si="160"/>
        <v>0</v>
      </c>
      <c r="CO71" s="9">
        <f t="shared" si="226"/>
        <v>0</v>
      </c>
      <c r="CP71" s="9">
        <f t="shared" si="227"/>
        <v>0</v>
      </c>
      <c r="CQ71" s="9">
        <f t="shared" si="228"/>
        <v>0</v>
      </c>
      <c r="CR71" s="9">
        <f t="shared" si="229"/>
        <v>0</v>
      </c>
      <c r="CS71" s="96">
        <f t="shared" si="230"/>
        <v>0</v>
      </c>
    </row>
    <row r="72" spans="1:97" ht="12.9" customHeight="1" x14ac:dyDescent="0.25">
      <c r="A72" s="212"/>
      <c r="B72" s="186"/>
      <c r="C72" s="186"/>
      <c r="D72" s="195"/>
      <c r="E72" s="217"/>
      <c r="F72" s="272"/>
      <c r="G72" s="189"/>
      <c r="H72" s="177"/>
      <c r="I72" s="190"/>
      <c r="J72" s="191"/>
      <c r="K72" s="388">
        <f t="shared" si="231"/>
        <v>0</v>
      </c>
      <c r="L72" s="94">
        <f t="shared" si="232"/>
        <v>0</v>
      </c>
      <c r="M72" s="9">
        <f t="shared" si="168"/>
        <v>0</v>
      </c>
      <c r="N72" s="9">
        <f t="shared" si="233"/>
        <v>0</v>
      </c>
      <c r="O72" s="9"/>
      <c r="P72" s="96">
        <f t="shared" si="169"/>
        <v>0</v>
      </c>
      <c r="Q72" s="4">
        <f t="shared" si="163"/>
        <v>0</v>
      </c>
      <c r="R72" s="9">
        <f t="shared" si="170"/>
        <v>0</v>
      </c>
      <c r="S72" s="9">
        <f t="shared" si="171"/>
        <v>0</v>
      </c>
      <c r="T72" s="9">
        <f t="shared" si="234"/>
        <v>0</v>
      </c>
      <c r="U72" s="9">
        <f t="shared" si="235"/>
        <v>0</v>
      </c>
      <c r="V72" s="9">
        <f t="shared" si="172"/>
        <v>0</v>
      </c>
      <c r="W72" s="9">
        <f t="shared" si="173"/>
        <v>0</v>
      </c>
      <c r="X72" s="9">
        <f t="shared" si="236"/>
        <v>0</v>
      </c>
      <c r="Y72" s="96">
        <f t="shared" si="237"/>
        <v>0</v>
      </c>
      <c r="Z72" s="4">
        <f t="shared" si="174"/>
        <v>0</v>
      </c>
      <c r="AA72" s="9">
        <f t="shared" si="175"/>
        <v>0</v>
      </c>
      <c r="AB72" s="9">
        <f t="shared" si="176"/>
        <v>0</v>
      </c>
      <c r="AC72" s="9">
        <f t="shared" si="153"/>
        <v>0</v>
      </c>
      <c r="AD72" s="9">
        <f t="shared" si="177"/>
        <v>0</v>
      </c>
      <c r="AE72" s="9">
        <f t="shared" si="178"/>
        <v>0</v>
      </c>
      <c r="AF72" s="9">
        <f t="shared" si="179"/>
        <v>0</v>
      </c>
      <c r="AG72" s="9">
        <f t="shared" si="180"/>
        <v>0</v>
      </c>
      <c r="AH72" s="96">
        <f t="shared" si="181"/>
        <v>0</v>
      </c>
      <c r="AI72" s="4">
        <f t="shared" si="174"/>
        <v>0</v>
      </c>
      <c r="AJ72" s="9">
        <f t="shared" si="182"/>
        <v>0</v>
      </c>
      <c r="AK72" s="9">
        <f t="shared" si="183"/>
        <v>0</v>
      </c>
      <c r="AL72" s="9">
        <f t="shared" si="154"/>
        <v>0</v>
      </c>
      <c r="AM72" s="9">
        <f t="shared" si="184"/>
        <v>0</v>
      </c>
      <c r="AN72" s="9">
        <f t="shared" si="185"/>
        <v>0</v>
      </c>
      <c r="AO72" s="9">
        <f t="shared" si="186"/>
        <v>0</v>
      </c>
      <c r="AP72" s="9">
        <f t="shared" si="187"/>
        <v>0</v>
      </c>
      <c r="AQ72" s="96">
        <f t="shared" si="188"/>
        <v>0</v>
      </c>
      <c r="AR72" s="4">
        <f t="shared" si="174"/>
        <v>0</v>
      </c>
      <c r="AS72" s="9">
        <f t="shared" si="189"/>
        <v>0</v>
      </c>
      <c r="AT72" s="9">
        <f t="shared" si="190"/>
        <v>0</v>
      </c>
      <c r="AU72" s="9">
        <f t="shared" si="155"/>
        <v>0</v>
      </c>
      <c r="AV72" s="9">
        <f t="shared" si="191"/>
        <v>0</v>
      </c>
      <c r="AW72" s="9">
        <f t="shared" si="192"/>
        <v>0</v>
      </c>
      <c r="AX72" s="9">
        <f t="shared" si="193"/>
        <v>0</v>
      </c>
      <c r="AY72" s="9">
        <f t="shared" si="194"/>
        <v>0</v>
      </c>
      <c r="AZ72" s="96">
        <f t="shared" si="195"/>
        <v>0</v>
      </c>
      <c r="BA72" s="4">
        <f t="shared" si="174"/>
        <v>0</v>
      </c>
      <c r="BB72" s="9">
        <f t="shared" si="196"/>
        <v>0</v>
      </c>
      <c r="BC72" s="9">
        <f t="shared" si="197"/>
        <v>0</v>
      </c>
      <c r="BD72" s="9">
        <f t="shared" si="156"/>
        <v>0</v>
      </c>
      <c r="BE72" s="9">
        <f t="shared" si="198"/>
        <v>0</v>
      </c>
      <c r="BF72" s="9">
        <f t="shared" si="199"/>
        <v>0</v>
      </c>
      <c r="BG72" s="9">
        <f t="shared" si="200"/>
        <v>0</v>
      </c>
      <c r="BH72" s="9">
        <f t="shared" si="201"/>
        <v>0</v>
      </c>
      <c r="BI72" s="96">
        <f t="shared" si="202"/>
        <v>0</v>
      </c>
      <c r="BJ72" s="4">
        <f t="shared" si="174"/>
        <v>0</v>
      </c>
      <c r="BK72" s="9">
        <f t="shared" si="203"/>
        <v>0</v>
      </c>
      <c r="BL72" s="9">
        <f t="shared" si="204"/>
        <v>0</v>
      </c>
      <c r="BM72" s="9">
        <f t="shared" si="157"/>
        <v>0</v>
      </c>
      <c r="BN72" s="9">
        <f t="shared" si="205"/>
        <v>0</v>
      </c>
      <c r="BO72" s="9">
        <f t="shared" si="206"/>
        <v>0</v>
      </c>
      <c r="BP72" s="9">
        <f t="shared" si="207"/>
        <v>0</v>
      </c>
      <c r="BQ72" s="9">
        <f t="shared" si="208"/>
        <v>0</v>
      </c>
      <c r="BR72" s="96">
        <f t="shared" si="209"/>
        <v>0</v>
      </c>
      <c r="BS72" s="4">
        <f t="shared" si="174"/>
        <v>0</v>
      </c>
      <c r="BT72" s="9">
        <f t="shared" si="210"/>
        <v>0</v>
      </c>
      <c r="BU72" s="9">
        <f t="shared" si="211"/>
        <v>0</v>
      </c>
      <c r="BV72" s="9">
        <f t="shared" si="158"/>
        <v>0</v>
      </c>
      <c r="BW72" s="9">
        <f t="shared" si="212"/>
        <v>0</v>
      </c>
      <c r="BX72" s="9">
        <f t="shared" si="213"/>
        <v>0</v>
      </c>
      <c r="BY72" s="9">
        <f t="shared" si="214"/>
        <v>0</v>
      </c>
      <c r="BZ72" s="9">
        <f t="shared" si="215"/>
        <v>0</v>
      </c>
      <c r="CA72" s="96">
        <f t="shared" si="216"/>
        <v>0</v>
      </c>
      <c r="CB72" s="4">
        <f t="shared" si="174"/>
        <v>0</v>
      </c>
      <c r="CC72" s="9">
        <f t="shared" si="217"/>
        <v>0</v>
      </c>
      <c r="CD72" s="9">
        <f t="shared" si="218"/>
        <v>0</v>
      </c>
      <c r="CE72" s="9">
        <f t="shared" si="159"/>
        <v>0</v>
      </c>
      <c r="CF72" s="9">
        <f t="shared" si="219"/>
        <v>0</v>
      </c>
      <c r="CG72" s="9">
        <f t="shared" si="220"/>
        <v>0</v>
      </c>
      <c r="CH72" s="9">
        <f t="shared" si="221"/>
        <v>0</v>
      </c>
      <c r="CI72" s="9">
        <f t="shared" si="222"/>
        <v>0</v>
      </c>
      <c r="CJ72" s="96">
        <f t="shared" si="223"/>
        <v>0</v>
      </c>
      <c r="CK72" s="4">
        <f t="shared" si="174"/>
        <v>0</v>
      </c>
      <c r="CL72" s="9">
        <f t="shared" si="224"/>
        <v>0</v>
      </c>
      <c r="CM72" s="9">
        <f t="shared" si="225"/>
        <v>0</v>
      </c>
      <c r="CN72" s="9">
        <f t="shared" si="160"/>
        <v>0</v>
      </c>
      <c r="CO72" s="9">
        <f t="shared" si="226"/>
        <v>0</v>
      </c>
      <c r="CP72" s="9">
        <f t="shared" si="227"/>
        <v>0</v>
      </c>
      <c r="CQ72" s="9">
        <f t="shared" si="228"/>
        <v>0</v>
      </c>
      <c r="CR72" s="9">
        <f t="shared" si="229"/>
        <v>0</v>
      </c>
      <c r="CS72" s="96">
        <f t="shared" si="230"/>
        <v>0</v>
      </c>
    </row>
    <row r="73" spans="1:97" ht="12.9" customHeight="1" x14ac:dyDescent="0.25">
      <c r="A73" s="212"/>
      <c r="B73" s="186"/>
      <c r="C73" s="186"/>
      <c r="D73" s="195"/>
      <c r="E73" s="217"/>
      <c r="F73" s="272"/>
      <c r="G73" s="189"/>
      <c r="H73" s="177"/>
      <c r="I73" s="190"/>
      <c r="J73" s="191"/>
      <c r="K73" s="388">
        <f t="shared" si="231"/>
        <v>0</v>
      </c>
      <c r="L73" s="94">
        <f t="shared" si="232"/>
        <v>0</v>
      </c>
      <c r="M73" s="9">
        <f t="shared" si="168"/>
        <v>0</v>
      </c>
      <c r="N73" s="9">
        <f t="shared" si="233"/>
        <v>0</v>
      </c>
      <c r="O73" s="9"/>
      <c r="P73" s="96">
        <f t="shared" si="169"/>
        <v>0</v>
      </c>
      <c r="Q73" s="4">
        <f t="shared" si="163"/>
        <v>0</v>
      </c>
      <c r="R73" s="9">
        <f t="shared" si="170"/>
        <v>0</v>
      </c>
      <c r="S73" s="9">
        <f t="shared" si="171"/>
        <v>0</v>
      </c>
      <c r="T73" s="9">
        <f t="shared" si="234"/>
        <v>0</v>
      </c>
      <c r="U73" s="9">
        <f t="shared" si="235"/>
        <v>0</v>
      </c>
      <c r="V73" s="9">
        <f t="shared" si="172"/>
        <v>0</v>
      </c>
      <c r="W73" s="9">
        <f t="shared" si="173"/>
        <v>0</v>
      </c>
      <c r="X73" s="9">
        <f t="shared" si="236"/>
        <v>0</v>
      </c>
      <c r="Y73" s="96">
        <f t="shared" si="237"/>
        <v>0</v>
      </c>
      <c r="Z73" s="4">
        <f t="shared" si="174"/>
        <v>0</v>
      </c>
      <c r="AA73" s="9">
        <f t="shared" si="175"/>
        <v>0</v>
      </c>
      <c r="AB73" s="9">
        <f t="shared" si="176"/>
        <v>0</v>
      </c>
      <c r="AC73" s="9">
        <f t="shared" si="153"/>
        <v>0</v>
      </c>
      <c r="AD73" s="9">
        <f t="shared" si="177"/>
        <v>0</v>
      </c>
      <c r="AE73" s="9">
        <f t="shared" si="178"/>
        <v>0</v>
      </c>
      <c r="AF73" s="9">
        <f t="shared" si="179"/>
        <v>0</v>
      </c>
      <c r="AG73" s="9">
        <f t="shared" si="180"/>
        <v>0</v>
      </c>
      <c r="AH73" s="96">
        <f t="shared" si="181"/>
        <v>0</v>
      </c>
      <c r="AI73" s="4">
        <f t="shared" si="174"/>
        <v>0</v>
      </c>
      <c r="AJ73" s="9">
        <f t="shared" si="182"/>
        <v>0</v>
      </c>
      <c r="AK73" s="9">
        <f t="shared" si="183"/>
        <v>0</v>
      </c>
      <c r="AL73" s="9">
        <f t="shared" si="154"/>
        <v>0</v>
      </c>
      <c r="AM73" s="9">
        <f t="shared" si="184"/>
        <v>0</v>
      </c>
      <c r="AN73" s="9">
        <f t="shared" si="185"/>
        <v>0</v>
      </c>
      <c r="AO73" s="9">
        <f t="shared" si="186"/>
        <v>0</v>
      </c>
      <c r="AP73" s="9">
        <f t="shared" si="187"/>
        <v>0</v>
      </c>
      <c r="AQ73" s="96">
        <f t="shared" si="188"/>
        <v>0</v>
      </c>
      <c r="AR73" s="4">
        <f t="shared" si="174"/>
        <v>0</v>
      </c>
      <c r="AS73" s="9">
        <f t="shared" si="189"/>
        <v>0</v>
      </c>
      <c r="AT73" s="9">
        <f t="shared" si="190"/>
        <v>0</v>
      </c>
      <c r="AU73" s="9">
        <f t="shared" si="155"/>
        <v>0</v>
      </c>
      <c r="AV73" s="9">
        <f t="shared" si="191"/>
        <v>0</v>
      </c>
      <c r="AW73" s="9">
        <f t="shared" si="192"/>
        <v>0</v>
      </c>
      <c r="AX73" s="9">
        <f t="shared" si="193"/>
        <v>0</v>
      </c>
      <c r="AY73" s="9">
        <f t="shared" si="194"/>
        <v>0</v>
      </c>
      <c r="AZ73" s="96">
        <f t="shared" si="195"/>
        <v>0</v>
      </c>
      <c r="BA73" s="4">
        <f t="shared" si="174"/>
        <v>0</v>
      </c>
      <c r="BB73" s="9">
        <f t="shared" si="196"/>
        <v>0</v>
      </c>
      <c r="BC73" s="9">
        <f t="shared" si="197"/>
        <v>0</v>
      </c>
      <c r="BD73" s="9">
        <f t="shared" si="156"/>
        <v>0</v>
      </c>
      <c r="BE73" s="9">
        <f t="shared" si="198"/>
        <v>0</v>
      </c>
      <c r="BF73" s="9">
        <f t="shared" si="199"/>
        <v>0</v>
      </c>
      <c r="BG73" s="9">
        <f t="shared" si="200"/>
        <v>0</v>
      </c>
      <c r="BH73" s="9">
        <f t="shared" si="201"/>
        <v>0</v>
      </c>
      <c r="BI73" s="96">
        <f t="shared" si="202"/>
        <v>0</v>
      </c>
      <c r="BJ73" s="4">
        <f t="shared" si="174"/>
        <v>0</v>
      </c>
      <c r="BK73" s="9">
        <f t="shared" si="203"/>
        <v>0</v>
      </c>
      <c r="BL73" s="9">
        <f t="shared" si="204"/>
        <v>0</v>
      </c>
      <c r="BM73" s="9">
        <f t="shared" si="157"/>
        <v>0</v>
      </c>
      <c r="BN73" s="9">
        <f t="shared" si="205"/>
        <v>0</v>
      </c>
      <c r="BO73" s="9">
        <f t="shared" si="206"/>
        <v>0</v>
      </c>
      <c r="BP73" s="9">
        <f t="shared" si="207"/>
        <v>0</v>
      </c>
      <c r="BQ73" s="9">
        <f t="shared" si="208"/>
        <v>0</v>
      </c>
      <c r="BR73" s="96">
        <f t="shared" si="209"/>
        <v>0</v>
      </c>
      <c r="BS73" s="4">
        <f t="shared" si="174"/>
        <v>0</v>
      </c>
      <c r="BT73" s="9">
        <f t="shared" si="210"/>
        <v>0</v>
      </c>
      <c r="BU73" s="9">
        <f t="shared" si="211"/>
        <v>0</v>
      </c>
      <c r="BV73" s="9">
        <f t="shared" si="158"/>
        <v>0</v>
      </c>
      <c r="BW73" s="9">
        <f t="shared" si="212"/>
        <v>0</v>
      </c>
      <c r="BX73" s="9">
        <f t="shared" si="213"/>
        <v>0</v>
      </c>
      <c r="BY73" s="9">
        <f t="shared" si="214"/>
        <v>0</v>
      </c>
      <c r="BZ73" s="9">
        <f t="shared" si="215"/>
        <v>0</v>
      </c>
      <c r="CA73" s="96">
        <f t="shared" si="216"/>
        <v>0</v>
      </c>
      <c r="CB73" s="4">
        <f t="shared" si="174"/>
        <v>0</v>
      </c>
      <c r="CC73" s="9">
        <f t="shared" si="217"/>
        <v>0</v>
      </c>
      <c r="CD73" s="9">
        <f t="shared" si="218"/>
        <v>0</v>
      </c>
      <c r="CE73" s="9">
        <f t="shared" si="159"/>
        <v>0</v>
      </c>
      <c r="CF73" s="9">
        <f t="shared" si="219"/>
        <v>0</v>
      </c>
      <c r="CG73" s="9">
        <f t="shared" si="220"/>
        <v>0</v>
      </c>
      <c r="CH73" s="9">
        <f t="shared" si="221"/>
        <v>0</v>
      </c>
      <c r="CI73" s="9">
        <f t="shared" si="222"/>
        <v>0</v>
      </c>
      <c r="CJ73" s="96">
        <f t="shared" si="223"/>
        <v>0</v>
      </c>
      <c r="CK73" s="4">
        <f t="shared" si="174"/>
        <v>0</v>
      </c>
      <c r="CL73" s="9">
        <f t="shared" si="224"/>
        <v>0</v>
      </c>
      <c r="CM73" s="9">
        <f t="shared" si="225"/>
        <v>0</v>
      </c>
      <c r="CN73" s="9">
        <f t="shared" si="160"/>
        <v>0</v>
      </c>
      <c r="CO73" s="9">
        <f t="shared" si="226"/>
        <v>0</v>
      </c>
      <c r="CP73" s="9">
        <f t="shared" si="227"/>
        <v>0</v>
      </c>
      <c r="CQ73" s="9">
        <f t="shared" si="228"/>
        <v>0</v>
      </c>
      <c r="CR73" s="9">
        <f t="shared" si="229"/>
        <v>0</v>
      </c>
      <c r="CS73" s="96">
        <f t="shared" si="230"/>
        <v>0</v>
      </c>
    </row>
    <row r="74" spans="1:97" ht="12.9" customHeight="1" x14ac:dyDescent="0.25">
      <c r="A74" s="212"/>
      <c r="B74" s="186"/>
      <c r="C74" s="186"/>
      <c r="D74" s="195"/>
      <c r="E74" s="217"/>
      <c r="F74" s="272"/>
      <c r="G74" s="189"/>
      <c r="H74" s="177"/>
      <c r="I74" s="190"/>
      <c r="J74" s="191"/>
      <c r="K74" s="388">
        <f t="shared" si="231"/>
        <v>0</v>
      </c>
      <c r="L74" s="94">
        <f t="shared" si="232"/>
        <v>0</v>
      </c>
      <c r="M74" s="9">
        <f t="shared" si="168"/>
        <v>0</v>
      </c>
      <c r="N74" s="9">
        <f t="shared" si="233"/>
        <v>0</v>
      </c>
      <c r="O74" s="9"/>
      <c r="P74" s="96">
        <f t="shared" si="169"/>
        <v>0</v>
      </c>
      <c r="Q74" s="4">
        <f t="shared" si="163"/>
        <v>0</v>
      </c>
      <c r="R74" s="9">
        <f t="shared" si="170"/>
        <v>0</v>
      </c>
      <c r="S74" s="9">
        <f t="shared" si="171"/>
        <v>0</v>
      </c>
      <c r="T74" s="9">
        <f t="shared" si="234"/>
        <v>0</v>
      </c>
      <c r="U74" s="9">
        <f t="shared" si="235"/>
        <v>0</v>
      </c>
      <c r="V74" s="9">
        <f t="shared" si="172"/>
        <v>0</v>
      </c>
      <c r="W74" s="9">
        <f t="shared" si="173"/>
        <v>0</v>
      </c>
      <c r="X74" s="9">
        <f t="shared" si="236"/>
        <v>0</v>
      </c>
      <c r="Y74" s="96">
        <f t="shared" si="237"/>
        <v>0</v>
      </c>
      <c r="Z74" s="4">
        <f t="shared" si="174"/>
        <v>0</v>
      </c>
      <c r="AA74" s="9">
        <f t="shared" si="175"/>
        <v>0</v>
      </c>
      <c r="AB74" s="9">
        <f t="shared" si="176"/>
        <v>0</v>
      </c>
      <c r="AC74" s="9">
        <f t="shared" si="153"/>
        <v>0</v>
      </c>
      <c r="AD74" s="9">
        <f t="shared" si="177"/>
        <v>0</v>
      </c>
      <c r="AE74" s="9">
        <f t="shared" si="178"/>
        <v>0</v>
      </c>
      <c r="AF74" s="9">
        <f t="shared" si="179"/>
        <v>0</v>
      </c>
      <c r="AG74" s="9">
        <f t="shared" si="180"/>
        <v>0</v>
      </c>
      <c r="AH74" s="96">
        <f t="shared" si="181"/>
        <v>0</v>
      </c>
      <c r="AI74" s="4">
        <f t="shared" si="174"/>
        <v>0</v>
      </c>
      <c r="AJ74" s="9">
        <f t="shared" si="182"/>
        <v>0</v>
      </c>
      <c r="AK74" s="9">
        <f t="shared" si="183"/>
        <v>0</v>
      </c>
      <c r="AL74" s="9">
        <f t="shared" si="154"/>
        <v>0</v>
      </c>
      <c r="AM74" s="9">
        <f t="shared" si="184"/>
        <v>0</v>
      </c>
      <c r="AN74" s="9">
        <f t="shared" si="185"/>
        <v>0</v>
      </c>
      <c r="AO74" s="9">
        <f t="shared" si="186"/>
        <v>0</v>
      </c>
      <c r="AP74" s="9">
        <f t="shared" si="187"/>
        <v>0</v>
      </c>
      <c r="AQ74" s="96">
        <f t="shared" si="188"/>
        <v>0</v>
      </c>
      <c r="AR74" s="4">
        <f t="shared" si="174"/>
        <v>0</v>
      </c>
      <c r="AS74" s="9">
        <f t="shared" si="189"/>
        <v>0</v>
      </c>
      <c r="AT74" s="9">
        <f t="shared" si="190"/>
        <v>0</v>
      </c>
      <c r="AU74" s="9">
        <f t="shared" si="155"/>
        <v>0</v>
      </c>
      <c r="AV74" s="9">
        <f t="shared" si="191"/>
        <v>0</v>
      </c>
      <c r="AW74" s="9">
        <f t="shared" si="192"/>
        <v>0</v>
      </c>
      <c r="AX74" s="9">
        <f t="shared" si="193"/>
        <v>0</v>
      </c>
      <c r="AY74" s="9">
        <f t="shared" si="194"/>
        <v>0</v>
      </c>
      <c r="AZ74" s="96">
        <f t="shared" si="195"/>
        <v>0</v>
      </c>
      <c r="BA74" s="4">
        <f t="shared" si="174"/>
        <v>0</v>
      </c>
      <c r="BB74" s="9">
        <f t="shared" si="196"/>
        <v>0</v>
      </c>
      <c r="BC74" s="9">
        <f t="shared" si="197"/>
        <v>0</v>
      </c>
      <c r="BD74" s="9">
        <f t="shared" si="156"/>
        <v>0</v>
      </c>
      <c r="BE74" s="9">
        <f t="shared" si="198"/>
        <v>0</v>
      </c>
      <c r="BF74" s="9">
        <f t="shared" si="199"/>
        <v>0</v>
      </c>
      <c r="BG74" s="9">
        <f t="shared" si="200"/>
        <v>0</v>
      </c>
      <c r="BH74" s="9">
        <f t="shared" si="201"/>
        <v>0</v>
      </c>
      <c r="BI74" s="96">
        <f t="shared" si="202"/>
        <v>0</v>
      </c>
      <c r="BJ74" s="4">
        <f t="shared" si="174"/>
        <v>0</v>
      </c>
      <c r="BK74" s="9">
        <f t="shared" si="203"/>
        <v>0</v>
      </c>
      <c r="BL74" s="9">
        <f t="shared" si="204"/>
        <v>0</v>
      </c>
      <c r="BM74" s="9">
        <f t="shared" si="157"/>
        <v>0</v>
      </c>
      <c r="BN74" s="9">
        <f t="shared" si="205"/>
        <v>0</v>
      </c>
      <c r="BO74" s="9">
        <f t="shared" si="206"/>
        <v>0</v>
      </c>
      <c r="BP74" s="9">
        <f t="shared" si="207"/>
        <v>0</v>
      </c>
      <c r="BQ74" s="9">
        <f t="shared" si="208"/>
        <v>0</v>
      </c>
      <c r="BR74" s="96">
        <f t="shared" si="209"/>
        <v>0</v>
      </c>
      <c r="BS74" s="4">
        <f t="shared" si="174"/>
        <v>0</v>
      </c>
      <c r="BT74" s="9">
        <f t="shared" si="210"/>
        <v>0</v>
      </c>
      <c r="BU74" s="9">
        <f t="shared" si="211"/>
        <v>0</v>
      </c>
      <c r="BV74" s="9">
        <f t="shared" si="158"/>
        <v>0</v>
      </c>
      <c r="BW74" s="9">
        <f t="shared" si="212"/>
        <v>0</v>
      </c>
      <c r="BX74" s="9">
        <f t="shared" si="213"/>
        <v>0</v>
      </c>
      <c r="BY74" s="9">
        <f t="shared" si="214"/>
        <v>0</v>
      </c>
      <c r="BZ74" s="9">
        <f t="shared" si="215"/>
        <v>0</v>
      </c>
      <c r="CA74" s="96">
        <f t="shared" si="216"/>
        <v>0</v>
      </c>
      <c r="CB74" s="4">
        <f t="shared" si="174"/>
        <v>0</v>
      </c>
      <c r="CC74" s="9">
        <f t="shared" si="217"/>
        <v>0</v>
      </c>
      <c r="CD74" s="9">
        <f t="shared" si="218"/>
        <v>0</v>
      </c>
      <c r="CE74" s="9">
        <f t="shared" si="159"/>
        <v>0</v>
      </c>
      <c r="CF74" s="9">
        <f t="shared" si="219"/>
        <v>0</v>
      </c>
      <c r="CG74" s="9">
        <f t="shared" si="220"/>
        <v>0</v>
      </c>
      <c r="CH74" s="9">
        <f t="shared" si="221"/>
        <v>0</v>
      </c>
      <c r="CI74" s="9">
        <f t="shared" si="222"/>
        <v>0</v>
      </c>
      <c r="CJ74" s="96">
        <f t="shared" si="223"/>
        <v>0</v>
      </c>
      <c r="CK74" s="4">
        <f t="shared" si="174"/>
        <v>0</v>
      </c>
      <c r="CL74" s="9">
        <f t="shared" si="224"/>
        <v>0</v>
      </c>
      <c r="CM74" s="9">
        <f t="shared" si="225"/>
        <v>0</v>
      </c>
      <c r="CN74" s="9">
        <f t="shared" si="160"/>
        <v>0</v>
      </c>
      <c r="CO74" s="9">
        <f t="shared" si="226"/>
        <v>0</v>
      </c>
      <c r="CP74" s="9">
        <f t="shared" si="227"/>
        <v>0</v>
      </c>
      <c r="CQ74" s="9">
        <f t="shared" si="228"/>
        <v>0</v>
      </c>
      <c r="CR74" s="9">
        <f t="shared" si="229"/>
        <v>0</v>
      </c>
      <c r="CS74" s="96">
        <f t="shared" si="230"/>
        <v>0</v>
      </c>
    </row>
    <row r="75" spans="1:97" ht="12.9" customHeight="1" x14ac:dyDescent="0.25">
      <c r="A75" s="212"/>
      <c r="B75" s="186"/>
      <c r="C75" s="186"/>
      <c r="D75" s="195"/>
      <c r="E75" s="217"/>
      <c r="F75" s="272"/>
      <c r="G75" s="189"/>
      <c r="H75" s="177"/>
      <c r="I75" s="190"/>
      <c r="J75" s="191"/>
      <c r="K75" s="388">
        <f t="shared" si="231"/>
        <v>0</v>
      </c>
      <c r="L75" s="94">
        <f t="shared" si="232"/>
        <v>0</v>
      </c>
      <c r="M75" s="9">
        <f t="shared" si="168"/>
        <v>0</v>
      </c>
      <c r="N75" s="9">
        <f t="shared" si="233"/>
        <v>0</v>
      </c>
      <c r="O75" s="9"/>
      <c r="P75" s="96">
        <f t="shared" si="169"/>
        <v>0</v>
      </c>
      <c r="Q75" s="4">
        <f t="shared" si="163"/>
        <v>0</v>
      </c>
      <c r="R75" s="9">
        <f t="shared" si="170"/>
        <v>0</v>
      </c>
      <c r="S75" s="9">
        <f t="shared" si="171"/>
        <v>0</v>
      </c>
      <c r="T75" s="9">
        <f t="shared" si="234"/>
        <v>0</v>
      </c>
      <c r="U75" s="9">
        <f t="shared" si="235"/>
        <v>0</v>
      </c>
      <c r="V75" s="9">
        <f t="shared" si="172"/>
        <v>0</v>
      </c>
      <c r="W75" s="9">
        <f t="shared" si="173"/>
        <v>0</v>
      </c>
      <c r="X75" s="9">
        <f t="shared" si="236"/>
        <v>0</v>
      </c>
      <c r="Y75" s="96">
        <f t="shared" si="237"/>
        <v>0</v>
      </c>
      <c r="Z75" s="4">
        <f t="shared" si="174"/>
        <v>0</v>
      </c>
      <c r="AA75" s="9">
        <f t="shared" si="175"/>
        <v>0</v>
      </c>
      <c r="AB75" s="9">
        <f t="shared" si="176"/>
        <v>0</v>
      </c>
      <c r="AC75" s="9">
        <f t="shared" si="153"/>
        <v>0</v>
      </c>
      <c r="AD75" s="9">
        <f t="shared" si="177"/>
        <v>0</v>
      </c>
      <c r="AE75" s="9">
        <f t="shared" si="178"/>
        <v>0</v>
      </c>
      <c r="AF75" s="9">
        <f t="shared" si="179"/>
        <v>0</v>
      </c>
      <c r="AG75" s="9">
        <f t="shared" si="180"/>
        <v>0</v>
      </c>
      <c r="AH75" s="96">
        <f t="shared" si="181"/>
        <v>0</v>
      </c>
      <c r="AI75" s="4">
        <f t="shared" si="174"/>
        <v>0</v>
      </c>
      <c r="AJ75" s="9">
        <f t="shared" si="182"/>
        <v>0</v>
      </c>
      <c r="AK75" s="9">
        <f t="shared" si="183"/>
        <v>0</v>
      </c>
      <c r="AL75" s="9">
        <f t="shared" si="154"/>
        <v>0</v>
      </c>
      <c r="AM75" s="9">
        <f t="shared" si="184"/>
        <v>0</v>
      </c>
      <c r="AN75" s="9">
        <f t="shared" si="185"/>
        <v>0</v>
      </c>
      <c r="AO75" s="9">
        <f t="shared" si="186"/>
        <v>0</v>
      </c>
      <c r="AP75" s="9">
        <f t="shared" si="187"/>
        <v>0</v>
      </c>
      <c r="AQ75" s="96">
        <f t="shared" si="188"/>
        <v>0</v>
      </c>
      <c r="AR75" s="4">
        <f t="shared" si="174"/>
        <v>0</v>
      </c>
      <c r="AS75" s="9">
        <f t="shared" si="189"/>
        <v>0</v>
      </c>
      <c r="AT75" s="9">
        <f t="shared" si="190"/>
        <v>0</v>
      </c>
      <c r="AU75" s="9">
        <f t="shared" si="155"/>
        <v>0</v>
      </c>
      <c r="AV75" s="9">
        <f t="shared" si="191"/>
        <v>0</v>
      </c>
      <c r="AW75" s="9">
        <f t="shared" si="192"/>
        <v>0</v>
      </c>
      <c r="AX75" s="9">
        <f t="shared" si="193"/>
        <v>0</v>
      </c>
      <c r="AY75" s="9">
        <f t="shared" si="194"/>
        <v>0</v>
      </c>
      <c r="AZ75" s="96">
        <f t="shared" si="195"/>
        <v>0</v>
      </c>
      <c r="BA75" s="4">
        <f t="shared" si="174"/>
        <v>0</v>
      </c>
      <c r="BB75" s="9">
        <f t="shared" si="196"/>
        <v>0</v>
      </c>
      <c r="BC75" s="9">
        <f t="shared" si="197"/>
        <v>0</v>
      </c>
      <c r="BD75" s="9">
        <f t="shared" si="156"/>
        <v>0</v>
      </c>
      <c r="BE75" s="9">
        <f t="shared" si="198"/>
        <v>0</v>
      </c>
      <c r="BF75" s="9">
        <f t="shared" si="199"/>
        <v>0</v>
      </c>
      <c r="BG75" s="9">
        <f t="shared" si="200"/>
        <v>0</v>
      </c>
      <c r="BH75" s="9">
        <f t="shared" si="201"/>
        <v>0</v>
      </c>
      <c r="BI75" s="96">
        <f t="shared" si="202"/>
        <v>0</v>
      </c>
      <c r="BJ75" s="4">
        <f t="shared" si="174"/>
        <v>0</v>
      </c>
      <c r="BK75" s="9">
        <f t="shared" si="203"/>
        <v>0</v>
      </c>
      <c r="BL75" s="9">
        <f t="shared" si="204"/>
        <v>0</v>
      </c>
      <c r="BM75" s="9">
        <f t="shared" si="157"/>
        <v>0</v>
      </c>
      <c r="BN75" s="9">
        <f t="shared" si="205"/>
        <v>0</v>
      </c>
      <c r="BO75" s="9">
        <f t="shared" si="206"/>
        <v>0</v>
      </c>
      <c r="BP75" s="9">
        <f t="shared" si="207"/>
        <v>0</v>
      </c>
      <c r="BQ75" s="9">
        <f t="shared" si="208"/>
        <v>0</v>
      </c>
      <c r="BR75" s="96">
        <f t="shared" si="209"/>
        <v>0</v>
      </c>
      <c r="BS75" s="4">
        <f t="shared" si="174"/>
        <v>0</v>
      </c>
      <c r="BT75" s="9">
        <f t="shared" si="210"/>
        <v>0</v>
      </c>
      <c r="BU75" s="9">
        <f t="shared" si="211"/>
        <v>0</v>
      </c>
      <c r="BV75" s="9">
        <f t="shared" si="158"/>
        <v>0</v>
      </c>
      <c r="BW75" s="9">
        <f t="shared" si="212"/>
        <v>0</v>
      </c>
      <c r="BX75" s="9">
        <f t="shared" si="213"/>
        <v>0</v>
      </c>
      <c r="BY75" s="9">
        <f t="shared" si="214"/>
        <v>0</v>
      </c>
      <c r="BZ75" s="9">
        <f t="shared" si="215"/>
        <v>0</v>
      </c>
      <c r="CA75" s="96">
        <f t="shared" si="216"/>
        <v>0</v>
      </c>
      <c r="CB75" s="4">
        <f t="shared" si="174"/>
        <v>0</v>
      </c>
      <c r="CC75" s="9">
        <f t="shared" si="217"/>
        <v>0</v>
      </c>
      <c r="CD75" s="9">
        <f t="shared" si="218"/>
        <v>0</v>
      </c>
      <c r="CE75" s="9">
        <f t="shared" si="159"/>
        <v>0</v>
      </c>
      <c r="CF75" s="9">
        <f t="shared" si="219"/>
        <v>0</v>
      </c>
      <c r="CG75" s="9">
        <f t="shared" si="220"/>
        <v>0</v>
      </c>
      <c r="CH75" s="9">
        <f t="shared" si="221"/>
        <v>0</v>
      </c>
      <c r="CI75" s="9">
        <f t="shared" si="222"/>
        <v>0</v>
      </c>
      <c r="CJ75" s="96">
        <f t="shared" si="223"/>
        <v>0</v>
      </c>
      <c r="CK75" s="4">
        <f t="shared" si="174"/>
        <v>0</v>
      </c>
      <c r="CL75" s="9">
        <f t="shared" si="224"/>
        <v>0</v>
      </c>
      <c r="CM75" s="9">
        <f t="shared" si="225"/>
        <v>0</v>
      </c>
      <c r="CN75" s="9">
        <f t="shared" si="160"/>
        <v>0</v>
      </c>
      <c r="CO75" s="9">
        <f t="shared" si="226"/>
        <v>0</v>
      </c>
      <c r="CP75" s="9">
        <f t="shared" si="227"/>
        <v>0</v>
      </c>
      <c r="CQ75" s="9">
        <f t="shared" si="228"/>
        <v>0</v>
      </c>
      <c r="CR75" s="9">
        <f t="shared" si="229"/>
        <v>0</v>
      </c>
      <c r="CS75" s="96">
        <f t="shared" si="230"/>
        <v>0</v>
      </c>
    </row>
    <row r="76" spans="1:97" ht="12.9" customHeight="1" x14ac:dyDescent="0.25">
      <c r="A76" s="212"/>
      <c r="B76" s="186"/>
      <c r="C76" s="186"/>
      <c r="D76" s="195"/>
      <c r="E76" s="217"/>
      <c r="F76" s="272"/>
      <c r="G76" s="189"/>
      <c r="H76" s="177"/>
      <c r="I76" s="190"/>
      <c r="J76" s="191"/>
      <c r="K76" s="388">
        <f t="shared" si="231"/>
        <v>0</v>
      </c>
      <c r="L76" s="94">
        <f t="shared" si="232"/>
        <v>0</v>
      </c>
      <c r="M76" s="9">
        <f t="shared" si="168"/>
        <v>0</v>
      </c>
      <c r="N76" s="9">
        <f t="shared" si="233"/>
        <v>0</v>
      </c>
      <c r="O76" s="9"/>
      <c r="P76" s="96">
        <f t="shared" si="169"/>
        <v>0</v>
      </c>
      <c r="Q76" s="4">
        <f t="shared" si="163"/>
        <v>0</v>
      </c>
      <c r="R76" s="9">
        <f t="shared" si="170"/>
        <v>0</v>
      </c>
      <c r="S76" s="9">
        <f t="shared" si="171"/>
        <v>0</v>
      </c>
      <c r="T76" s="9">
        <f t="shared" si="234"/>
        <v>0</v>
      </c>
      <c r="U76" s="9">
        <f t="shared" si="235"/>
        <v>0</v>
      </c>
      <c r="V76" s="9">
        <f t="shared" si="172"/>
        <v>0</v>
      </c>
      <c r="W76" s="9">
        <f t="shared" si="173"/>
        <v>0</v>
      </c>
      <c r="X76" s="9">
        <f t="shared" si="236"/>
        <v>0</v>
      </c>
      <c r="Y76" s="96">
        <f t="shared" si="237"/>
        <v>0</v>
      </c>
      <c r="Z76" s="4">
        <f t="shared" si="174"/>
        <v>0</v>
      </c>
      <c r="AA76" s="9">
        <f t="shared" si="175"/>
        <v>0</v>
      </c>
      <c r="AB76" s="9">
        <f t="shared" si="176"/>
        <v>0</v>
      </c>
      <c r="AC76" s="9">
        <f t="shared" si="153"/>
        <v>0</v>
      </c>
      <c r="AD76" s="9">
        <f t="shared" si="177"/>
        <v>0</v>
      </c>
      <c r="AE76" s="9">
        <f t="shared" si="178"/>
        <v>0</v>
      </c>
      <c r="AF76" s="9">
        <f t="shared" si="179"/>
        <v>0</v>
      </c>
      <c r="AG76" s="9">
        <f t="shared" si="180"/>
        <v>0</v>
      </c>
      <c r="AH76" s="96">
        <f t="shared" si="181"/>
        <v>0</v>
      </c>
      <c r="AI76" s="4">
        <f t="shared" si="174"/>
        <v>0</v>
      </c>
      <c r="AJ76" s="9">
        <f t="shared" si="182"/>
        <v>0</v>
      </c>
      <c r="AK76" s="9">
        <f t="shared" si="183"/>
        <v>0</v>
      </c>
      <c r="AL76" s="9">
        <f t="shared" si="154"/>
        <v>0</v>
      </c>
      <c r="AM76" s="9">
        <f t="shared" si="184"/>
        <v>0</v>
      </c>
      <c r="AN76" s="9">
        <f t="shared" si="185"/>
        <v>0</v>
      </c>
      <c r="AO76" s="9">
        <f t="shared" si="186"/>
        <v>0</v>
      </c>
      <c r="AP76" s="9">
        <f t="shared" si="187"/>
        <v>0</v>
      </c>
      <c r="AQ76" s="96">
        <f t="shared" si="188"/>
        <v>0</v>
      </c>
      <c r="AR76" s="4">
        <f t="shared" si="174"/>
        <v>0</v>
      </c>
      <c r="AS76" s="9">
        <f t="shared" si="189"/>
        <v>0</v>
      </c>
      <c r="AT76" s="9">
        <f t="shared" si="190"/>
        <v>0</v>
      </c>
      <c r="AU76" s="9">
        <f t="shared" si="155"/>
        <v>0</v>
      </c>
      <c r="AV76" s="9">
        <f t="shared" si="191"/>
        <v>0</v>
      </c>
      <c r="AW76" s="9">
        <f t="shared" si="192"/>
        <v>0</v>
      </c>
      <c r="AX76" s="9">
        <f t="shared" si="193"/>
        <v>0</v>
      </c>
      <c r="AY76" s="9">
        <f t="shared" si="194"/>
        <v>0</v>
      </c>
      <c r="AZ76" s="96">
        <f t="shared" si="195"/>
        <v>0</v>
      </c>
      <c r="BA76" s="4">
        <f t="shared" si="174"/>
        <v>0</v>
      </c>
      <c r="BB76" s="9">
        <f t="shared" si="196"/>
        <v>0</v>
      </c>
      <c r="BC76" s="9">
        <f t="shared" si="197"/>
        <v>0</v>
      </c>
      <c r="BD76" s="9">
        <f t="shared" si="156"/>
        <v>0</v>
      </c>
      <c r="BE76" s="9">
        <f t="shared" si="198"/>
        <v>0</v>
      </c>
      <c r="BF76" s="9">
        <f t="shared" si="199"/>
        <v>0</v>
      </c>
      <c r="BG76" s="9">
        <f t="shared" si="200"/>
        <v>0</v>
      </c>
      <c r="BH76" s="9">
        <f t="shared" si="201"/>
        <v>0</v>
      </c>
      <c r="BI76" s="96">
        <f t="shared" si="202"/>
        <v>0</v>
      </c>
      <c r="BJ76" s="4">
        <f t="shared" si="174"/>
        <v>0</v>
      </c>
      <c r="BK76" s="9">
        <f t="shared" si="203"/>
        <v>0</v>
      </c>
      <c r="BL76" s="9">
        <f t="shared" si="204"/>
        <v>0</v>
      </c>
      <c r="BM76" s="9">
        <f t="shared" si="157"/>
        <v>0</v>
      </c>
      <c r="BN76" s="9">
        <f t="shared" si="205"/>
        <v>0</v>
      </c>
      <c r="BO76" s="9">
        <f t="shared" si="206"/>
        <v>0</v>
      </c>
      <c r="BP76" s="9">
        <f t="shared" si="207"/>
        <v>0</v>
      </c>
      <c r="BQ76" s="9">
        <f t="shared" si="208"/>
        <v>0</v>
      </c>
      <c r="BR76" s="96">
        <f t="shared" si="209"/>
        <v>0</v>
      </c>
      <c r="BS76" s="4">
        <f t="shared" si="174"/>
        <v>0</v>
      </c>
      <c r="BT76" s="9">
        <f t="shared" si="210"/>
        <v>0</v>
      </c>
      <c r="BU76" s="9">
        <f t="shared" si="211"/>
        <v>0</v>
      </c>
      <c r="BV76" s="9">
        <f t="shared" si="158"/>
        <v>0</v>
      </c>
      <c r="BW76" s="9">
        <f t="shared" si="212"/>
        <v>0</v>
      </c>
      <c r="BX76" s="9">
        <f t="shared" si="213"/>
        <v>0</v>
      </c>
      <c r="BY76" s="9">
        <f t="shared" si="214"/>
        <v>0</v>
      </c>
      <c r="BZ76" s="9">
        <f t="shared" si="215"/>
        <v>0</v>
      </c>
      <c r="CA76" s="96">
        <f t="shared" si="216"/>
        <v>0</v>
      </c>
      <c r="CB76" s="4">
        <f t="shared" si="174"/>
        <v>0</v>
      </c>
      <c r="CC76" s="9">
        <f t="shared" si="217"/>
        <v>0</v>
      </c>
      <c r="CD76" s="9">
        <f t="shared" si="218"/>
        <v>0</v>
      </c>
      <c r="CE76" s="9">
        <f t="shared" si="159"/>
        <v>0</v>
      </c>
      <c r="CF76" s="9">
        <f t="shared" si="219"/>
        <v>0</v>
      </c>
      <c r="CG76" s="9">
        <f t="shared" si="220"/>
        <v>0</v>
      </c>
      <c r="CH76" s="9">
        <f t="shared" si="221"/>
        <v>0</v>
      </c>
      <c r="CI76" s="9">
        <f t="shared" si="222"/>
        <v>0</v>
      </c>
      <c r="CJ76" s="96">
        <f t="shared" si="223"/>
        <v>0</v>
      </c>
      <c r="CK76" s="4">
        <f t="shared" si="174"/>
        <v>0</v>
      </c>
      <c r="CL76" s="9">
        <f t="shared" si="224"/>
        <v>0</v>
      </c>
      <c r="CM76" s="9">
        <f t="shared" si="225"/>
        <v>0</v>
      </c>
      <c r="CN76" s="9">
        <f t="shared" si="160"/>
        <v>0</v>
      </c>
      <c r="CO76" s="9">
        <f t="shared" si="226"/>
        <v>0</v>
      </c>
      <c r="CP76" s="9">
        <f t="shared" si="227"/>
        <v>0</v>
      </c>
      <c r="CQ76" s="9">
        <f t="shared" si="228"/>
        <v>0</v>
      </c>
      <c r="CR76" s="9">
        <f t="shared" si="229"/>
        <v>0</v>
      </c>
      <c r="CS76" s="96">
        <f t="shared" si="230"/>
        <v>0</v>
      </c>
    </row>
    <row r="77" spans="1:97" ht="12.9" customHeight="1" x14ac:dyDescent="0.25">
      <c r="A77" s="212"/>
      <c r="B77" s="186"/>
      <c r="C77" s="186"/>
      <c r="D77" s="195"/>
      <c r="E77" s="217"/>
      <c r="F77" s="272"/>
      <c r="G77" s="189"/>
      <c r="H77" s="177"/>
      <c r="I77" s="190"/>
      <c r="J77" s="191"/>
      <c r="K77" s="388">
        <f t="shared" si="231"/>
        <v>0</v>
      </c>
      <c r="L77" s="94">
        <f t="shared" si="232"/>
        <v>0</v>
      </c>
      <c r="M77" s="9">
        <f t="shared" si="168"/>
        <v>0</v>
      </c>
      <c r="N77" s="9">
        <f t="shared" si="233"/>
        <v>0</v>
      </c>
      <c r="O77" s="9"/>
      <c r="P77" s="96">
        <f t="shared" si="169"/>
        <v>0</v>
      </c>
      <c r="Q77" s="4">
        <f t="shared" si="163"/>
        <v>0</v>
      </c>
      <c r="R77" s="9">
        <f t="shared" si="170"/>
        <v>0</v>
      </c>
      <c r="S77" s="9">
        <f t="shared" si="171"/>
        <v>0</v>
      </c>
      <c r="T77" s="9">
        <f t="shared" si="234"/>
        <v>0</v>
      </c>
      <c r="U77" s="9">
        <f t="shared" si="235"/>
        <v>0</v>
      </c>
      <c r="V77" s="9">
        <f t="shared" si="172"/>
        <v>0</v>
      </c>
      <c r="W77" s="9">
        <f t="shared" si="173"/>
        <v>0</v>
      </c>
      <c r="X77" s="9">
        <f t="shared" si="236"/>
        <v>0</v>
      </c>
      <c r="Y77" s="96">
        <f t="shared" si="237"/>
        <v>0</v>
      </c>
      <c r="Z77" s="4">
        <f t="shared" si="174"/>
        <v>0</v>
      </c>
      <c r="AA77" s="9">
        <f t="shared" si="175"/>
        <v>0</v>
      </c>
      <c r="AB77" s="9">
        <f t="shared" si="176"/>
        <v>0</v>
      </c>
      <c r="AC77" s="9">
        <f t="shared" si="153"/>
        <v>0</v>
      </c>
      <c r="AD77" s="9">
        <f t="shared" si="177"/>
        <v>0</v>
      </c>
      <c r="AE77" s="9">
        <f t="shared" si="178"/>
        <v>0</v>
      </c>
      <c r="AF77" s="9">
        <f t="shared" si="179"/>
        <v>0</v>
      </c>
      <c r="AG77" s="9">
        <f t="shared" si="180"/>
        <v>0</v>
      </c>
      <c r="AH77" s="96">
        <f t="shared" si="181"/>
        <v>0</v>
      </c>
      <c r="AI77" s="4">
        <f t="shared" si="174"/>
        <v>0</v>
      </c>
      <c r="AJ77" s="9">
        <f t="shared" si="182"/>
        <v>0</v>
      </c>
      <c r="AK77" s="9">
        <f t="shared" si="183"/>
        <v>0</v>
      </c>
      <c r="AL77" s="9">
        <f t="shared" si="154"/>
        <v>0</v>
      </c>
      <c r="AM77" s="9">
        <f t="shared" si="184"/>
        <v>0</v>
      </c>
      <c r="AN77" s="9">
        <f t="shared" si="185"/>
        <v>0</v>
      </c>
      <c r="AO77" s="9">
        <f t="shared" si="186"/>
        <v>0</v>
      </c>
      <c r="AP77" s="9">
        <f t="shared" si="187"/>
        <v>0</v>
      </c>
      <c r="AQ77" s="96">
        <f t="shared" si="188"/>
        <v>0</v>
      </c>
      <c r="AR77" s="4">
        <f t="shared" si="174"/>
        <v>0</v>
      </c>
      <c r="AS77" s="9">
        <f t="shared" si="189"/>
        <v>0</v>
      </c>
      <c r="AT77" s="9">
        <f t="shared" si="190"/>
        <v>0</v>
      </c>
      <c r="AU77" s="9">
        <f t="shared" si="155"/>
        <v>0</v>
      </c>
      <c r="AV77" s="9">
        <f t="shared" si="191"/>
        <v>0</v>
      </c>
      <c r="AW77" s="9">
        <f t="shared" si="192"/>
        <v>0</v>
      </c>
      <c r="AX77" s="9">
        <f t="shared" si="193"/>
        <v>0</v>
      </c>
      <c r="AY77" s="9">
        <f t="shared" si="194"/>
        <v>0</v>
      </c>
      <c r="AZ77" s="96">
        <f t="shared" si="195"/>
        <v>0</v>
      </c>
      <c r="BA77" s="4">
        <f t="shared" si="174"/>
        <v>0</v>
      </c>
      <c r="BB77" s="9">
        <f t="shared" si="196"/>
        <v>0</v>
      </c>
      <c r="BC77" s="9">
        <f t="shared" si="197"/>
        <v>0</v>
      </c>
      <c r="BD77" s="9">
        <f t="shared" si="156"/>
        <v>0</v>
      </c>
      <c r="BE77" s="9">
        <f t="shared" si="198"/>
        <v>0</v>
      </c>
      <c r="BF77" s="9">
        <f t="shared" si="199"/>
        <v>0</v>
      </c>
      <c r="BG77" s="9">
        <f t="shared" si="200"/>
        <v>0</v>
      </c>
      <c r="BH77" s="9">
        <f t="shared" si="201"/>
        <v>0</v>
      </c>
      <c r="BI77" s="96">
        <f t="shared" si="202"/>
        <v>0</v>
      </c>
      <c r="BJ77" s="4">
        <f t="shared" si="174"/>
        <v>0</v>
      </c>
      <c r="BK77" s="9">
        <f t="shared" si="203"/>
        <v>0</v>
      </c>
      <c r="BL77" s="9">
        <f t="shared" si="204"/>
        <v>0</v>
      </c>
      <c r="BM77" s="9">
        <f t="shared" si="157"/>
        <v>0</v>
      </c>
      <c r="BN77" s="9">
        <f t="shared" si="205"/>
        <v>0</v>
      </c>
      <c r="BO77" s="9">
        <f t="shared" si="206"/>
        <v>0</v>
      </c>
      <c r="BP77" s="9">
        <f t="shared" si="207"/>
        <v>0</v>
      </c>
      <c r="BQ77" s="9">
        <f t="shared" si="208"/>
        <v>0</v>
      </c>
      <c r="BR77" s="96">
        <f t="shared" si="209"/>
        <v>0</v>
      </c>
      <c r="BS77" s="4">
        <f t="shared" si="174"/>
        <v>0</v>
      </c>
      <c r="BT77" s="9">
        <f t="shared" si="210"/>
        <v>0</v>
      </c>
      <c r="BU77" s="9">
        <f t="shared" si="211"/>
        <v>0</v>
      </c>
      <c r="BV77" s="9">
        <f t="shared" si="158"/>
        <v>0</v>
      </c>
      <c r="BW77" s="9">
        <f t="shared" si="212"/>
        <v>0</v>
      </c>
      <c r="BX77" s="9">
        <f t="shared" si="213"/>
        <v>0</v>
      </c>
      <c r="BY77" s="9">
        <f t="shared" si="214"/>
        <v>0</v>
      </c>
      <c r="BZ77" s="9">
        <f t="shared" si="215"/>
        <v>0</v>
      </c>
      <c r="CA77" s="96">
        <f t="shared" si="216"/>
        <v>0</v>
      </c>
      <c r="CB77" s="4">
        <f t="shared" si="174"/>
        <v>0</v>
      </c>
      <c r="CC77" s="9">
        <f t="shared" si="217"/>
        <v>0</v>
      </c>
      <c r="CD77" s="9">
        <f t="shared" si="218"/>
        <v>0</v>
      </c>
      <c r="CE77" s="9">
        <f t="shared" si="159"/>
        <v>0</v>
      </c>
      <c r="CF77" s="9">
        <f t="shared" si="219"/>
        <v>0</v>
      </c>
      <c r="CG77" s="9">
        <f t="shared" si="220"/>
        <v>0</v>
      </c>
      <c r="CH77" s="9">
        <f t="shared" si="221"/>
        <v>0</v>
      </c>
      <c r="CI77" s="9">
        <f t="shared" si="222"/>
        <v>0</v>
      </c>
      <c r="CJ77" s="96">
        <f t="shared" si="223"/>
        <v>0</v>
      </c>
      <c r="CK77" s="4">
        <f t="shared" si="174"/>
        <v>0</v>
      </c>
      <c r="CL77" s="9">
        <f t="shared" si="224"/>
        <v>0</v>
      </c>
      <c r="CM77" s="9">
        <f t="shared" si="225"/>
        <v>0</v>
      </c>
      <c r="CN77" s="9">
        <f t="shared" si="160"/>
        <v>0</v>
      </c>
      <c r="CO77" s="9">
        <f t="shared" si="226"/>
        <v>0</v>
      </c>
      <c r="CP77" s="9">
        <f t="shared" si="227"/>
        <v>0</v>
      </c>
      <c r="CQ77" s="9">
        <f t="shared" si="228"/>
        <v>0</v>
      </c>
      <c r="CR77" s="9">
        <f t="shared" si="229"/>
        <v>0</v>
      </c>
      <c r="CS77" s="96">
        <f t="shared" si="230"/>
        <v>0</v>
      </c>
    </row>
    <row r="78" spans="1:97" ht="12.9" customHeight="1" x14ac:dyDescent="0.25">
      <c r="A78" s="212"/>
      <c r="B78" s="186"/>
      <c r="C78" s="186"/>
      <c r="D78" s="195"/>
      <c r="E78" s="217"/>
      <c r="F78" s="272"/>
      <c r="G78" s="189"/>
      <c r="H78" s="177"/>
      <c r="I78" s="190"/>
      <c r="J78" s="191"/>
      <c r="K78" s="388">
        <f t="shared" si="231"/>
        <v>0</v>
      </c>
      <c r="L78" s="94">
        <f t="shared" si="232"/>
        <v>0</v>
      </c>
      <c r="M78" s="9">
        <f t="shared" si="168"/>
        <v>0</v>
      </c>
      <c r="N78" s="9">
        <f t="shared" si="233"/>
        <v>0</v>
      </c>
      <c r="O78" s="9"/>
      <c r="P78" s="96">
        <f t="shared" si="169"/>
        <v>0</v>
      </c>
      <c r="Q78" s="4">
        <f t="shared" si="163"/>
        <v>0</v>
      </c>
      <c r="R78" s="9">
        <f t="shared" si="170"/>
        <v>0</v>
      </c>
      <c r="S78" s="9">
        <f t="shared" si="171"/>
        <v>0</v>
      </c>
      <c r="T78" s="9">
        <f t="shared" si="234"/>
        <v>0</v>
      </c>
      <c r="U78" s="9">
        <f t="shared" si="235"/>
        <v>0</v>
      </c>
      <c r="V78" s="9">
        <f t="shared" si="172"/>
        <v>0</v>
      </c>
      <c r="W78" s="9">
        <f t="shared" si="173"/>
        <v>0</v>
      </c>
      <c r="X78" s="9">
        <f t="shared" si="236"/>
        <v>0</v>
      </c>
      <c r="Y78" s="96">
        <f t="shared" si="237"/>
        <v>0</v>
      </c>
      <c r="Z78" s="4">
        <f t="shared" si="174"/>
        <v>0</v>
      </c>
      <c r="AA78" s="9">
        <f t="shared" si="175"/>
        <v>0</v>
      </c>
      <c r="AB78" s="9">
        <f t="shared" si="176"/>
        <v>0</v>
      </c>
      <c r="AC78" s="9">
        <f t="shared" si="153"/>
        <v>0</v>
      </c>
      <c r="AD78" s="9">
        <f t="shared" si="177"/>
        <v>0</v>
      </c>
      <c r="AE78" s="9">
        <f t="shared" si="178"/>
        <v>0</v>
      </c>
      <c r="AF78" s="9">
        <f t="shared" si="179"/>
        <v>0</v>
      </c>
      <c r="AG78" s="9">
        <f t="shared" si="180"/>
        <v>0</v>
      </c>
      <c r="AH78" s="96">
        <f t="shared" si="181"/>
        <v>0</v>
      </c>
      <c r="AI78" s="4">
        <f t="shared" si="174"/>
        <v>0</v>
      </c>
      <c r="AJ78" s="9">
        <f t="shared" si="182"/>
        <v>0</v>
      </c>
      <c r="AK78" s="9">
        <f t="shared" si="183"/>
        <v>0</v>
      </c>
      <c r="AL78" s="9">
        <f t="shared" si="154"/>
        <v>0</v>
      </c>
      <c r="AM78" s="9">
        <f t="shared" si="184"/>
        <v>0</v>
      </c>
      <c r="AN78" s="9">
        <f t="shared" si="185"/>
        <v>0</v>
      </c>
      <c r="AO78" s="9">
        <f t="shared" si="186"/>
        <v>0</v>
      </c>
      <c r="AP78" s="9">
        <f t="shared" si="187"/>
        <v>0</v>
      </c>
      <c r="AQ78" s="96">
        <f t="shared" si="188"/>
        <v>0</v>
      </c>
      <c r="AR78" s="4">
        <f t="shared" si="174"/>
        <v>0</v>
      </c>
      <c r="AS78" s="9">
        <f t="shared" si="189"/>
        <v>0</v>
      </c>
      <c r="AT78" s="9">
        <f t="shared" si="190"/>
        <v>0</v>
      </c>
      <c r="AU78" s="9">
        <f t="shared" si="155"/>
        <v>0</v>
      </c>
      <c r="AV78" s="9">
        <f t="shared" si="191"/>
        <v>0</v>
      </c>
      <c r="AW78" s="9">
        <f t="shared" si="192"/>
        <v>0</v>
      </c>
      <c r="AX78" s="9">
        <f t="shared" si="193"/>
        <v>0</v>
      </c>
      <c r="AY78" s="9">
        <f t="shared" si="194"/>
        <v>0</v>
      </c>
      <c r="AZ78" s="96">
        <f t="shared" si="195"/>
        <v>0</v>
      </c>
      <c r="BA78" s="4">
        <f t="shared" si="174"/>
        <v>0</v>
      </c>
      <c r="BB78" s="9">
        <f t="shared" si="196"/>
        <v>0</v>
      </c>
      <c r="BC78" s="9">
        <f t="shared" si="197"/>
        <v>0</v>
      </c>
      <c r="BD78" s="9">
        <f t="shared" si="156"/>
        <v>0</v>
      </c>
      <c r="BE78" s="9">
        <f t="shared" si="198"/>
        <v>0</v>
      </c>
      <c r="BF78" s="9">
        <f t="shared" si="199"/>
        <v>0</v>
      </c>
      <c r="BG78" s="9">
        <f t="shared" si="200"/>
        <v>0</v>
      </c>
      <c r="BH78" s="9">
        <f t="shared" si="201"/>
        <v>0</v>
      </c>
      <c r="BI78" s="96">
        <f t="shared" si="202"/>
        <v>0</v>
      </c>
      <c r="BJ78" s="4">
        <f t="shared" si="174"/>
        <v>0</v>
      </c>
      <c r="BK78" s="9">
        <f t="shared" si="203"/>
        <v>0</v>
      </c>
      <c r="BL78" s="9">
        <f t="shared" si="204"/>
        <v>0</v>
      </c>
      <c r="BM78" s="9">
        <f t="shared" si="157"/>
        <v>0</v>
      </c>
      <c r="BN78" s="9">
        <f t="shared" si="205"/>
        <v>0</v>
      </c>
      <c r="BO78" s="9">
        <f t="shared" si="206"/>
        <v>0</v>
      </c>
      <c r="BP78" s="9">
        <f t="shared" si="207"/>
        <v>0</v>
      </c>
      <c r="BQ78" s="9">
        <f t="shared" si="208"/>
        <v>0</v>
      </c>
      <c r="BR78" s="96">
        <f t="shared" si="209"/>
        <v>0</v>
      </c>
      <c r="BS78" s="4">
        <f t="shared" si="174"/>
        <v>0</v>
      </c>
      <c r="BT78" s="9">
        <f t="shared" si="210"/>
        <v>0</v>
      </c>
      <c r="BU78" s="9">
        <f t="shared" si="211"/>
        <v>0</v>
      </c>
      <c r="BV78" s="9">
        <f t="shared" si="158"/>
        <v>0</v>
      </c>
      <c r="BW78" s="9">
        <f t="shared" si="212"/>
        <v>0</v>
      </c>
      <c r="BX78" s="9">
        <f t="shared" si="213"/>
        <v>0</v>
      </c>
      <c r="BY78" s="9">
        <f t="shared" si="214"/>
        <v>0</v>
      </c>
      <c r="BZ78" s="9">
        <f t="shared" si="215"/>
        <v>0</v>
      </c>
      <c r="CA78" s="96">
        <f t="shared" si="216"/>
        <v>0</v>
      </c>
      <c r="CB78" s="4">
        <f t="shared" si="174"/>
        <v>0</v>
      </c>
      <c r="CC78" s="9">
        <f t="shared" si="217"/>
        <v>0</v>
      </c>
      <c r="CD78" s="9">
        <f t="shared" si="218"/>
        <v>0</v>
      </c>
      <c r="CE78" s="9">
        <f t="shared" si="159"/>
        <v>0</v>
      </c>
      <c r="CF78" s="9">
        <f t="shared" si="219"/>
        <v>0</v>
      </c>
      <c r="CG78" s="9">
        <f t="shared" si="220"/>
        <v>0</v>
      </c>
      <c r="CH78" s="9">
        <f t="shared" si="221"/>
        <v>0</v>
      </c>
      <c r="CI78" s="9">
        <f t="shared" si="222"/>
        <v>0</v>
      </c>
      <c r="CJ78" s="96">
        <f t="shared" si="223"/>
        <v>0</v>
      </c>
      <c r="CK78" s="4">
        <f t="shared" si="174"/>
        <v>0</v>
      </c>
      <c r="CL78" s="9">
        <f t="shared" si="224"/>
        <v>0</v>
      </c>
      <c r="CM78" s="9">
        <f t="shared" si="225"/>
        <v>0</v>
      </c>
      <c r="CN78" s="9">
        <f t="shared" si="160"/>
        <v>0</v>
      </c>
      <c r="CO78" s="9">
        <f t="shared" si="226"/>
        <v>0</v>
      </c>
      <c r="CP78" s="9">
        <f t="shared" si="227"/>
        <v>0</v>
      </c>
      <c r="CQ78" s="9">
        <f t="shared" si="228"/>
        <v>0</v>
      </c>
      <c r="CR78" s="9">
        <f t="shared" si="229"/>
        <v>0</v>
      </c>
      <c r="CS78" s="96">
        <f t="shared" si="230"/>
        <v>0</v>
      </c>
    </row>
    <row r="79" spans="1:97" ht="12.9" customHeight="1" x14ac:dyDescent="0.25">
      <c r="A79" s="212"/>
      <c r="B79" s="186"/>
      <c r="C79" s="186"/>
      <c r="D79" s="195"/>
      <c r="E79" s="217"/>
      <c r="F79" s="272"/>
      <c r="G79" s="189"/>
      <c r="H79" s="177"/>
      <c r="I79" s="190"/>
      <c r="J79" s="191"/>
      <c r="K79" s="388">
        <f t="shared" si="231"/>
        <v>0</v>
      </c>
      <c r="L79" s="94">
        <f t="shared" si="232"/>
        <v>0</v>
      </c>
      <c r="M79" s="9">
        <f t="shared" si="168"/>
        <v>0</v>
      </c>
      <c r="N79" s="9">
        <f t="shared" si="233"/>
        <v>0</v>
      </c>
      <c r="O79" s="9"/>
      <c r="P79" s="96">
        <f t="shared" si="169"/>
        <v>0</v>
      </c>
      <c r="Q79" s="4">
        <f t="shared" si="163"/>
        <v>0</v>
      </c>
      <c r="R79" s="9">
        <f t="shared" si="170"/>
        <v>0</v>
      </c>
      <c r="S79" s="9">
        <f t="shared" si="171"/>
        <v>0</v>
      </c>
      <c r="T79" s="9">
        <f t="shared" si="234"/>
        <v>0</v>
      </c>
      <c r="U79" s="9">
        <f t="shared" si="235"/>
        <v>0</v>
      </c>
      <c r="V79" s="9">
        <f t="shared" si="172"/>
        <v>0</v>
      </c>
      <c r="W79" s="9">
        <f t="shared" si="173"/>
        <v>0</v>
      </c>
      <c r="X79" s="9">
        <f t="shared" si="236"/>
        <v>0</v>
      </c>
      <c r="Y79" s="96">
        <f t="shared" si="237"/>
        <v>0</v>
      </c>
      <c r="Z79" s="4">
        <f t="shared" si="174"/>
        <v>0</v>
      </c>
      <c r="AA79" s="9">
        <f t="shared" si="175"/>
        <v>0</v>
      </c>
      <c r="AB79" s="9">
        <f t="shared" si="176"/>
        <v>0</v>
      </c>
      <c r="AC79" s="9">
        <f t="shared" si="153"/>
        <v>0</v>
      </c>
      <c r="AD79" s="9">
        <f t="shared" si="177"/>
        <v>0</v>
      </c>
      <c r="AE79" s="9">
        <f t="shared" si="178"/>
        <v>0</v>
      </c>
      <c r="AF79" s="9">
        <f t="shared" si="179"/>
        <v>0</v>
      </c>
      <c r="AG79" s="9">
        <f t="shared" si="180"/>
        <v>0</v>
      </c>
      <c r="AH79" s="96">
        <f t="shared" si="181"/>
        <v>0</v>
      </c>
      <c r="AI79" s="4">
        <f t="shared" si="174"/>
        <v>0</v>
      </c>
      <c r="AJ79" s="9">
        <f t="shared" si="182"/>
        <v>0</v>
      </c>
      <c r="AK79" s="9">
        <f t="shared" si="183"/>
        <v>0</v>
      </c>
      <c r="AL79" s="9">
        <f t="shared" si="154"/>
        <v>0</v>
      </c>
      <c r="AM79" s="9">
        <f t="shared" si="184"/>
        <v>0</v>
      </c>
      <c r="AN79" s="9">
        <f t="shared" si="185"/>
        <v>0</v>
      </c>
      <c r="AO79" s="9">
        <f t="shared" si="186"/>
        <v>0</v>
      </c>
      <c r="AP79" s="9">
        <f t="shared" si="187"/>
        <v>0</v>
      </c>
      <c r="AQ79" s="96">
        <f t="shared" si="188"/>
        <v>0</v>
      </c>
      <c r="AR79" s="4">
        <f t="shared" si="174"/>
        <v>0</v>
      </c>
      <c r="AS79" s="9">
        <f t="shared" si="189"/>
        <v>0</v>
      </c>
      <c r="AT79" s="9">
        <f t="shared" si="190"/>
        <v>0</v>
      </c>
      <c r="AU79" s="9">
        <f t="shared" si="155"/>
        <v>0</v>
      </c>
      <c r="AV79" s="9">
        <f t="shared" si="191"/>
        <v>0</v>
      </c>
      <c r="AW79" s="9">
        <f t="shared" si="192"/>
        <v>0</v>
      </c>
      <c r="AX79" s="9">
        <f t="shared" si="193"/>
        <v>0</v>
      </c>
      <c r="AY79" s="9">
        <f t="shared" si="194"/>
        <v>0</v>
      </c>
      <c r="AZ79" s="96">
        <f t="shared" si="195"/>
        <v>0</v>
      </c>
      <c r="BA79" s="4">
        <f t="shared" si="174"/>
        <v>0</v>
      </c>
      <c r="BB79" s="9">
        <f t="shared" si="196"/>
        <v>0</v>
      </c>
      <c r="BC79" s="9">
        <f t="shared" si="197"/>
        <v>0</v>
      </c>
      <c r="BD79" s="9">
        <f t="shared" si="156"/>
        <v>0</v>
      </c>
      <c r="BE79" s="9">
        <f t="shared" si="198"/>
        <v>0</v>
      </c>
      <c r="BF79" s="9">
        <f t="shared" si="199"/>
        <v>0</v>
      </c>
      <c r="BG79" s="9">
        <f t="shared" si="200"/>
        <v>0</v>
      </c>
      <c r="BH79" s="9">
        <f t="shared" si="201"/>
        <v>0</v>
      </c>
      <c r="BI79" s="96">
        <f t="shared" si="202"/>
        <v>0</v>
      </c>
      <c r="BJ79" s="4">
        <f t="shared" si="174"/>
        <v>0</v>
      </c>
      <c r="BK79" s="9">
        <f t="shared" si="203"/>
        <v>0</v>
      </c>
      <c r="BL79" s="9">
        <f t="shared" si="204"/>
        <v>0</v>
      </c>
      <c r="BM79" s="9">
        <f t="shared" si="157"/>
        <v>0</v>
      </c>
      <c r="BN79" s="9">
        <f t="shared" si="205"/>
        <v>0</v>
      </c>
      <c r="BO79" s="9">
        <f t="shared" si="206"/>
        <v>0</v>
      </c>
      <c r="BP79" s="9">
        <f t="shared" si="207"/>
        <v>0</v>
      </c>
      <c r="BQ79" s="9">
        <f t="shared" si="208"/>
        <v>0</v>
      </c>
      <c r="BR79" s="96">
        <f t="shared" si="209"/>
        <v>0</v>
      </c>
      <c r="BS79" s="4">
        <f t="shared" si="174"/>
        <v>0</v>
      </c>
      <c r="BT79" s="9">
        <f t="shared" si="210"/>
        <v>0</v>
      </c>
      <c r="BU79" s="9">
        <f t="shared" si="211"/>
        <v>0</v>
      </c>
      <c r="BV79" s="9">
        <f t="shared" si="158"/>
        <v>0</v>
      </c>
      <c r="BW79" s="9">
        <f t="shared" si="212"/>
        <v>0</v>
      </c>
      <c r="BX79" s="9">
        <f t="shared" si="213"/>
        <v>0</v>
      </c>
      <c r="BY79" s="9">
        <f t="shared" si="214"/>
        <v>0</v>
      </c>
      <c r="BZ79" s="9">
        <f t="shared" si="215"/>
        <v>0</v>
      </c>
      <c r="CA79" s="96">
        <f t="shared" si="216"/>
        <v>0</v>
      </c>
      <c r="CB79" s="4">
        <f t="shared" si="174"/>
        <v>0</v>
      </c>
      <c r="CC79" s="9">
        <f t="shared" si="217"/>
        <v>0</v>
      </c>
      <c r="CD79" s="9">
        <f t="shared" si="218"/>
        <v>0</v>
      </c>
      <c r="CE79" s="9">
        <f t="shared" si="159"/>
        <v>0</v>
      </c>
      <c r="CF79" s="9">
        <f t="shared" si="219"/>
        <v>0</v>
      </c>
      <c r="CG79" s="9">
        <f t="shared" si="220"/>
        <v>0</v>
      </c>
      <c r="CH79" s="9">
        <f t="shared" si="221"/>
        <v>0</v>
      </c>
      <c r="CI79" s="9">
        <f t="shared" si="222"/>
        <v>0</v>
      </c>
      <c r="CJ79" s="96">
        <f t="shared" si="223"/>
        <v>0</v>
      </c>
      <c r="CK79" s="4">
        <f t="shared" si="174"/>
        <v>0</v>
      </c>
      <c r="CL79" s="9">
        <f t="shared" si="224"/>
        <v>0</v>
      </c>
      <c r="CM79" s="9">
        <f t="shared" si="225"/>
        <v>0</v>
      </c>
      <c r="CN79" s="9">
        <f t="shared" si="160"/>
        <v>0</v>
      </c>
      <c r="CO79" s="9">
        <f t="shared" si="226"/>
        <v>0</v>
      </c>
      <c r="CP79" s="9">
        <f t="shared" si="227"/>
        <v>0</v>
      </c>
      <c r="CQ79" s="9">
        <f t="shared" si="228"/>
        <v>0</v>
      </c>
      <c r="CR79" s="9">
        <f t="shared" si="229"/>
        <v>0</v>
      </c>
      <c r="CS79" s="96">
        <f t="shared" si="230"/>
        <v>0</v>
      </c>
    </row>
    <row r="80" spans="1:97" ht="12.9" customHeight="1" x14ac:dyDescent="0.25">
      <c r="A80" s="212"/>
      <c r="B80" s="186"/>
      <c r="C80" s="186"/>
      <c r="D80" s="195"/>
      <c r="E80" s="217"/>
      <c r="F80" s="272"/>
      <c r="G80" s="189"/>
      <c r="H80" s="177"/>
      <c r="I80" s="190"/>
      <c r="J80" s="191"/>
      <c r="K80" s="388">
        <f t="shared" si="231"/>
        <v>0</v>
      </c>
      <c r="L80" s="94">
        <f t="shared" si="232"/>
        <v>0</v>
      </c>
      <c r="M80" s="9">
        <f t="shared" si="168"/>
        <v>0</v>
      </c>
      <c r="N80" s="9">
        <f t="shared" si="233"/>
        <v>0</v>
      </c>
      <c r="O80" s="9"/>
      <c r="P80" s="96">
        <f t="shared" si="169"/>
        <v>0</v>
      </c>
      <c r="Q80" s="4">
        <f t="shared" si="163"/>
        <v>0</v>
      </c>
      <c r="R80" s="9">
        <f t="shared" si="170"/>
        <v>0</v>
      </c>
      <c r="S80" s="9">
        <f t="shared" si="171"/>
        <v>0</v>
      </c>
      <c r="T80" s="9">
        <f t="shared" si="234"/>
        <v>0</v>
      </c>
      <c r="U80" s="9">
        <f t="shared" si="235"/>
        <v>0</v>
      </c>
      <c r="V80" s="9">
        <f t="shared" si="172"/>
        <v>0</v>
      </c>
      <c r="W80" s="9">
        <f t="shared" si="173"/>
        <v>0</v>
      </c>
      <c r="X80" s="9">
        <f t="shared" si="236"/>
        <v>0</v>
      </c>
      <c r="Y80" s="96">
        <f t="shared" si="237"/>
        <v>0</v>
      </c>
      <c r="Z80" s="4">
        <f t="shared" si="174"/>
        <v>0</v>
      </c>
      <c r="AA80" s="9">
        <f t="shared" si="175"/>
        <v>0</v>
      </c>
      <c r="AB80" s="9">
        <f t="shared" si="176"/>
        <v>0</v>
      </c>
      <c r="AC80" s="9">
        <f t="shared" si="153"/>
        <v>0</v>
      </c>
      <c r="AD80" s="9">
        <f t="shared" si="177"/>
        <v>0</v>
      </c>
      <c r="AE80" s="9">
        <f t="shared" si="178"/>
        <v>0</v>
      </c>
      <c r="AF80" s="9">
        <f t="shared" si="179"/>
        <v>0</v>
      </c>
      <c r="AG80" s="9">
        <f t="shared" si="180"/>
        <v>0</v>
      </c>
      <c r="AH80" s="96">
        <f t="shared" si="181"/>
        <v>0</v>
      </c>
      <c r="AI80" s="4">
        <f t="shared" si="174"/>
        <v>0</v>
      </c>
      <c r="AJ80" s="9">
        <f t="shared" si="182"/>
        <v>0</v>
      </c>
      <c r="AK80" s="9">
        <f t="shared" si="183"/>
        <v>0</v>
      </c>
      <c r="AL80" s="9">
        <f t="shared" si="154"/>
        <v>0</v>
      </c>
      <c r="AM80" s="9">
        <f t="shared" si="184"/>
        <v>0</v>
      </c>
      <c r="AN80" s="9">
        <f t="shared" si="185"/>
        <v>0</v>
      </c>
      <c r="AO80" s="9">
        <f t="shared" si="186"/>
        <v>0</v>
      </c>
      <c r="AP80" s="9">
        <f t="shared" si="187"/>
        <v>0</v>
      </c>
      <c r="AQ80" s="96">
        <f t="shared" si="188"/>
        <v>0</v>
      </c>
      <c r="AR80" s="4">
        <f t="shared" si="174"/>
        <v>0</v>
      </c>
      <c r="AS80" s="9">
        <f t="shared" si="189"/>
        <v>0</v>
      </c>
      <c r="AT80" s="9">
        <f t="shared" si="190"/>
        <v>0</v>
      </c>
      <c r="AU80" s="9">
        <f t="shared" si="155"/>
        <v>0</v>
      </c>
      <c r="AV80" s="9">
        <f t="shared" si="191"/>
        <v>0</v>
      </c>
      <c r="AW80" s="9">
        <f t="shared" si="192"/>
        <v>0</v>
      </c>
      <c r="AX80" s="9">
        <f t="shared" si="193"/>
        <v>0</v>
      </c>
      <c r="AY80" s="9">
        <f t="shared" si="194"/>
        <v>0</v>
      </c>
      <c r="AZ80" s="96">
        <f t="shared" si="195"/>
        <v>0</v>
      </c>
      <c r="BA80" s="4">
        <f t="shared" si="174"/>
        <v>0</v>
      </c>
      <c r="BB80" s="9">
        <f t="shared" si="196"/>
        <v>0</v>
      </c>
      <c r="BC80" s="9">
        <f t="shared" si="197"/>
        <v>0</v>
      </c>
      <c r="BD80" s="9">
        <f t="shared" si="156"/>
        <v>0</v>
      </c>
      <c r="BE80" s="9">
        <f t="shared" si="198"/>
        <v>0</v>
      </c>
      <c r="BF80" s="9">
        <f t="shared" si="199"/>
        <v>0</v>
      </c>
      <c r="BG80" s="9">
        <f t="shared" si="200"/>
        <v>0</v>
      </c>
      <c r="BH80" s="9">
        <f t="shared" si="201"/>
        <v>0</v>
      </c>
      <c r="BI80" s="96">
        <f t="shared" si="202"/>
        <v>0</v>
      </c>
      <c r="BJ80" s="4">
        <f t="shared" si="174"/>
        <v>0</v>
      </c>
      <c r="BK80" s="9">
        <f t="shared" si="203"/>
        <v>0</v>
      </c>
      <c r="BL80" s="9">
        <f t="shared" si="204"/>
        <v>0</v>
      </c>
      <c r="BM80" s="9">
        <f t="shared" si="157"/>
        <v>0</v>
      </c>
      <c r="BN80" s="9">
        <f t="shared" si="205"/>
        <v>0</v>
      </c>
      <c r="BO80" s="9">
        <f t="shared" si="206"/>
        <v>0</v>
      </c>
      <c r="BP80" s="9">
        <f t="shared" si="207"/>
        <v>0</v>
      </c>
      <c r="BQ80" s="9">
        <f t="shared" si="208"/>
        <v>0</v>
      </c>
      <c r="BR80" s="96">
        <f t="shared" si="209"/>
        <v>0</v>
      </c>
      <c r="BS80" s="4">
        <f t="shared" si="174"/>
        <v>0</v>
      </c>
      <c r="BT80" s="9">
        <f t="shared" si="210"/>
        <v>0</v>
      </c>
      <c r="BU80" s="9">
        <f t="shared" si="211"/>
        <v>0</v>
      </c>
      <c r="BV80" s="9">
        <f t="shared" si="158"/>
        <v>0</v>
      </c>
      <c r="BW80" s="9">
        <f t="shared" si="212"/>
        <v>0</v>
      </c>
      <c r="BX80" s="9">
        <f t="shared" si="213"/>
        <v>0</v>
      </c>
      <c r="BY80" s="9">
        <f t="shared" si="214"/>
        <v>0</v>
      </c>
      <c r="BZ80" s="9">
        <f t="shared" si="215"/>
        <v>0</v>
      </c>
      <c r="CA80" s="96">
        <f t="shared" si="216"/>
        <v>0</v>
      </c>
      <c r="CB80" s="4">
        <f t="shared" si="174"/>
        <v>0</v>
      </c>
      <c r="CC80" s="9">
        <f t="shared" si="217"/>
        <v>0</v>
      </c>
      <c r="CD80" s="9">
        <f t="shared" si="218"/>
        <v>0</v>
      </c>
      <c r="CE80" s="9">
        <f t="shared" si="159"/>
        <v>0</v>
      </c>
      <c r="CF80" s="9">
        <f t="shared" si="219"/>
        <v>0</v>
      </c>
      <c r="CG80" s="9">
        <f t="shared" si="220"/>
        <v>0</v>
      </c>
      <c r="CH80" s="9">
        <f t="shared" si="221"/>
        <v>0</v>
      </c>
      <c r="CI80" s="9">
        <f t="shared" si="222"/>
        <v>0</v>
      </c>
      <c r="CJ80" s="96">
        <f t="shared" si="223"/>
        <v>0</v>
      </c>
      <c r="CK80" s="4">
        <f t="shared" si="174"/>
        <v>0</v>
      </c>
      <c r="CL80" s="9">
        <f t="shared" si="224"/>
        <v>0</v>
      </c>
      <c r="CM80" s="9">
        <f t="shared" si="225"/>
        <v>0</v>
      </c>
      <c r="CN80" s="9">
        <f t="shared" si="160"/>
        <v>0</v>
      </c>
      <c r="CO80" s="9">
        <f t="shared" si="226"/>
        <v>0</v>
      </c>
      <c r="CP80" s="9">
        <f t="shared" si="227"/>
        <v>0</v>
      </c>
      <c r="CQ80" s="9">
        <f t="shared" si="228"/>
        <v>0</v>
      </c>
      <c r="CR80" s="9">
        <f t="shared" si="229"/>
        <v>0</v>
      </c>
      <c r="CS80" s="96">
        <f t="shared" si="230"/>
        <v>0</v>
      </c>
    </row>
    <row r="81" spans="1:97" ht="12.9" customHeight="1" x14ac:dyDescent="0.25">
      <c r="A81" s="212"/>
      <c r="B81" s="186"/>
      <c r="C81" s="186"/>
      <c r="D81" s="195"/>
      <c r="E81" s="217"/>
      <c r="F81" s="272"/>
      <c r="G81" s="189"/>
      <c r="H81" s="177"/>
      <c r="I81" s="190"/>
      <c r="J81" s="191"/>
      <c r="K81" s="388">
        <f t="shared" si="231"/>
        <v>0</v>
      </c>
      <c r="L81" s="94">
        <f t="shared" si="232"/>
        <v>0</v>
      </c>
      <c r="M81" s="9">
        <f t="shared" si="168"/>
        <v>0</v>
      </c>
      <c r="N81" s="9">
        <f t="shared" si="233"/>
        <v>0</v>
      </c>
      <c r="O81" s="9"/>
      <c r="P81" s="96">
        <f t="shared" si="169"/>
        <v>0</v>
      </c>
      <c r="Q81" s="4">
        <f t="shared" si="163"/>
        <v>0</v>
      </c>
      <c r="R81" s="9">
        <f t="shared" si="170"/>
        <v>0</v>
      </c>
      <c r="S81" s="9">
        <f t="shared" si="171"/>
        <v>0</v>
      </c>
      <c r="T81" s="9">
        <f t="shared" si="234"/>
        <v>0</v>
      </c>
      <c r="U81" s="9">
        <f t="shared" si="235"/>
        <v>0</v>
      </c>
      <c r="V81" s="9">
        <f t="shared" si="172"/>
        <v>0</v>
      </c>
      <c r="W81" s="9">
        <f t="shared" si="173"/>
        <v>0</v>
      </c>
      <c r="X81" s="9">
        <f t="shared" si="236"/>
        <v>0</v>
      </c>
      <c r="Y81" s="96">
        <f t="shared" si="237"/>
        <v>0</v>
      </c>
      <c r="Z81" s="4">
        <f t="shared" si="174"/>
        <v>0</v>
      </c>
      <c r="AA81" s="9">
        <f t="shared" si="175"/>
        <v>0</v>
      </c>
      <c r="AB81" s="9">
        <f t="shared" si="176"/>
        <v>0</v>
      </c>
      <c r="AC81" s="9">
        <f t="shared" si="153"/>
        <v>0</v>
      </c>
      <c r="AD81" s="9">
        <f t="shared" si="177"/>
        <v>0</v>
      </c>
      <c r="AE81" s="9">
        <f t="shared" si="178"/>
        <v>0</v>
      </c>
      <c r="AF81" s="9">
        <f t="shared" si="179"/>
        <v>0</v>
      </c>
      <c r="AG81" s="9">
        <f t="shared" si="180"/>
        <v>0</v>
      </c>
      <c r="AH81" s="96">
        <f t="shared" si="181"/>
        <v>0</v>
      </c>
      <c r="AI81" s="4">
        <f t="shared" si="174"/>
        <v>0</v>
      </c>
      <c r="AJ81" s="9">
        <f t="shared" si="182"/>
        <v>0</v>
      </c>
      <c r="AK81" s="9">
        <f t="shared" si="183"/>
        <v>0</v>
      </c>
      <c r="AL81" s="9">
        <f t="shared" si="154"/>
        <v>0</v>
      </c>
      <c r="AM81" s="9">
        <f t="shared" si="184"/>
        <v>0</v>
      </c>
      <c r="AN81" s="9">
        <f t="shared" si="185"/>
        <v>0</v>
      </c>
      <c r="AO81" s="9">
        <f t="shared" si="186"/>
        <v>0</v>
      </c>
      <c r="AP81" s="9">
        <f t="shared" si="187"/>
        <v>0</v>
      </c>
      <c r="AQ81" s="96">
        <f t="shared" si="188"/>
        <v>0</v>
      </c>
      <c r="AR81" s="4">
        <f t="shared" si="174"/>
        <v>0</v>
      </c>
      <c r="AS81" s="9">
        <f t="shared" si="189"/>
        <v>0</v>
      </c>
      <c r="AT81" s="9">
        <f t="shared" si="190"/>
        <v>0</v>
      </c>
      <c r="AU81" s="9">
        <f t="shared" si="155"/>
        <v>0</v>
      </c>
      <c r="AV81" s="9">
        <f t="shared" si="191"/>
        <v>0</v>
      </c>
      <c r="AW81" s="9">
        <f t="shared" si="192"/>
        <v>0</v>
      </c>
      <c r="AX81" s="9">
        <f t="shared" si="193"/>
        <v>0</v>
      </c>
      <c r="AY81" s="9">
        <f t="shared" si="194"/>
        <v>0</v>
      </c>
      <c r="AZ81" s="96">
        <f t="shared" si="195"/>
        <v>0</v>
      </c>
      <c r="BA81" s="4">
        <f t="shared" si="174"/>
        <v>0</v>
      </c>
      <c r="BB81" s="9">
        <f t="shared" si="196"/>
        <v>0</v>
      </c>
      <c r="BC81" s="9">
        <f t="shared" si="197"/>
        <v>0</v>
      </c>
      <c r="BD81" s="9">
        <f t="shared" si="156"/>
        <v>0</v>
      </c>
      <c r="BE81" s="9">
        <f t="shared" si="198"/>
        <v>0</v>
      </c>
      <c r="BF81" s="9">
        <f t="shared" si="199"/>
        <v>0</v>
      </c>
      <c r="BG81" s="9">
        <f t="shared" si="200"/>
        <v>0</v>
      </c>
      <c r="BH81" s="9">
        <f t="shared" si="201"/>
        <v>0</v>
      </c>
      <c r="BI81" s="96">
        <f t="shared" si="202"/>
        <v>0</v>
      </c>
      <c r="BJ81" s="4">
        <f t="shared" si="174"/>
        <v>0</v>
      </c>
      <c r="BK81" s="9">
        <f t="shared" si="203"/>
        <v>0</v>
      </c>
      <c r="BL81" s="9">
        <f t="shared" si="204"/>
        <v>0</v>
      </c>
      <c r="BM81" s="9">
        <f t="shared" si="157"/>
        <v>0</v>
      </c>
      <c r="BN81" s="9">
        <f t="shared" si="205"/>
        <v>0</v>
      </c>
      <c r="BO81" s="9">
        <f t="shared" si="206"/>
        <v>0</v>
      </c>
      <c r="BP81" s="9">
        <f t="shared" si="207"/>
        <v>0</v>
      </c>
      <c r="BQ81" s="9">
        <f t="shared" si="208"/>
        <v>0</v>
      </c>
      <c r="BR81" s="96">
        <f t="shared" si="209"/>
        <v>0</v>
      </c>
      <c r="BS81" s="4">
        <f t="shared" si="174"/>
        <v>0</v>
      </c>
      <c r="BT81" s="9">
        <f t="shared" si="210"/>
        <v>0</v>
      </c>
      <c r="BU81" s="9">
        <f t="shared" si="211"/>
        <v>0</v>
      </c>
      <c r="BV81" s="9">
        <f t="shared" si="158"/>
        <v>0</v>
      </c>
      <c r="BW81" s="9">
        <f t="shared" si="212"/>
        <v>0</v>
      </c>
      <c r="BX81" s="9">
        <f t="shared" si="213"/>
        <v>0</v>
      </c>
      <c r="BY81" s="9">
        <f t="shared" si="214"/>
        <v>0</v>
      </c>
      <c r="BZ81" s="9">
        <f t="shared" si="215"/>
        <v>0</v>
      </c>
      <c r="CA81" s="96">
        <f t="shared" si="216"/>
        <v>0</v>
      </c>
      <c r="CB81" s="4">
        <f t="shared" si="174"/>
        <v>0</v>
      </c>
      <c r="CC81" s="9">
        <f t="shared" si="217"/>
        <v>0</v>
      </c>
      <c r="CD81" s="9">
        <f t="shared" si="218"/>
        <v>0</v>
      </c>
      <c r="CE81" s="9">
        <f t="shared" si="159"/>
        <v>0</v>
      </c>
      <c r="CF81" s="9">
        <f t="shared" si="219"/>
        <v>0</v>
      </c>
      <c r="CG81" s="9">
        <f t="shared" si="220"/>
        <v>0</v>
      </c>
      <c r="CH81" s="9">
        <f t="shared" si="221"/>
        <v>0</v>
      </c>
      <c r="CI81" s="9">
        <f t="shared" si="222"/>
        <v>0</v>
      </c>
      <c r="CJ81" s="96">
        <f t="shared" si="223"/>
        <v>0</v>
      </c>
      <c r="CK81" s="4">
        <f t="shared" si="174"/>
        <v>0</v>
      </c>
      <c r="CL81" s="9">
        <f t="shared" si="224"/>
        <v>0</v>
      </c>
      <c r="CM81" s="9">
        <f t="shared" si="225"/>
        <v>0</v>
      </c>
      <c r="CN81" s="9">
        <f t="shared" si="160"/>
        <v>0</v>
      </c>
      <c r="CO81" s="9">
        <f t="shared" si="226"/>
        <v>0</v>
      </c>
      <c r="CP81" s="9">
        <f t="shared" si="227"/>
        <v>0</v>
      </c>
      <c r="CQ81" s="9">
        <f t="shared" si="228"/>
        <v>0</v>
      </c>
      <c r="CR81" s="9">
        <f t="shared" si="229"/>
        <v>0</v>
      </c>
      <c r="CS81" s="96">
        <f t="shared" si="230"/>
        <v>0</v>
      </c>
    </row>
    <row r="82" spans="1:97" ht="12.9" customHeight="1" x14ac:dyDescent="0.25">
      <c r="A82" s="212"/>
      <c r="B82" s="186"/>
      <c r="C82" s="186"/>
      <c r="D82" s="195"/>
      <c r="E82" s="188"/>
      <c r="F82" s="270"/>
      <c r="G82" s="189"/>
      <c r="H82" s="177"/>
      <c r="I82" s="190"/>
      <c r="J82" s="191"/>
      <c r="K82" s="388">
        <f t="shared" si="231"/>
        <v>0</v>
      </c>
      <c r="L82" s="94">
        <f t="shared" si="232"/>
        <v>0</v>
      </c>
      <c r="M82" s="9">
        <f t="shared" si="168"/>
        <v>0</v>
      </c>
      <c r="N82" s="9">
        <f t="shared" si="233"/>
        <v>0</v>
      </c>
      <c r="O82" s="9"/>
      <c r="P82" s="96">
        <f t="shared" si="169"/>
        <v>0</v>
      </c>
      <c r="Q82" s="4">
        <f t="shared" si="163"/>
        <v>0</v>
      </c>
      <c r="R82" s="9">
        <f t="shared" si="170"/>
        <v>0</v>
      </c>
      <c r="S82" s="9">
        <f t="shared" si="171"/>
        <v>0</v>
      </c>
      <c r="T82" s="9">
        <f t="shared" si="234"/>
        <v>0</v>
      </c>
      <c r="U82" s="9">
        <f t="shared" si="235"/>
        <v>0</v>
      </c>
      <c r="V82" s="9">
        <f t="shared" si="172"/>
        <v>0</v>
      </c>
      <c r="W82" s="9">
        <f t="shared" si="173"/>
        <v>0</v>
      </c>
      <c r="X82" s="9">
        <f t="shared" si="236"/>
        <v>0</v>
      </c>
      <c r="Y82" s="96">
        <f t="shared" si="237"/>
        <v>0</v>
      </c>
      <c r="Z82" s="4">
        <f t="shared" si="174"/>
        <v>0</v>
      </c>
      <c r="AA82" s="9">
        <f t="shared" si="175"/>
        <v>0</v>
      </c>
      <c r="AB82" s="9">
        <f t="shared" si="176"/>
        <v>0</v>
      </c>
      <c r="AC82" s="9">
        <f t="shared" si="153"/>
        <v>0</v>
      </c>
      <c r="AD82" s="9">
        <f t="shared" si="177"/>
        <v>0</v>
      </c>
      <c r="AE82" s="9">
        <f t="shared" si="178"/>
        <v>0</v>
      </c>
      <c r="AF82" s="9">
        <f t="shared" si="179"/>
        <v>0</v>
      </c>
      <c r="AG82" s="9">
        <f t="shared" si="180"/>
        <v>0</v>
      </c>
      <c r="AH82" s="96">
        <f t="shared" si="181"/>
        <v>0</v>
      </c>
      <c r="AI82" s="4">
        <f t="shared" si="174"/>
        <v>0</v>
      </c>
      <c r="AJ82" s="9">
        <f t="shared" si="182"/>
        <v>0</v>
      </c>
      <c r="AK82" s="9">
        <f t="shared" si="183"/>
        <v>0</v>
      </c>
      <c r="AL82" s="9">
        <f t="shared" si="154"/>
        <v>0</v>
      </c>
      <c r="AM82" s="9">
        <f t="shared" si="184"/>
        <v>0</v>
      </c>
      <c r="AN82" s="9">
        <f t="shared" si="185"/>
        <v>0</v>
      </c>
      <c r="AO82" s="9">
        <f t="shared" si="186"/>
        <v>0</v>
      </c>
      <c r="AP82" s="9">
        <f t="shared" si="187"/>
        <v>0</v>
      </c>
      <c r="AQ82" s="96">
        <f t="shared" si="188"/>
        <v>0</v>
      </c>
      <c r="AR82" s="4">
        <f t="shared" si="174"/>
        <v>0</v>
      </c>
      <c r="AS82" s="9">
        <f t="shared" si="189"/>
        <v>0</v>
      </c>
      <c r="AT82" s="9">
        <f t="shared" si="190"/>
        <v>0</v>
      </c>
      <c r="AU82" s="9">
        <f t="shared" si="155"/>
        <v>0</v>
      </c>
      <c r="AV82" s="9">
        <f t="shared" si="191"/>
        <v>0</v>
      </c>
      <c r="AW82" s="9">
        <f t="shared" si="192"/>
        <v>0</v>
      </c>
      <c r="AX82" s="9">
        <f t="shared" si="193"/>
        <v>0</v>
      </c>
      <c r="AY82" s="9">
        <f t="shared" si="194"/>
        <v>0</v>
      </c>
      <c r="AZ82" s="96">
        <f t="shared" si="195"/>
        <v>0</v>
      </c>
      <c r="BA82" s="4">
        <f t="shared" si="174"/>
        <v>0</v>
      </c>
      <c r="BB82" s="9">
        <f t="shared" si="196"/>
        <v>0</v>
      </c>
      <c r="BC82" s="9">
        <f t="shared" si="197"/>
        <v>0</v>
      </c>
      <c r="BD82" s="9">
        <f t="shared" si="156"/>
        <v>0</v>
      </c>
      <c r="BE82" s="9">
        <f t="shared" si="198"/>
        <v>0</v>
      </c>
      <c r="BF82" s="9">
        <f t="shared" si="199"/>
        <v>0</v>
      </c>
      <c r="BG82" s="9">
        <f t="shared" si="200"/>
        <v>0</v>
      </c>
      <c r="BH82" s="9">
        <f t="shared" si="201"/>
        <v>0</v>
      </c>
      <c r="BI82" s="96">
        <f t="shared" si="202"/>
        <v>0</v>
      </c>
      <c r="BJ82" s="4">
        <f t="shared" si="174"/>
        <v>0</v>
      </c>
      <c r="BK82" s="9">
        <f t="shared" si="203"/>
        <v>0</v>
      </c>
      <c r="BL82" s="9">
        <f t="shared" si="204"/>
        <v>0</v>
      </c>
      <c r="BM82" s="9">
        <f t="shared" si="157"/>
        <v>0</v>
      </c>
      <c r="BN82" s="9">
        <f t="shared" si="205"/>
        <v>0</v>
      </c>
      <c r="BO82" s="9">
        <f t="shared" si="206"/>
        <v>0</v>
      </c>
      <c r="BP82" s="9">
        <f t="shared" si="207"/>
        <v>0</v>
      </c>
      <c r="BQ82" s="9">
        <f t="shared" si="208"/>
        <v>0</v>
      </c>
      <c r="BR82" s="96">
        <f t="shared" si="209"/>
        <v>0</v>
      </c>
      <c r="BS82" s="4">
        <f t="shared" si="174"/>
        <v>0</v>
      </c>
      <c r="BT82" s="9">
        <f t="shared" si="210"/>
        <v>0</v>
      </c>
      <c r="BU82" s="9">
        <f t="shared" si="211"/>
        <v>0</v>
      </c>
      <c r="BV82" s="9">
        <f t="shared" si="158"/>
        <v>0</v>
      </c>
      <c r="BW82" s="9">
        <f t="shared" si="212"/>
        <v>0</v>
      </c>
      <c r="BX82" s="9">
        <f t="shared" si="213"/>
        <v>0</v>
      </c>
      <c r="BY82" s="9">
        <f t="shared" si="214"/>
        <v>0</v>
      </c>
      <c r="BZ82" s="9">
        <f t="shared" si="215"/>
        <v>0</v>
      </c>
      <c r="CA82" s="96">
        <f t="shared" si="216"/>
        <v>0</v>
      </c>
      <c r="CB82" s="4">
        <f t="shared" si="174"/>
        <v>0</v>
      </c>
      <c r="CC82" s="9">
        <f t="shared" si="217"/>
        <v>0</v>
      </c>
      <c r="CD82" s="9">
        <f t="shared" si="218"/>
        <v>0</v>
      </c>
      <c r="CE82" s="9">
        <f t="shared" si="159"/>
        <v>0</v>
      </c>
      <c r="CF82" s="9">
        <f t="shared" si="219"/>
        <v>0</v>
      </c>
      <c r="CG82" s="9">
        <f t="shared" si="220"/>
        <v>0</v>
      </c>
      <c r="CH82" s="9">
        <f t="shared" si="221"/>
        <v>0</v>
      </c>
      <c r="CI82" s="9">
        <f t="shared" si="222"/>
        <v>0</v>
      </c>
      <c r="CJ82" s="96">
        <f t="shared" si="223"/>
        <v>0</v>
      </c>
      <c r="CK82" s="4">
        <f t="shared" si="174"/>
        <v>0</v>
      </c>
      <c r="CL82" s="9">
        <f t="shared" si="224"/>
        <v>0</v>
      </c>
      <c r="CM82" s="9">
        <f t="shared" si="225"/>
        <v>0</v>
      </c>
      <c r="CN82" s="9">
        <f t="shared" si="160"/>
        <v>0</v>
      </c>
      <c r="CO82" s="9">
        <f t="shared" si="226"/>
        <v>0</v>
      </c>
      <c r="CP82" s="9">
        <f t="shared" si="227"/>
        <v>0</v>
      </c>
      <c r="CQ82" s="9">
        <f t="shared" si="228"/>
        <v>0</v>
      </c>
      <c r="CR82" s="9">
        <f t="shared" si="229"/>
        <v>0</v>
      </c>
      <c r="CS82" s="96">
        <f t="shared" si="230"/>
        <v>0</v>
      </c>
    </row>
    <row r="83" spans="1:97" ht="12.9" customHeight="1" x14ac:dyDescent="0.25">
      <c r="A83" s="212"/>
      <c r="B83" s="186"/>
      <c r="C83" s="186"/>
      <c r="D83" s="195"/>
      <c r="E83" s="188"/>
      <c r="F83" s="270"/>
      <c r="G83" s="189"/>
      <c r="H83" s="177"/>
      <c r="I83" s="190"/>
      <c r="J83" s="191"/>
      <c r="K83" s="388">
        <f t="shared" si="231"/>
        <v>0</v>
      </c>
      <c r="L83" s="94">
        <f t="shared" si="232"/>
        <v>0</v>
      </c>
      <c r="M83" s="9">
        <f t="shared" si="168"/>
        <v>0</v>
      </c>
      <c r="N83" s="9">
        <f t="shared" si="233"/>
        <v>0</v>
      </c>
      <c r="O83" s="9"/>
      <c r="P83" s="96">
        <f t="shared" si="169"/>
        <v>0</v>
      </c>
      <c r="Q83" s="4">
        <f t="shared" si="163"/>
        <v>0</v>
      </c>
      <c r="R83" s="9">
        <f t="shared" si="170"/>
        <v>0</v>
      </c>
      <c r="S83" s="9">
        <f t="shared" si="171"/>
        <v>0</v>
      </c>
      <c r="T83" s="9">
        <f t="shared" si="234"/>
        <v>0</v>
      </c>
      <c r="U83" s="9">
        <f t="shared" si="235"/>
        <v>0</v>
      </c>
      <c r="V83" s="9">
        <f t="shared" si="172"/>
        <v>0</v>
      </c>
      <c r="W83" s="9">
        <f t="shared" si="173"/>
        <v>0</v>
      </c>
      <c r="X83" s="9">
        <f t="shared" si="236"/>
        <v>0</v>
      </c>
      <c r="Y83" s="96">
        <f t="shared" si="237"/>
        <v>0</v>
      </c>
      <c r="Z83" s="4">
        <f t="shared" si="174"/>
        <v>0</v>
      </c>
      <c r="AA83" s="9">
        <f t="shared" si="175"/>
        <v>0</v>
      </c>
      <c r="AB83" s="9">
        <f t="shared" si="176"/>
        <v>0</v>
      </c>
      <c r="AC83" s="9">
        <f t="shared" si="153"/>
        <v>0</v>
      </c>
      <c r="AD83" s="9">
        <f t="shared" si="177"/>
        <v>0</v>
      </c>
      <c r="AE83" s="9">
        <f t="shared" si="178"/>
        <v>0</v>
      </c>
      <c r="AF83" s="9">
        <f t="shared" si="179"/>
        <v>0</v>
      </c>
      <c r="AG83" s="9">
        <f t="shared" si="180"/>
        <v>0</v>
      </c>
      <c r="AH83" s="96">
        <f t="shared" si="181"/>
        <v>0</v>
      </c>
      <c r="AI83" s="4">
        <f t="shared" si="174"/>
        <v>0</v>
      </c>
      <c r="AJ83" s="9">
        <f t="shared" si="182"/>
        <v>0</v>
      </c>
      <c r="AK83" s="9">
        <f t="shared" si="183"/>
        <v>0</v>
      </c>
      <c r="AL83" s="9">
        <f t="shared" si="154"/>
        <v>0</v>
      </c>
      <c r="AM83" s="9">
        <f t="shared" si="184"/>
        <v>0</v>
      </c>
      <c r="AN83" s="9">
        <f t="shared" si="185"/>
        <v>0</v>
      </c>
      <c r="AO83" s="9">
        <f t="shared" si="186"/>
        <v>0</v>
      </c>
      <c r="AP83" s="9">
        <f t="shared" si="187"/>
        <v>0</v>
      </c>
      <c r="AQ83" s="96">
        <f t="shared" si="188"/>
        <v>0</v>
      </c>
      <c r="AR83" s="4">
        <f t="shared" si="174"/>
        <v>0</v>
      </c>
      <c r="AS83" s="9">
        <f t="shared" si="189"/>
        <v>0</v>
      </c>
      <c r="AT83" s="9">
        <f t="shared" si="190"/>
        <v>0</v>
      </c>
      <c r="AU83" s="9">
        <f t="shared" si="155"/>
        <v>0</v>
      </c>
      <c r="AV83" s="9">
        <f t="shared" si="191"/>
        <v>0</v>
      </c>
      <c r="AW83" s="9">
        <f t="shared" si="192"/>
        <v>0</v>
      </c>
      <c r="AX83" s="9">
        <f t="shared" si="193"/>
        <v>0</v>
      </c>
      <c r="AY83" s="9">
        <f t="shared" si="194"/>
        <v>0</v>
      </c>
      <c r="AZ83" s="96">
        <f t="shared" si="195"/>
        <v>0</v>
      </c>
      <c r="BA83" s="4">
        <f t="shared" si="174"/>
        <v>0</v>
      </c>
      <c r="BB83" s="9">
        <f t="shared" si="196"/>
        <v>0</v>
      </c>
      <c r="BC83" s="9">
        <f t="shared" si="197"/>
        <v>0</v>
      </c>
      <c r="BD83" s="9">
        <f t="shared" si="156"/>
        <v>0</v>
      </c>
      <c r="BE83" s="9">
        <f t="shared" si="198"/>
        <v>0</v>
      </c>
      <c r="BF83" s="9">
        <f t="shared" si="199"/>
        <v>0</v>
      </c>
      <c r="BG83" s="9">
        <f t="shared" si="200"/>
        <v>0</v>
      </c>
      <c r="BH83" s="9">
        <f t="shared" si="201"/>
        <v>0</v>
      </c>
      <c r="BI83" s="96">
        <f t="shared" si="202"/>
        <v>0</v>
      </c>
      <c r="BJ83" s="4">
        <f t="shared" si="174"/>
        <v>0</v>
      </c>
      <c r="BK83" s="9">
        <f t="shared" si="203"/>
        <v>0</v>
      </c>
      <c r="BL83" s="9">
        <f t="shared" si="204"/>
        <v>0</v>
      </c>
      <c r="BM83" s="9">
        <f t="shared" si="157"/>
        <v>0</v>
      </c>
      <c r="BN83" s="9">
        <f t="shared" si="205"/>
        <v>0</v>
      </c>
      <c r="BO83" s="9">
        <f t="shared" si="206"/>
        <v>0</v>
      </c>
      <c r="BP83" s="9">
        <f t="shared" si="207"/>
        <v>0</v>
      </c>
      <c r="BQ83" s="9">
        <f t="shared" si="208"/>
        <v>0</v>
      </c>
      <c r="BR83" s="96">
        <f t="shared" si="209"/>
        <v>0</v>
      </c>
      <c r="BS83" s="4">
        <f t="shared" si="174"/>
        <v>0</v>
      </c>
      <c r="BT83" s="9">
        <f t="shared" si="210"/>
        <v>0</v>
      </c>
      <c r="BU83" s="9">
        <f t="shared" si="211"/>
        <v>0</v>
      </c>
      <c r="BV83" s="9">
        <f t="shared" si="158"/>
        <v>0</v>
      </c>
      <c r="BW83" s="9">
        <f t="shared" si="212"/>
        <v>0</v>
      </c>
      <c r="BX83" s="9">
        <f t="shared" si="213"/>
        <v>0</v>
      </c>
      <c r="BY83" s="9">
        <f t="shared" si="214"/>
        <v>0</v>
      </c>
      <c r="BZ83" s="9">
        <f t="shared" si="215"/>
        <v>0</v>
      </c>
      <c r="CA83" s="96">
        <f t="shared" si="216"/>
        <v>0</v>
      </c>
      <c r="CB83" s="4">
        <f t="shared" si="174"/>
        <v>0</v>
      </c>
      <c r="CC83" s="9">
        <f t="shared" si="217"/>
        <v>0</v>
      </c>
      <c r="CD83" s="9">
        <f t="shared" si="218"/>
        <v>0</v>
      </c>
      <c r="CE83" s="9">
        <f t="shared" si="159"/>
        <v>0</v>
      </c>
      <c r="CF83" s="9">
        <f t="shared" si="219"/>
        <v>0</v>
      </c>
      <c r="CG83" s="9">
        <f t="shared" si="220"/>
        <v>0</v>
      </c>
      <c r="CH83" s="9">
        <f t="shared" si="221"/>
        <v>0</v>
      </c>
      <c r="CI83" s="9">
        <f t="shared" si="222"/>
        <v>0</v>
      </c>
      <c r="CJ83" s="96">
        <f t="shared" si="223"/>
        <v>0</v>
      </c>
      <c r="CK83" s="4">
        <f t="shared" si="174"/>
        <v>0</v>
      </c>
      <c r="CL83" s="9">
        <f t="shared" si="224"/>
        <v>0</v>
      </c>
      <c r="CM83" s="9">
        <f t="shared" si="225"/>
        <v>0</v>
      </c>
      <c r="CN83" s="9">
        <f t="shared" si="160"/>
        <v>0</v>
      </c>
      <c r="CO83" s="9">
        <f t="shared" si="226"/>
        <v>0</v>
      </c>
      <c r="CP83" s="9">
        <f t="shared" si="227"/>
        <v>0</v>
      </c>
      <c r="CQ83" s="9">
        <f t="shared" si="228"/>
        <v>0</v>
      </c>
      <c r="CR83" s="9">
        <f t="shared" si="229"/>
        <v>0</v>
      </c>
      <c r="CS83" s="96">
        <f t="shared" si="230"/>
        <v>0</v>
      </c>
    </row>
    <row r="84" spans="1:97" ht="12.9" customHeight="1" x14ac:dyDescent="0.25">
      <c r="A84" s="212"/>
      <c r="B84" s="186"/>
      <c r="C84" s="186"/>
      <c r="D84" s="195"/>
      <c r="E84" s="188"/>
      <c r="F84" s="270"/>
      <c r="G84" s="189"/>
      <c r="H84" s="177"/>
      <c r="I84" s="190"/>
      <c r="J84" s="191"/>
      <c r="K84" s="388">
        <f t="shared" si="231"/>
        <v>0</v>
      </c>
      <c r="L84" s="94">
        <f t="shared" si="232"/>
        <v>0</v>
      </c>
      <c r="M84" s="9">
        <f t="shared" si="168"/>
        <v>0</v>
      </c>
      <c r="N84" s="9">
        <f t="shared" si="233"/>
        <v>0</v>
      </c>
      <c r="O84" s="9"/>
      <c r="P84" s="96">
        <f t="shared" si="169"/>
        <v>0</v>
      </c>
      <c r="Q84" s="4">
        <f t="shared" si="163"/>
        <v>0</v>
      </c>
      <c r="R84" s="9">
        <f t="shared" si="170"/>
        <v>0</v>
      </c>
      <c r="S84" s="9">
        <f t="shared" si="171"/>
        <v>0</v>
      </c>
      <c r="T84" s="9">
        <f t="shared" si="234"/>
        <v>0</v>
      </c>
      <c r="U84" s="9">
        <f t="shared" si="235"/>
        <v>0</v>
      </c>
      <c r="V84" s="9">
        <f t="shared" si="172"/>
        <v>0</v>
      </c>
      <c r="W84" s="9">
        <f t="shared" si="173"/>
        <v>0</v>
      </c>
      <c r="X84" s="9">
        <f t="shared" si="236"/>
        <v>0</v>
      </c>
      <c r="Y84" s="96">
        <f t="shared" si="237"/>
        <v>0</v>
      </c>
      <c r="Z84" s="4">
        <f t="shared" si="174"/>
        <v>0</v>
      </c>
      <c r="AA84" s="9">
        <f t="shared" si="175"/>
        <v>0</v>
      </c>
      <c r="AB84" s="9">
        <f t="shared" si="176"/>
        <v>0</v>
      </c>
      <c r="AC84" s="9">
        <f t="shared" si="153"/>
        <v>0</v>
      </c>
      <c r="AD84" s="9">
        <f t="shared" si="177"/>
        <v>0</v>
      </c>
      <c r="AE84" s="9">
        <f t="shared" si="178"/>
        <v>0</v>
      </c>
      <c r="AF84" s="9">
        <f t="shared" si="179"/>
        <v>0</v>
      </c>
      <c r="AG84" s="9">
        <f t="shared" si="180"/>
        <v>0</v>
      </c>
      <c r="AH84" s="96">
        <f t="shared" si="181"/>
        <v>0</v>
      </c>
      <c r="AI84" s="4">
        <f t="shared" si="174"/>
        <v>0</v>
      </c>
      <c r="AJ84" s="9">
        <f t="shared" si="182"/>
        <v>0</v>
      </c>
      <c r="AK84" s="9">
        <f t="shared" si="183"/>
        <v>0</v>
      </c>
      <c r="AL84" s="9">
        <f t="shared" si="154"/>
        <v>0</v>
      </c>
      <c r="AM84" s="9">
        <f t="shared" si="184"/>
        <v>0</v>
      </c>
      <c r="AN84" s="9">
        <f t="shared" si="185"/>
        <v>0</v>
      </c>
      <c r="AO84" s="9">
        <f t="shared" si="186"/>
        <v>0</v>
      </c>
      <c r="AP84" s="9">
        <f t="shared" si="187"/>
        <v>0</v>
      </c>
      <c r="AQ84" s="96">
        <f t="shared" si="188"/>
        <v>0</v>
      </c>
      <c r="AR84" s="4">
        <f t="shared" si="174"/>
        <v>0</v>
      </c>
      <c r="AS84" s="9">
        <f t="shared" si="189"/>
        <v>0</v>
      </c>
      <c r="AT84" s="9">
        <f t="shared" si="190"/>
        <v>0</v>
      </c>
      <c r="AU84" s="9">
        <f t="shared" si="155"/>
        <v>0</v>
      </c>
      <c r="AV84" s="9">
        <f t="shared" si="191"/>
        <v>0</v>
      </c>
      <c r="AW84" s="9">
        <f t="shared" si="192"/>
        <v>0</v>
      </c>
      <c r="AX84" s="9">
        <f t="shared" si="193"/>
        <v>0</v>
      </c>
      <c r="AY84" s="9">
        <f t="shared" si="194"/>
        <v>0</v>
      </c>
      <c r="AZ84" s="96">
        <f t="shared" si="195"/>
        <v>0</v>
      </c>
      <c r="BA84" s="4">
        <f t="shared" si="174"/>
        <v>0</v>
      </c>
      <c r="BB84" s="9">
        <f t="shared" si="196"/>
        <v>0</v>
      </c>
      <c r="BC84" s="9">
        <f t="shared" si="197"/>
        <v>0</v>
      </c>
      <c r="BD84" s="9">
        <f t="shared" si="156"/>
        <v>0</v>
      </c>
      <c r="BE84" s="9">
        <f t="shared" si="198"/>
        <v>0</v>
      </c>
      <c r="BF84" s="9">
        <f t="shared" si="199"/>
        <v>0</v>
      </c>
      <c r="BG84" s="9">
        <f t="shared" si="200"/>
        <v>0</v>
      </c>
      <c r="BH84" s="9">
        <f t="shared" si="201"/>
        <v>0</v>
      </c>
      <c r="BI84" s="96">
        <f t="shared" si="202"/>
        <v>0</v>
      </c>
      <c r="BJ84" s="4">
        <f t="shared" si="174"/>
        <v>0</v>
      </c>
      <c r="BK84" s="9">
        <f t="shared" si="203"/>
        <v>0</v>
      </c>
      <c r="BL84" s="9">
        <f t="shared" si="204"/>
        <v>0</v>
      </c>
      <c r="BM84" s="9">
        <f t="shared" si="157"/>
        <v>0</v>
      </c>
      <c r="BN84" s="9">
        <f t="shared" si="205"/>
        <v>0</v>
      </c>
      <c r="BO84" s="9">
        <f t="shared" si="206"/>
        <v>0</v>
      </c>
      <c r="BP84" s="9">
        <f t="shared" si="207"/>
        <v>0</v>
      </c>
      <c r="BQ84" s="9">
        <f t="shared" si="208"/>
        <v>0</v>
      </c>
      <c r="BR84" s="96">
        <f t="shared" si="209"/>
        <v>0</v>
      </c>
      <c r="BS84" s="4">
        <f t="shared" si="174"/>
        <v>0</v>
      </c>
      <c r="BT84" s="9">
        <f t="shared" si="210"/>
        <v>0</v>
      </c>
      <c r="BU84" s="9">
        <f t="shared" si="211"/>
        <v>0</v>
      </c>
      <c r="BV84" s="9">
        <f t="shared" si="158"/>
        <v>0</v>
      </c>
      <c r="BW84" s="9">
        <f t="shared" si="212"/>
        <v>0</v>
      </c>
      <c r="BX84" s="9">
        <f t="shared" si="213"/>
        <v>0</v>
      </c>
      <c r="BY84" s="9">
        <f t="shared" si="214"/>
        <v>0</v>
      </c>
      <c r="BZ84" s="9">
        <f t="shared" si="215"/>
        <v>0</v>
      </c>
      <c r="CA84" s="96">
        <f t="shared" si="216"/>
        <v>0</v>
      </c>
      <c r="CB84" s="4">
        <f t="shared" si="174"/>
        <v>0</v>
      </c>
      <c r="CC84" s="9">
        <f t="shared" si="217"/>
        <v>0</v>
      </c>
      <c r="CD84" s="9">
        <f t="shared" si="218"/>
        <v>0</v>
      </c>
      <c r="CE84" s="9">
        <f t="shared" si="159"/>
        <v>0</v>
      </c>
      <c r="CF84" s="9">
        <f t="shared" si="219"/>
        <v>0</v>
      </c>
      <c r="CG84" s="9">
        <f t="shared" si="220"/>
        <v>0</v>
      </c>
      <c r="CH84" s="9">
        <f t="shared" si="221"/>
        <v>0</v>
      </c>
      <c r="CI84" s="9">
        <f t="shared" si="222"/>
        <v>0</v>
      </c>
      <c r="CJ84" s="96">
        <f t="shared" si="223"/>
        <v>0</v>
      </c>
      <c r="CK84" s="4">
        <f t="shared" si="174"/>
        <v>0</v>
      </c>
      <c r="CL84" s="9">
        <f t="shared" si="224"/>
        <v>0</v>
      </c>
      <c r="CM84" s="9">
        <f t="shared" si="225"/>
        <v>0</v>
      </c>
      <c r="CN84" s="9">
        <f t="shared" si="160"/>
        <v>0</v>
      </c>
      <c r="CO84" s="9">
        <f t="shared" si="226"/>
        <v>0</v>
      </c>
      <c r="CP84" s="9">
        <f t="shared" si="227"/>
        <v>0</v>
      </c>
      <c r="CQ84" s="9">
        <f t="shared" si="228"/>
        <v>0</v>
      </c>
      <c r="CR84" s="9">
        <f t="shared" si="229"/>
        <v>0</v>
      </c>
      <c r="CS84" s="96">
        <f t="shared" si="230"/>
        <v>0</v>
      </c>
    </row>
    <row r="85" spans="1:97" ht="12.9" customHeight="1" x14ac:dyDescent="0.25">
      <c r="A85" s="212"/>
      <c r="B85" s="186"/>
      <c r="C85" s="186"/>
      <c r="D85" s="195"/>
      <c r="E85" s="188"/>
      <c r="F85" s="270"/>
      <c r="G85" s="189"/>
      <c r="H85" s="177"/>
      <c r="I85" s="190"/>
      <c r="J85" s="191"/>
      <c r="K85" s="388">
        <f t="shared" si="231"/>
        <v>0</v>
      </c>
      <c r="L85" s="94">
        <f t="shared" si="232"/>
        <v>0</v>
      </c>
      <c r="M85" s="9">
        <f t="shared" si="168"/>
        <v>0</v>
      </c>
      <c r="N85" s="9">
        <f t="shared" si="233"/>
        <v>0</v>
      </c>
      <c r="O85" s="9"/>
      <c r="P85" s="96">
        <f t="shared" si="169"/>
        <v>0</v>
      </c>
      <c r="Q85" s="4">
        <f t="shared" si="163"/>
        <v>0</v>
      </c>
      <c r="R85" s="9">
        <f t="shared" si="170"/>
        <v>0</v>
      </c>
      <c r="S85" s="9">
        <f t="shared" si="171"/>
        <v>0</v>
      </c>
      <c r="T85" s="9">
        <f t="shared" si="234"/>
        <v>0</v>
      </c>
      <c r="U85" s="9">
        <f t="shared" si="235"/>
        <v>0</v>
      </c>
      <c r="V85" s="9">
        <f t="shared" si="172"/>
        <v>0</v>
      </c>
      <c r="W85" s="9">
        <f t="shared" si="173"/>
        <v>0</v>
      </c>
      <c r="X85" s="9">
        <f t="shared" si="236"/>
        <v>0</v>
      </c>
      <c r="Y85" s="96">
        <f t="shared" si="237"/>
        <v>0</v>
      </c>
      <c r="Z85" s="4">
        <f t="shared" ref="Z85:CK100" si="238">IF(YEAR($F85)=Z$4,$E85,0)</f>
        <v>0</v>
      </c>
      <c r="AA85" s="9">
        <f t="shared" si="175"/>
        <v>0</v>
      </c>
      <c r="AB85" s="9">
        <f t="shared" si="176"/>
        <v>0</v>
      </c>
      <c r="AC85" s="9">
        <f t="shared" ref="AC85:AC106" si="239">IF(AD85&lt;&gt;0,ROUND(AD85/$L85*AB85,2),0)</f>
        <v>0</v>
      </c>
      <c r="AD85" s="9">
        <f t="shared" si="177"/>
        <v>0</v>
      </c>
      <c r="AE85" s="9">
        <f t="shared" si="178"/>
        <v>0</v>
      </c>
      <c r="AF85" s="9">
        <f t="shared" si="179"/>
        <v>0</v>
      </c>
      <c r="AG85" s="9">
        <f t="shared" si="180"/>
        <v>0</v>
      </c>
      <c r="AH85" s="96">
        <f t="shared" si="181"/>
        <v>0</v>
      </c>
      <c r="AI85" s="4">
        <f t="shared" si="238"/>
        <v>0</v>
      </c>
      <c r="AJ85" s="9">
        <f t="shared" si="182"/>
        <v>0</v>
      </c>
      <c r="AK85" s="9">
        <f t="shared" si="183"/>
        <v>0</v>
      </c>
      <c r="AL85" s="9">
        <f t="shared" ref="AL85:AL106" si="240">IF(AM85&lt;&gt;0,ROUND(AM85/$L85*AK85,2),0)</f>
        <v>0</v>
      </c>
      <c r="AM85" s="9">
        <f t="shared" si="184"/>
        <v>0</v>
      </c>
      <c r="AN85" s="9">
        <f t="shared" si="185"/>
        <v>0</v>
      </c>
      <c r="AO85" s="9">
        <f t="shared" si="186"/>
        <v>0</v>
      </c>
      <c r="AP85" s="9">
        <f t="shared" si="187"/>
        <v>0</v>
      </c>
      <c r="AQ85" s="96">
        <f t="shared" si="188"/>
        <v>0</v>
      </c>
      <c r="AR85" s="4">
        <f t="shared" si="238"/>
        <v>0</v>
      </c>
      <c r="AS85" s="9">
        <f t="shared" si="189"/>
        <v>0</v>
      </c>
      <c r="AT85" s="9">
        <f t="shared" si="190"/>
        <v>0</v>
      </c>
      <c r="AU85" s="9">
        <f t="shared" ref="AU85:AU106" si="241">IF(AV85&lt;&gt;0,ROUND(AV85/$L85*AT85,2),0)</f>
        <v>0</v>
      </c>
      <c r="AV85" s="9">
        <f t="shared" si="191"/>
        <v>0</v>
      </c>
      <c r="AW85" s="9">
        <f t="shared" si="192"/>
        <v>0</v>
      </c>
      <c r="AX85" s="9">
        <f t="shared" si="193"/>
        <v>0</v>
      </c>
      <c r="AY85" s="9">
        <f t="shared" si="194"/>
        <v>0</v>
      </c>
      <c r="AZ85" s="96">
        <f t="shared" si="195"/>
        <v>0</v>
      </c>
      <c r="BA85" s="4">
        <f t="shared" si="238"/>
        <v>0</v>
      </c>
      <c r="BB85" s="9">
        <f t="shared" si="196"/>
        <v>0</v>
      </c>
      <c r="BC85" s="9">
        <f t="shared" si="197"/>
        <v>0</v>
      </c>
      <c r="BD85" s="9">
        <f t="shared" ref="BD85:BD106" si="242">IF(BE85&lt;&gt;0,ROUND(BE85/$L85*BC85,2),0)</f>
        <v>0</v>
      </c>
      <c r="BE85" s="9">
        <f t="shared" si="198"/>
        <v>0</v>
      </c>
      <c r="BF85" s="9">
        <f t="shared" si="199"/>
        <v>0</v>
      </c>
      <c r="BG85" s="9">
        <f t="shared" si="200"/>
        <v>0</v>
      </c>
      <c r="BH85" s="9">
        <f t="shared" si="201"/>
        <v>0</v>
      </c>
      <c r="BI85" s="96">
        <f t="shared" si="202"/>
        <v>0</v>
      </c>
      <c r="BJ85" s="4">
        <f t="shared" si="238"/>
        <v>0</v>
      </c>
      <c r="BK85" s="9">
        <f t="shared" si="203"/>
        <v>0</v>
      </c>
      <c r="BL85" s="9">
        <f t="shared" si="204"/>
        <v>0</v>
      </c>
      <c r="BM85" s="9">
        <f t="shared" ref="BM85:BM106" si="243">IF(BN85&lt;&gt;0,ROUND(BN85/$L85*BL85,2),0)</f>
        <v>0</v>
      </c>
      <c r="BN85" s="9">
        <f t="shared" si="205"/>
        <v>0</v>
      </c>
      <c r="BO85" s="9">
        <f t="shared" si="206"/>
        <v>0</v>
      </c>
      <c r="BP85" s="9">
        <f t="shared" si="207"/>
        <v>0</v>
      </c>
      <c r="BQ85" s="9">
        <f t="shared" si="208"/>
        <v>0</v>
      </c>
      <c r="BR85" s="96">
        <f t="shared" si="209"/>
        <v>0</v>
      </c>
      <c r="BS85" s="4">
        <f t="shared" si="238"/>
        <v>0</v>
      </c>
      <c r="BT85" s="9">
        <f t="shared" si="210"/>
        <v>0</v>
      </c>
      <c r="BU85" s="9">
        <f t="shared" si="211"/>
        <v>0</v>
      </c>
      <c r="BV85" s="9">
        <f t="shared" ref="BV85:BV106" si="244">IF(BW85&lt;&gt;0,ROUND(BW85/$L85*BU85,2),0)</f>
        <v>0</v>
      </c>
      <c r="BW85" s="9">
        <f t="shared" si="212"/>
        <v>0</v>
      </c>
      <c r="BX85" s="9">
        <f t="shared" si="213"/>
        <v>0</v>
      </c>
      <c r="BY85" s="9">
        <f t="shared" si="214"/>
        <v>0</v>
      </c>
      <c r="BZ85" s="9">
        <f t="shared" si="215"/>
        <v>0</v>
      </c>
      <c r="CA85" s="96">
        <f t="shared" si="216"/>
        <v>0</v>
      </c>
      <c r="CB85" s="4">
        <f t="shared" si="238"/>
        <v>0</v>
      </c>
      <c r="CC85" s="9">
        <f t="shared" si="217"/>
        <v>0</v>
      </c>
      <c r="CD85" s="9">
        <f t="shared" si="218"/>
        <v>0</v>
      </c>
      <c r="CE85" s="9">
        <f t="shared" ref="CE85:CE106" si="245">IF(CF85&lt;&gt;0,ROUND(CF85/$L85*CD85,2),0)</f>
        <v>0</v>
      </c>
      <c r="CF85" s="9">
        <f t="shared" si="219"/>
        <v>0</v>
      </c>
      <c r="CG85" s="9">
        <f t="shared" si="220"/>
        <v>0</v>
      </c>
      <c r="CH85" s="9">
        <f t="shared" si="221"/>
        <v>0</v>
      </c>
      <c r="CI85" s="9">
        <f t="shared" si="222"/>
        <v>0</v>
      </c>
      <c r="CJ85" s="96">
        <f t="shared" si="223"/>
        <v>0</v>
      </c>
      <c r="CK85" s="4">
        <f t="shared" si="238"/>
        <v>0</v>
      </c>
      <c r="CL85" s="9">
        <f t="shared" si="224"/>
        <v>0</v>
      </c>
      <c r="CM85" s="9">
        <f t="shared" si="225"/>
        <v>0</v>
      </c>
      <c r="CN85" s="9">
        <f t="shared" ref="CN85:CN106" si="246">IF(CO85&lt;&gt;0,ROUND(CO85/$L85*CM85,2),0)</f>
        <v>0</v>
      </c>
      <c r="CO85" s="9">
        <f t="shared" si="226"/>
        <v>0</v>
      </c>
      <c r="CP85" s="9">
        <f t="shared" si="227"/>
        <v>0</v>
      </c>
      <c r="CQ85" s="9">
        <f t="shared" si="228"/>
        <v>0</v>
      </c>
      <c r="CR85" s="9">
        <f t="shared" si="229"/>
        <v>0</v>
      </c>
      <c r="CS85" s="96">
        <f t="shared" si="230"/>
        <v>0</v>
      </c>
    </row>
    <row r="86" spans="1:97" ht="12.9" customHeight="1" x14ac:dyDescent="0.25">
      <c r="A86" s="212"/>
      <c r="B86" s="186"/>
      <c r="C86" s="186"/>
      <c r="D86" s="195"/>
      <c r="E86" s="188"/>
      <c r="F86" s="270"/>
      <c r="G86" s="189"/>
      <c r="H86" s="177"/>
      <c r="I86" s="190"/>
      <c r="J86" s="191"/>
      <c r="K86" s="388">
        <f t="shared" si="231"/>
        <v>0</v>
      </c>
      <c r="L86" s="94">
        <f t="shared" si="232"/>
        <v>0</v>
      </c>
      <c r="M86" s="9">
        <f t="shared" si="168"/>
        <v>0</v>
      </c>
      <c r="N86" s="9">
        <f t="shared" si="233"/>
        <v>0</v>
      </c>
      <c r="O86" s="9"/>
      <c r="P86" s="96">
        <f t="shared" si="169"/>
        <v>0</v>
      </c>
      <c r="Q86" s="4">
        <f t="shared" si="163"/>
        <v>0</v>
      </c>
      <c r="R86" s="9">
        <f t="shared" si="170"/>
        <v>0</v>
      </c>
      <c r="S86" s="9">
        <f t="shared" si="171"/>
        <v>0</v>
      </c>
      <c r="T86" s="9">
        <f t="shared" si="234"/>
        <v>0</v>
      </c>
      <c r="U86" s="9">
        <f t="shared" si="235"/>
        <v>0</v>
      </c>
      <c r="V86" s="9">
        <f t="shared" si="172"/>
        <v>0</v>
      </c>
      <c r="W86" s="9">
        <f t="shared" si="173"/>
        <v>0</v>
      </c>
      <c r="X86" s="9">
        <f t="shared" si="236"/>
        <v>0</v>
      </c>
      <c r="Y86" s="96">
        <f t="shared" si="237"/>
        <v>0</v>
      </c>
      <c r="Z86" s="4">
        <f t="shared" si="238"/>
        <v>0</v>
      </c>
      <c r="AA86" s="9">
        <f t="shared" si="175"/>
        <v>0</v>
      </c>
      <c r="AB86" s="9">
        <f t="shared" si="176"/>
        <v>0</v>
      </c>
      <c r="AC86" s="9">
        <f t="shared" si="239"/>
        <v>0</v>
      </c>
      <c r="AD86" s="9">
        <f t="shared" si="177"/>
        <v>0</v>
      </c>
      <c r="AE86" s="9">
        <f t="shared" si="178"/>
        <v>0</v>
      </c>
      <c r="AF86" s="9">
        <f t="shared" si="179"/>
        <v>0</v>
      </c>
      <c r="AG86" s="9">
        <f t="shared" si="180"/>
        <v>0</v>
      </c>
      <c r="AH86" s="96">
        <f t="shared" si="181"/>
        <v>0</v>
      </c>
      <c r="AI86" s="4">
        <f t="shared" si="238"/>
        <v>0</v>
      </c>
      <c r="AJ86" s="9">
        <f t="shared" si="182"/>
        <v>0</v>
      </c>
      <c r="AK86" s="9">
        <f t="shared" si="183"/>
        <v>0</v>
      </c>
      <c r="AL86" s="9">
        <f t="shared" si="240"/>
        <v>0</v>
      </c>
      <c r="AM86" s="9">
        <f t="shared" si="184"/>
        <v>0</v>
      </c>
      <c r="AN86" s="9">
        <f t="shared" si="185"/>
        <v>0</v>
      </c>
      <c r="AO86" s="9">
        <f t="shared" si="186"/>
        <v>0</v>
      </c>
      <c r="AP86" s="9">
        <f t="shared" si="187"/>
        <v>0</v>
      </c>
      <c r="AQ86" s="96">
        <f t="shared" si="188"/>
        <v>0</v>
      </c>
      <c r="AR86" s="4">
        <f t="shared" si="238"/>
        <v>0</v>
      </c>
      <c r="AS86" s="9">
        <f t="shared" si="189"/>
        <v>0</v>
      </c>
      <c r="AT86" s="9">
        <f t="shared" si="190"/>
        <v>0</v>
      </c>
      <c r="AU86" s="9">
        <f t="shared" si="241"/>
        <v>0</v>
      </c>
      <c r="AV86" s="9">
        <f t="shared" si="191"/>
        <v>0</v>
      </c>
      <c r="AW86" s="9">
        <f t="shared" si="192"/>
        <v>0</v>
      </c>
      <c r="AX86" s="9">
        <f t="shared" si="193"/>
        <v>0</v>
      </c>
      <c r="AY86" s="9">
        <f t="shared" si="194"/>
        <v>0</v>
      </c>
      <c r="AZ86" s="96">
        <f t="shared" si="195"/>
        <v>0</v>
      </c>
      <c r="BA86" s="4">
        <f t="shared" si="238"/>
        <v>0</v>
      </c>
      <c r="BB86" s="9">
        <f t="shared" si="196"/>
        <v>0</v>
      </c>
      <c r="BC86" s="9">
        <f t="shared" si="197"/>
        <v>0</v>
      </c>
      <c r="BD86" s="9">
        <f t="shared" si="242"/>
        <v>0</v>
      </c>
      <c r="BE86" s="9">
        <f t="shared" si="198"/>
        <v>0</v>
      </c>
      <c r="BF86" s="9">
        <f t="shared" si="199"/>
        <v>0</v>
      </c>
      <c r="BG86" s="9">
        <f t="shared" si="200"/>
        <v>0</v>
      </c>
      <c r="BH86" s="9">
        <f t="shared" si="201"/>
        <v>0</v>
      </c>
      <c r="BI86" s="96">
        <f t="shared" si="202"/>
        <v>0</v>
      </c>
      <c r="BJ86" s="4">
        <f t="shared" si="238"/>
        <v>0</v>
      </c>
      <c r="BK86" s="9">
        <f t="shared" si="203"/>
        <v>0</v>
      </c>
      <c r="BL86" s="9">
        <f t="shared" si="204"/>
        <v>0</v>
      </c>
      <c r="BM86" s="9">
        <f t="shared" si="243"/>
        <v>0</v>
      </c>
      <c r="BN86" s="9">
        <f t="shared" si="205"/>
        <v>0</v>
      </c>
      <c r="BO86" s="9">
        <f t="shared" si="206"/>
        <v>0</v>
      </c>
      <c r="BP86" s="9">
        <f t="shared" si="207"/>
        <v>0</v>
      </c>
      <c r="BQ86" s="9">
        <f t="shared" si="208"/>
        <v>0</v>
      </c>
      <c r="BR86" s="96">
        <f t="shared" si="209"/>
        <v>0</v>
      </c>
      <c r="BS86" s="4">
        <f t="shared" si="238"/>
        <v>0</v>
      </c>
      <c r="BT86" s="9">
        <f t="shared" si="210"/>
        <v>0</v>
      </c>
      <c r="BU86" s="9">
        <f t="shared" si="211"/>
        <v>0</v>
      </c>
      <c r="BV86" s="9">
        <f t="shared" si="244"/>
        <v>0</v>
      </c>
      <c r="BW86" s="9">
        <f t="shared" si="212"/>
        <v>0</v>
      </c>
      <c r="BX86" s="9">
        <f t="shared" si="213"/>
        <v>0</v>
      </c>
      <c r="BY86" s="9">
        <f t="shared" si="214"/>
        <v>0</v>
      </c>
      <c r="BZ86" s="9">
        <f t="shared" si="215"/>
        <v>0</v>
      </c>
      <c r="CA86" s="96">
        <f t="shared" si="216"/>
        <v>0</v>
      </c>
      <c r="CB86" s="4">
        <f t="shared" si="238"/>
        <v>0</v>
      </c>
      <c r="CC86" s="9">
        <f t="shared" si="217"/>
        <v>0</v>
      </c>
      <c r="CD86" s="9">
        <f t="shared" si="218"/>
        <v>0</v>
      </c>
      <c r="CE86" s="9">
        <f t="shared" si="245"/>
        <v>0</v>
      </c>
      <c r="CF86" s="9">
        <f t="shared" si="219"/>
        <v>0</v>
      </c>
      <c r="CG86" s="9">
        <f t="shared" si="220"/>
        <v>0</v>
      </c>
      <c r="CH86" s="9">
        <f t="shared" si="221"/>
        <v>0</v>
      </c>
      <c r="CI86" s="9">
        <f t="shared" si="222"/>
        <v>0</v>
      </c>
      <c r="CJ86" s="96">
        <f t="shared" si="223"/>
        <v>0</v>
      </c>
      <c r="CK86" s="4">
        <f t="shared" si="238"/>
        <v>0</v>
      </c>
      <c r="CL86" s="9">
        <f t="shared" si="224"/>
        <v>0</v>
      </c>
      <c r="CM86" s="9">
        <f t="shared" si="225"/>
        <v>0</v>
      </c>
      <c r="CN86" s="9">
        <f t="shared" si="246"/>
        <v>0</v>
      </c>
      <c r="CO86" s="9">
        <f t="shared" si="226"/>
        <v>0</v>
      </c>
      <c r="CP86" s="9">
        <f t="shared" si="227"/>
        <v>0</v>
      </c>
      <c r="CQ86" s="9">
        <f t="shared" si="228"/>
        <v>0</v>
      </c>
      <c r="CR86" s="9">
        <f t="shared" si="229"/>
        <v>0</v>
      </c>
      <c r="CS86" s="96">
        <f t="shared" si="230"/>
        <v>0</v>
      </c>
    </row>
    <row r="87" spans="1:97" ht="12.9" customHeight="1" x14ac:dyDescent="0.25">
      <c r="A87" s="212"/>
      <c r="B87" s="186"/>
      <c r="C87" s="186"/>
      <c r="D87" s="195"/>
      <c r="E87" s="188"/>
      <c r="F87" s="270"/>
      <c r="G87" s="189"/>
      <c r="H87" s="177"/>
      <c r="I87" s="190"/>
      <c r="J87" s="191"/>
      <c r="K87" s="388">
        <f t="shared" si="231"/>
        <v>0</v>
      </c>
      <c r="L87" s="94">
        <f t="shared" si="232"/>
        <v>0</v>
      </c>
      <c r="M87" s="9">
        <f t="shared" si="168"/>
        <v>0</v>
      </c>
      <c r="N87" s="9">
        <f t="shared" si="233"/>
        <v>0</v>
      </c>
      <c r="O87" s="9"/>
      <c r="P87" s="96">
        <f t="shared" si="169"/>
        <v>0</v>
      </c>
      <c r="Q87" s="4">
        <f t="shared" si="163"/>
        <v>0</v>
      </c>
      <c r="R87" s="9">
        <f t="shared" si="170"/>
        <v>0</v>
      </c>
      <c r="S87" s="9">
        <f t="shared" si="171"/>
        <v>0</v>
      </c>
      <c r="T87" s="9">
        <f t="shared" si="234"/>
        <v>0</v>
      </c>
      <c r="U87" s="9">
        <f t="shared" si="235"/>
        <v>0</v>
      </c>
      <c r="V87" s="9">
        <f t="shared" si="172"/>
        <v>0</v>
      </c>
      <c r="W87" s="9">
        <f t="shared" si="173"/>
        <v>0</v>
      </c>
      <c r="X87" s="9">
        <f t="shared" si="236"/>
        <v>0</v>
      </c>
      <c r="Y87" s="96">
        <f t="shared" si="237"/>
        <v>0</v>
      </c>
      <c r="Z87" s="4">
        <f t="shared" si="238"/>
        <v>0</v>
      </c>
      <c r="AA87" s="9">
        <f t="shared" si="175"/>
        <v>0</v>
      </c>
      <c r="AB87" s="9">
        <f t="shared" si="176"/>
        <v>0</v>
      </c>
      <c r="AC87" s="9">
        <f t="shared" si="239"/>
        <v>0</v>
      </c>
      <c r="AD87" s="9">
        <f t="shared" si="177"/>
        <v>0</v>
      </c>
      <c r="AE87" s="9">
        <f t="shared" si="178"/>
        <v>0</v>
      </c>
      <c r="AF87" s="9">
        <f t="shared" si="179"/>
        <v>0</v>
      </c>
      <c r="AG87" s="9">
        <f t="shared" si="180"/>
        <v>0</v>
      </c>
      <c r="AH87" s="96">
        <f t="shared" si="181"/>
        <v>0</v>
      </c>
      <c r="AI87" s="4">
        <f t="shared" si="238"/>
        <v>0</v>
      </c>
      <c r="AJ87" s="9">
        <f t="shared" si="182"/>
        <v>0</v>
      </c>
      <c r="AK87" s="9">
        <f t="shared" si="183"/>
        <v>0</v>
      </c>
      <c r="AL87" s="9">
        <f t="shared" si="240"/>
        <v>0</v>
      </c>
      <c r="AM87" s="9">
        <f t="shared" si="184"/>
        <v>0</v>
      </c>
      <c r="AN87" s="9">
        <f t="shared" si="185"/>
        <v>0</v>
      </c>
      <c r="AO87" s="9">
        <f t="shared" si="186"/>
        <v>0</v>
      </c>
      <c r="AP87" s="9">
        <f t="shared" si="187"/>
        <v>0</v>
      </c>
      <c r="AQ87" s="96">
        <f t="shared" si="188"/>
        <v>0</v>
      </c>
      <c r="AR87" s="4">
        <f t="shared" si="238"/>
        <v>0</v>
      </c>
      <c r="AS87" s="9">
        <f t="shared" si="189"/>
        <v>0</v>
      </c>
      <c r="AT87" s="9">
        <f t="shared" si="190"/>
        <v>0</v>
      </c>
      <c r="AU87" s="9">
        <f t="shared" si="241"/>
        <v>0</v>
      </c>
      <c r="AV87" s="9">
        <f t="shared" si="191"/>
        <v>0</v>
      </c>
      <c r="AW87" s="9">
        <f t="shared" si="192"/>
        <v>0</v>
      </c>
      <c r="AX87" s="9">
        <f t="shared" si="193"/>
        <v>0</v>
      </c>
      <c r="AY87" s="9">
        <f t="shared" si="194"/>
        <v>0</v>
      </c>
      <c r="AZ87" s="96">
        <f t="shared" si="195"/>
        <v>0</v>
      </c>
      <c r="BA87" s="4">
        <f t="shared" si="238"/>
        <v>0</v>
      </c>
      <c r="BB87" s="9">
        <f t="shared" si="196"/>
        <v>0</v>
      </c>
      <c r="BC87" s="9">
        <f t="shared" si="197"/>
        <v>0</v>
      </c>
      <c r="BD87" s="9">
        <f t="shared" si="242"/>
        <v>0</v>
      </c>
      <c r="BE87" s="9">
        <f t="shared" si="198"/>
        <v>0</v>
      </c>
      <c r="BF87" s="9">
        <f t="shared" si="199"/>
        <v>0</v>
      </c>
      <c r="BG87" s="9">
        <f t="shared" si="200"/>
        <v>0</v>
      </c>
      <c r="BH87" s="9">
        <f t="shared" si="201"/>
        <v>0</v>
      </c>
      <c r="BI87" s="96">
        <f t="shared" si="202"/>
        <v>0</v>
      </c>
      <c r="BJ87" s="4">
        <f t="shared" si="238"/>
        <v>0</v>
      </c>
      <c r="BK87" s="9">
        <f t="shared" si="203"/>
        <v>0</v>
      </c>
      <c r="BL87" s="9">
        <f t="shared" si="204"/>
        <v>0</v>
      </c>
      <c r="BM87" s="9">
        <f t="shared" si="243"/>
        <v>0</v>
      </c>
      <c r="BN87" s="9">
        <f t="shared" si="205"/>
        <v>0</v>
      </c>
      <c r="BO87" s="9">
        <f t="shared" si="206"/>
        <v>0</v>
      </c>
      <c r="BP87" s="9">
        <f t="shared" si="207"/>
        <v>0</v>
      </c>
      <c r="BQ87" s="9">
        <f t="shared" si="208"/>
        <v>0</v>
      </c>
      <c r="BR87" s="96">
        <f t="shared" si="209"/>
        <v>0</v>
      </c>
      <c r="BS87" s="4">
        <f t="shared" si="238"/>
        <v>0</v>
      </c>
      <c r="BT87" s="9">
        <f t="shared" si="210"/>
        <v>0</v>
      </c>
      <c r="BU87" s="9">
        <f t="shared" si="211"/>
        <v>0</v>
      </c>
      <c r="BV87" s="9">
        <f t="shared" si="244"/>
        <v>0</v>
      </c>
      <c r="BW87" s="9">
        <f t="shared" si="212"/>
        <v>0</v>
      </c>
      <c r="BX87" s="9">
        <f t="shared" si="213"/>
        <v>0</v>
      </c>
      <c r="BY87" s="9">
        <f t="shared" si="214"/>
        <v>0</v>
      </c>
      <c r="BZ87" s="9">
        <f t="shared" si="215"/>
        <v>0</v>
      </c>
      <c r="CA87" s="96">
        <f t="shared" si="216"/>
        <v>0</v>
      </c>
      <c r="CB87" s="4">
        <f t="shared" si="238"/>
        <v>0</v>
      </c>
      <c r="CC87" s="9">
        <f t="shared" si="217"/>
        <v>0</v>
      </c>
      <c r="CD87" s="9">
        <f t="shared" si="218"/>
        <v>0</v>
      </c>
      <c r="CE87" s="9">
        <f t="shared" si="245"/>
        <v>0</v>
      </c>
      <c r="CF87" s="9">
        <f t="shared" si="219"/>
        <v>0</v>
      </c>
      <c r="CG87" s="9">
        <f t="shared" si="220"/>
        <v>0</v>
      </c>
      <c r="CH87" s="9">
        <f t="shared" si="221"/>
        <v>0</v>
      </c>
      <c r="CI87" s="9">
        <f t="shared" si="222"/>
        <v>0</v>
      </c>
      <c r="CJ87" s="96">
        <f t="shared" si="223"/>
        <v>0</v>
      </c>
      <c r="CK87" s="4">
        <f t="shared" si="238"/>
        <v>0</v>
      </c>
      <c r="CL87" s="9">
        <f t="shared" si="224"/>
        <v>0</v>
      </c>
      <c r="CM87" s="9">
        <f t="shared" si="225"/>
        <v>0</v>
      </c>
      <c r="CN87" s="9">
        <f t="shared" si="246"/>
        <v>0</v>
      </c>
      <c r="CO87" s="9">
        <f t="shared" si="226"/>
        <v>0</v>
      </c>
      <c r="CP87" s="9">
        <f t="shared" si="227"/>
        <v>0</v>
      </c>
      <c r="CQ87" s="9">
        <f t="shared" si="228"/>
        <v>0</v>
      </c>
      <c r="CR87" s="9">
        <f t="shared" si="229"/>
        <v>0</v>
      </c>
      <c r="CS87" s="96">
        <f t="shared" si="230"/>
        <v>0</v>
      </c>
    </row>
    <row r="88" spans="1:97" ht="12.9" customHeight="1" x14ac:dyDescent="0.25">
      <c r="A88" s="212"/>
      <c r="B88" s="186"/>
      <c r="C88" s="186"/>
      <c r="D88" s="195"/>
      <c r="E88" s="188"/>
      <c r="F88" s="270"/>
      <c r="G88" s="189"/>
      <c r="H88" s="177"/>
      <c r="I88" s="190"/>
      <c r="J88" s="191"/>
      <c r="K88" s="388">
        <f t="shared" si="231"/>
        <v>0</v>
      </c>
      <c r="L88" s="94">
        <f t="shared" si="232"/>
        <v>0</v>
      </c>
      <c r="M88" s="9">
        <f t="shared" si="168"/>
        <v>0</v>
      </c>
      <c r="N88" s="9">
        <f t="shared" si="233"/>
        <v>0</v>
      </c>
      <c r="O88" s="9"/>
      <c r="P88" s="96">
        <f t="shared" si="169"/>
        <v>0</v>
      </c>
      <c r="Q88" s="4">
        <f t="shared" si="163"/>
        <v>0</v>
      </c>
      <c r="R88" s="9">
        <f t="shared" si="170"/>
        <v>0</v>
      </c>
      <c r="S88" s="9">
        <f t="shared" si="171"/>
        <v>0</v>
      </c>
      <c r="T88" s="9">
        <f t="shared" si="234"/>
        <v>0</v>
      </c>
      <c r="U88" s="9">
        <f t="shared" si="235"/>
        <v>0</v>
      </c>
      <c r="V88" s="9">
        <f t="shared" si="172"/>
        <v>0</v>
      </c>
      <c r="W88" s="9">
        <f t="shared" si="173"/>
        <v>0</v>
      </c>
      <c r="X88" s="9">
        <f t="shared" si="236"/>
        <v>0</v>
      </c>
      <c r="Y88" s="96">
        <f t="shared" si="237"/>
        <v>0</v>
      </c>
      <c r="Z88" s="4">
        <f t="shared" si="238"/>
        <v>0</v>
      </c>
      <c r="AA88" s="9">
        <f t="shared" si="175"/>
        <v>0</v>
      </c>
      <c r="AB88" s="9">
        <f t="shared" si="176"/>
        <v>0</v>
      </c>
      <c r="AC88" s="9">
        <f t="shared" si="239"/>
        <v>0</v>
      </c>
      <c r="AD88" s="9">
        <f t="shared" si="177"/>
        <v>0</v>
      </c>
      <c r="AE88" s="9">
        <f t="shared" si="178"/>
        <v>0</v>
      </c>
      <c r="AF88" s="9">
        <f t="shared" si="179"/>
        <v>0</v>
      </c>
      <c r="AG88" s="9">
        <f t="shared" si="180"/>
        <v>0</v>
      </c>
      <c r="AH88" s="96">
        <f t="shared" si="181"/>
        <v>0</v>
      </c>
      <c r="AI88" s="4">
        <f t="shared" si="238"/>
        <v>0</v>
      </c>
      <c r="AJ88" s="9">
        <f t="shared" si="182"/>
        <v>0</v>
      </c>
      <c r="AK88" s="9">
        <f t="shared" si="183"/>
        <v>0</v>
      </c>
      <c r="AL88" s="9">
        <f t="shared" si="240"/>
        <v>0</v>
      </c>
      <c r="AM88" s="9">
        <f t="shared" si="184"/>
        <v>0</v>
      </c>
      <c r="AN88" s="9">
        <f t="shared" si="185"/>
        <v>0</v>
      </c>
      <c r="AO88" s="9">
        <f t="shared" si="186"/>
        <v>0</v>
      </c>
      <c r="AP88" s="9">
        <f t="shared" si="187"/>
        <v>0</v>
      </c>
      <c r="AQ88" s="96">
        <f t="shared" si="188"/>
        <v>0</v>
      </c>
      <c r="AR88" s="4">
        <f t="shared" si="238"/>
        <v>0</v>
      </c>
      <c r="AS88" s="9">
        <f t="shared" si="189"/>
        <v>0</v>
      </c>
      <c r="AT88" s="9">
        <f t="shared" si="190"/>
        <v>0</v>
      </c>
      <c r="AU88" s="9">
        <f t="shared" si="241"/>
        <v>0</v>
      </c>
      <c r="AV88" s="9">
        <f t="shared" si="191"/>
        <v>0</v>
      </c>
      <c r="AW88" s="9">
        <f t="shared" si="192"/>
        <v>0</v>
      </c>
      <c r="AX88" s="9">
        <f t="shared" si="193"/>
        <v>0</v>
      </c>
      <c r="AY88" s="9">
        <f t="shared" si="194"/>
        <v>0</v>
      </c>
      <c r="AZ88" s="96">
        <f t="shared" si="195"/>
        <v>0</v>
      </c>
      <c r="BA88" s="4">
        <f t="shared" si="238"/>
        <v>0</v>
      </c>
      <c r="BB88" s="9">
        <f t="shared" si="196"/>
        <v>0</v>
      </c>
      <c r="BC88" s="9">
        <f t="shared" si="197"/>
        <v>0</v>
      </c>
      <c r="BD88" s="9">
        <f t="shared" si="242"/>
        <v>0</v>
      </c>
      <c r="BE88" s="9">
        <f t="shared" si="198"/>
        <v>0</v>
      </c>
      <c r="BF88" s="9">
        <f t="shared" si="199"/>
        <v>0</v>
      </c>
      <c r="BG88" s="9">
        <f t="shared" si="200"/>
        <v>0</v>
      </c>
      <c r="BH88" s="9">
        <f t="shared" si="201"/>
        <v>0</v>
      </c>
      <c r="BI88" s="96">
        <f t="shared" si="202"/>
        <v>0</v>
      </c>
      <c r="BJ88" s="4">
        <f t="shared" si="238"/>
        <v>0</v>
      </c>
      <c r="BK88" s="9">
        <f t="shared" si="203"/>
        <v>0</v>
      </c>
      <c r="BL88" s="9">
        <f t="shared" si="204"/>
        <v>0</v>
      </c>
      <c r="BM88" s="9">
        <f t="shared" si="243"/>
        <v>0</v>
      </c>
      <c r="BN88" s="9">
        <f t="shared" si="205"/>
        <v>0</v>
      </c>
      <c r="BO88" s="9">
        <f t="shared" si="206"/>
        <v>0</v>
      </c>
      <c r="BP88" s="9">
        <f t="shared" si="207"/>
        <v>0</v>
      </c>
      <c r="BQ88" s="9">
        <f t="shared" si="208"/>
        <v>0</v>
      </c>
      <c r="BR88" s="96">
        <f t="shared" si="209"/>
        <v>0</v>
      </c>
      <c r="BS88" s="4">
        <f t="shared" si="238"/>
        <v>0</v>
      </c>
      <c r="BT88" s="9">
        <f t="shared" si="210"/>
        <v>0</v>
      </c>
      <c r="BU88" s="9">
        <f t="shared" si="211"/>
        <v>0</v>
      </c>
      <c r="BV88" s="9">
        <f t="shared" si="244"/>
        <v>0</v>
      </c>
      <c r="BW88" s="9">
        <f t="shared" si="212"/>
        <v>0</v>
      </c>
      <c r="BX88" s="9">
        <f t="shared" si="213"/>
        <v>0</v>
      </c>
      <c r="BY88" s="9">
        <f t="shared" si="214"/>
        <v>0</v>
      </c>
      <c r="BZ88" s="9">
        <f t="shared" si="215"/>
        <v>0</v>
      </c>
      <c r="CA88" s="96">
        <f t="shared" si="216"/>
        <v>0</v>
      </c>
      <c r="CB88" s="4">
        <f t="shared" si="238"/>
        <v>0</v>
      </c>
      <c r="CC88" s="9">
        <f t="shared" si="217"/>
        <v>0</v>
      </c>
      <c r="CD88" s="9">
        <f t="shared" si="218"/>
        <v>0</v>
      </c>
      <c r="CE88" s="9">
        <f t="shared" si="245"/>
        <v>0</v>
      </c>
      <c r="CF88" s="9">
        <f t="shared" si="219"/>
        <v>0</v>
      </c>
      <c r="CG88" s="9">
        <f t="shared" si="220"/>
        <v>0</v>
      </c>
      <c r="CH88" s="9">
        <f t="shared" si="221"/>
        <v>0</v>
      </c>
      <c r="CI88" s="9">
        <f t="shared" si="222"/>
        <v>0</v>
      </c>
      <c r="CJ88" s="96">
        <f t="shared" si="223"/>
        <v>0</v>
      </c>
      <c r="CK88" s="4">
        <f t="shared" si="238"/>
        <v>0</v>
      </c>
      <c r="CL88" s="9">
        <f t="shared" si="224"/>
        <v>0</v>
      </c>
      <c r="CM88" s="9">
        <f t="shared" si="225"/>
        <v>0</v>
      </c>
      <c r="CN88" s="9">
        <f t="shared" si="246"/>
        <v>0</v>
      </c>
      <c r="CO88" s="9">
        <f t="shared" si="226"/>
        <v>0</v>
      </c>
      <c r="CP88" s="9">
        <f t="shared" si="227"/>
        <v>0</v>
      </c>
      <c r="CQ88" s="9">
        <f t="shared" si="228"/>
        <v>0</v>
      </c>
      <c r="CR88" s="9">
        <f t="shared" si="229"/>
        <v>0</v>
      </c>
      <c r="CS88" s="96">
        <f t="shared" si="230"/>
        <v>0</v>
      </c>
    </row>
    <row r="89" spans="1:97" ht="12.9" customHeight="1" x14ac:dyDescent="0.25">
      <c r="A89" s="212"/>
      <c r="B89" s="186"/>
      <c r="C89" s="186"/>
      <c r="D89" s="195"/>
      <c r="E89" s="188"/>
      <c r="F89" s="270"/>
      <c r="G89" s="189"/>
      <c r="H89" s="177"/>
      <c r="I89" s="190"/>
      <c r="J89" s="191"/>
      <c r="K89" s="388">
        <f t="shared" si="231"/>
        <v>0</v>
      </c>
      <c r="L89" s="94">
        <f t="shared" si="232"/>
        <v>0</v>
      </c>
      <c r="M89" s="9">
        <f t="shared" si="168"/>
        <v>0</v>
      </c>
      <c r="N89" s="9">
        <f t="shared" si="233"/>
        <v>0</v>
      </c>
      <c r="O89" s="9"/>
      <c r="P89" s="96">
        <f t="shared" si="169"/>
        <v>0</v>
      </c>
      <c r="Q89" s="4">
        <f t="shared" si="163"/>
        <v>0</v>
      </c>
      <c r="R89" s="9">
        <f t="shared" si="170"/>
        <v>0</v>
      </c>
      <c r="S89" s="9">
        <f t="shared" si="171"/>
        <v>0</v>
      </c>
      <c r="T89" s="9">
        <f t="shared" si="234"/>
        <v>0</v>
      </c>
      <c r="U89" s="9">
        <f t="shared" si="235"/>
        <v>0</v>
      </c>
      <c r="V89" s="9">
        <f t="shared" si="172"/>
        <v>0</v>
      </c>
      <c r="W89" s="9">
        <f t="shared" si="173"/>
        <v>0</v>
      </c>
      <c r="X89" s="9">
        <f t="shared" si="236"/>
        <v>0</v>
      </c>
      <c r="Y89" s="96">
        <f t="shared" si="237"/>
        <v>0</v>
      </c>
      <c r="Z89" s="4">
        <f t="shared" si="238"/>
        <v>0</v>
      </c>
      <c r="AA89" s="9">
        <f t="shared" si="175"/>
        <v>0</v>
      </c>
      <c r="AB89" s="9">
        <f t="shared" si="176"/>
        <v>0</v>
      </c>
      <c r="AC89" s="9">
        <f t="shared" si="239"/>
        <v>0</v>
      </c>
      <c r="AD89" s="9">
        <f t="shared" si="177"/>
        <v>0</v>
      </c>
      <c r="AE89" s="9">
        <f t="shared" si="178"/>
        <v>0</v>
      </c>
      <c r="AF89" s="9">
        <f t="shared" si="179"/>
        <v>0</v>
      </c>
      <c r="AG89" s="9">
        <f t="shared" si="180"/>
        <v>0</v>
      </c>
      <c r="AH89" s="96">
        <f t="shared" si="181"/>
        <v>0</v>
      </c>
      <c r="AI89" s="4">
        <f t="shared" si="238"/>
        <v>0</v>
      </c>
      <c r="AJ89" s="9">
        <f t="shared" si="182"/>
        <v>0</v>
      </c>
      <c r="AK89" s="9">
        <f t="shared" si="183"/>
        <v>0</v>
      </c>
      <c r="AL89" s="9">
        <f t="shared" si="240"/>
        <v>0</v>
      </c>
      <c r="AM89" s="9">
        <f t="shared" si="184"/>
        <v>0</v>
      </c>
      <c r="AN89" s="9">
        <f t="shared" si="185"/>
        <v>0</v>
      </c>
      <c r="AO89" s="9">
        <f t="shared" si="186"/>
        <v>0</v>
      </c>
      <c r="AP89" s="9">
        <f t="shared" si="187"/>
        <v>0</v>
      </c>
      <c r="AQ89" s="96">
        <f t="shared" si="188"/>
        <v>0</v>
      </c>
      <c r="AR89" s="4">
        <f t="shared" si="238"/>
        <v>0</v>
      </c>
      <c r="AS89" s="9">
        <f t="shared" si="189"/>
        <v>0</v>
      </c>
      <c r="AT89" s="9">
        <f t="shared" si="190"/>
        <v>0</v>
      </c>
      <c r="AU89" s="9">
        <f t="shared" si="241"/>
        <v>0</v>
      </c>
      <c r="AV89" s="9">
        <f t="shared" si="191"/>
        <v>0</v>
      </c>
      <c r="AW89" s="9">
        <f t="shared" si="192"/>
        <v>0</v>
      </c>
      <c r="AX89" s="9">
        <f t="shared" si="193"/>
        <v>0</v>
      </c>
      <c r="AY89" s="9">
        <f t="shared" si="194"/>
        <v>0</v>
      </c>
      <c r="AZ89" s="96">
        <f t="shared" si="195"/>
        <v>0</v>
      </c>
      <c r="BA89" s="4">
        <f t="shared" si="238"/>
        <v>0</v>
      </c>
      <c r="BB89" s="9">
        <f t="shared" si="196"/>
        <v>0</v>
      </c>
      <c r="BC89" s="9">
        <f t="shared" si="197"/>
        <v>0</v>
      </c>
      <c r="BD89" s="9">
        <f t="shared" si="242"/>
        <v>0</v>
      </c>
      <c r="BE89" s="9">
        <f t="shared" si="198"/>
        <v>0</v>
      </c>
      <c r="BF89" s="9">
        <f t="shared" si="199"/>
        <v>0</v>
      </c>
      <c r="BG89" s="9">
        <f t="shared" si="200"/>
        <v>0</v>
      </c>
      <c r="BH89" s="9">
        <f t="shared" si="201"/>
        <v>0</v>
      </c>
      <c r="BI89" s="96">
        <f t="shared" si="202"/>
        <v>0</v>
      </c>
      <c r="BJ89" s="4">
        <f t="shared" si="238"/>
        <v>0</v>
      </c>
      <c r="BK89" s="9">
        <f t="shared" si="203"/>
        <v>0</v>
      </c>
      <c r="BL89" s="9">
        <f t="shared" si="204"/>
        <v>0</v>
      </c>
      <c r="BM89" s="9">
        <f t="shared" si="243"/>
        <v>0</v>
      </c>
      <c r="BN89" s="9">
        <f t="shared" si="205"/>
        <v>0</v>
      </c>
      <c r="BO89" s="9">
        <f t="shared" si="206"/>
        <v>0</v>
      </c>
      <c r="BP89" s="9">
        <f t="shared" si="207"/>
        <v>0</v>
      </c>
      <c r="BQ89" s="9">
        <f t="shared" si="208"/>
        <v>0</v>
      </c>
      <c r="BR89" s="96">
        <f t="shared" si="209"/>
        <v>0</v>
      </c>
      <c r="BS89" s="4">
        <f t="shared" si="238"/>
        <v>0</v>
      </c>
      <c r="BT89" s="9">
        <f t="shared" si="210"/>
        <v>0</v>
      </c>
      <c r="BU89" s="9">
        <f t="shared" si="211"/>
        <v>0</v>
      </c>
      <c r="BV89" s="9">
        <f t="shared" si="244"/>
        <v>0</v>
      </c>
      <c r="BW89" s="9">
        <f t="shared" si="212"/>
        <v>0</v>
      </c>
      <c r="BX89" s="9">
        <f t="shared" si="213"/>
        <v>0</v>
      </c>
      <c r="BY89" s="9">
        <f t="shared" si="214"/>
        <v>0</v>
      </c>
      <c r="BZ89" s="9">
        <f t="shared" si="215"/>
        <v>0</v>
      </c>
      <c r="CA89" s="96">
        <f t="shared" si="216"/>
        <v>0</v>
      </c>
      <c r="CB89" s="4">
        <f t="shared" si="238"/>
        <v>0</v>
      </c>
      <c r="CC89" s="9">
        <f t="shared" si="217"/>
        <v>0</v>
      </c>
      <c r="CD89" s="9">
        <f t="shared" si="218"/>
        <v>0</v>
      </c>
      <c r="CE89" s="9">
        <f t="shared" si="245"/>
        <v>0</v>
      </c>
      <c r="CF89" s="9">
        <f t="shared" si="219"/>
        <v>0</v>
      </c>
      <c r="CG89" s="9">
        <f t="shared" si="220"/>
        <v>0</v>
      </c>
      <c r="CH89" s="9">
        <f t="shared" si="221"/>
        <v>0</v>
      </c>
      <c r="CI89" s="9">
        <f t="shared" si="222"/>
        <v>0</v>
      </c>
      <c r="CJ89" s="96">
        <f t="shared" si="223"/>
        <v>0</v>
      </c>
      <c r="CK89" s="4">
        <f t="shared" si="238"/>
        <v>0</v>
      </c>
      <c r="CL89" s="9">
        <f t="shared" si="224"/>
        <v>0</v>
      </c>
      <c r="CM89" s="9">
        <f t="shared" si="225"/>
        <v>0</v>
      </c>
      <c r="CN89" s="9">
        <f t="shared" si="246"/>
        <v>0</v>
      </c>
      <c r="CO89" s="9">
        <f t="shared" si="226"/>
        <v>0</v>
      </c>
      <c r="CP89" s="9">
        <f t="shared" si="227"/>
        <v>0</v>
      </c>
      <c r="CQ89" s="9">
        <f t="shared" si="228"/>
        <v>0</v>
      </c>
      <c r="CR89" s="9">
        <f t="shared" si="229"/>
        <v>0</v>
      </c>
      <c r="CS89" s="96">
        <f t="shared" si="230"/>
        <v>0</v>
      </c>
    </row>
    <row r="90" spans="1:97" ht="12.9" customHeight="1" x14ac:dyDescent="0.25">
      <c r="A90" s="212"/>
      <c r="B90" s="186"/>
      <c r="C90" s="186"/>
      <c r="D90" s="195"/>
      <c r="E90" s="188"/>
      <c r="F90" s="270"/>
      <c r="G90" s="189"/>
      <c r="H90" s="177"/>
      <c r="I90" s="190"/>
      <c r="J90" s="191"/>
      <c r="K90" s="388">
        <f t="shared" si="231"/>
        <v>0</v>
      </c>
      <c r="L90" s="94">
        <f t="shared" si="232"/>
        <v>0</v>
      </c>
      <c r="M90" s="9">
        <f t="shared" si="168"/>
        <v>0</v>
      </c>
      <c r="N90" s="9">
        <f t="shared" si="233"/>
        <v>0</v>
      </c>
      <c r="O90" s="9"/>
      <c r="P90" s="96">
        <f t="shared" si="169"/>
        <v>0</v>
      </c>
      <c r="Q90" s="4">
        <f t="shared" si="163"/>
        <v>0</v>
      </c>
      <c r="R90" s="9">
        <f t="shared" si="170"/>
        <v>0</v>
      </c>
      <c r="S90" s="9">
        <f t="shared" si="171"/>
        <v>0</v>
      </c>
      <c r="T90" s="9">
        <f t="shared" si="234"/>
        <v>0</v>
      </c>
      <c r="U90" s="9">
        <f t="shared" si="235"/>
        <v>0</v>
      </c>
      <c r="V90" s="9">
        <f t="shared" si="172"/>
        <v>0</v>
      </c>
      <c r="W90" s="9">
        <f t="shared" si="173"/>
        <v>0</v>
      </c>
      <c r="X90" s="9">
        <f t="shared" si="236"/>
        <v>0</v>
      </c>
      <c r="Y90" s="96">
        <f t="shared" si="237"/>
        <v>0</v>
      </c>
      <c r="Z90" s="4">
        <f t="shared" si="238"/>
        <v>0</v>
      </c>
      <c r="AA90" s="9">
        <f t="shared" si="175"/>
        <v>0</v>
      </c>
      <c r="AB90" s="9">
        <f t="shared" si="176"/>
        <v>0</v>
      </c>
      <c r="AC90" s="9">
        <f t="shared" si="239"/>
        <v>0</v>
      </c>
      <c r="AD90" s="9">
        <f t="shared" si="177"/>
        <v>0</v>
      </c>
      <c r="AE90" s="9">
        <f t="shared" si="178"/>
        <v>0</v>
      </c>
      <c r="AF90" s="9">
        <f t="shared" si="179"/>
        <v>0</v>
      </c>
      <c r="AG90" s="9">
        <f t="shared" si="180"/>
        <v>0</v>
      </c>
      <c r="AH90" s="96">
        <f t="shared" si="181"/>
        <v>0</v>
      </c>
      <c r="AI90" s="4">
        <f t="shared" si="238"/>
        <v>0</v>
      </c>
      <c r="AJ90" s="9">
        <f t="shared" si="182"/>
        <v>0</v>
      </c>
      <c r="AK90" s="9">
        <f t="shared" si="183"/>
        <v>0</v>
      </c>
      <c r="AL90" s="9">
        <f t="shared" si="240"/>
        <v>0</v>
      </c>
      <c r="AM90" s="9">
        <f t="shared" si="184"/>
        <v>0</v>
      </c>
      <c r="AN90" s="9">
        <f t="shared" si="185"/>
        <v>0</v>
      </c>
      <c r="AO90" s="9">
        <f t="shared" si="186"/>
        <v>0</v>
      </c>
      <c r="AP90" s="9">
        <f t="shared" si="187"/>
        <v>0</v>
      </c>
      <c r="AQ90" s="96">
        <f t="shared" si="188"/>
        <v>0</v>
      </c>
      <c r="AR90" s="4">
        <f t="shared" si="238"/>
        <v>0</v>
      </c>
      <c r="AS90" s="9">
        <f t="shared" si="189"/>
        <v>0</v>
      </c>
      <c r="AT90" s="9">
        <f t="shared" si="190"/>
        <v>0</v>
      </c>
      <c r="AU90" s="9">
        <f t="shared" si="241"/>
        <v>0</v>
      </c>
      <c r="AV90" s="9">
        <f t="shared" si="191"/>
        <v>0</v>
      </c>
      <c r="AW90" s="9">
        <f t="shared" si="192"/>
        <v>0</v>
      </c>
      <c r="AX90" s="9">
        <f t="shared" si="193"/>
        <v>0</v>
      </c>
      <c r="AY90" s="9">
        <f t="shared" si="194"/>
        <v>0</v>
      </c>
      <c r="AZ90" s="96">
        <f t="shared" si="195"/>
        <v>0</v>
      </c>
      <c r="BA90" s="4">
        <f t="shared" si="238"/>
        <v>0</v>
      </c>
      <c r="BB90" s="9">
        <f t="shared" si="196"/>
        <v>0</v>
      </c>
      <c r="BC90" s="9">
        <f t="shared" si="197"/>
        <v>0</v>
      </c>
      <c r="BD90" s="9">
        <f t="shared" si="242"/>
        <v>0</v>
      </c>
      <c r="BE90" s="9">
        <f t="shared" si="198"/>
        <v>0</v>
      </c>
      <c r="BF90" s="9">
        <f t="shared" si="199"/>
        <v>0</v>
      </c>
      <c r="BG90" s="9">
        <f t="shared" si="200"/>
        <v>0</v>
      </c>
      <c r="BH90" s="9">
        <f t="shared" si="201"/>
        <v>0</v>
      </c>
      <c r="BI90" s="96">
        <f t="shared" si="202"/>
        <v>0</v>
      </c>
      <c r="BJ90" s="4">
        <f t="shared" si="238"/>
        <v>0</v>
      </c>
      <c r="BK90" s="9">
        <f t="shared" si="203"/>
        <v>0</v>
      </c>
      <c r="BL90" s="9">
        <f t="shared" si="204"/>
        <v>0</v>
      </c>
      <c r="BM90" s="9">
        <f t="shared" si="243"/>
        <v>0</v>
      </c>
      <c r="BN90" s="9">
        <f t="shared" si="205"/>
        <v>0</v>
      </c>
      <c r="BO90" s="9">
        <f t="shared" si="206"/>
        <v>0</v>
      </c>
      <c r="BP90" s="9">
        <f t="shared" si="207"/>
        <v>0</v>
      </c>
      <c r="BQ90" s="9">
        <f t="shared" si="208"/>
        <v>0</v>
      </c>
      <c r="BR90" s="96">
        <f t="shared" si="209"/>
        <v>0</v>
      </c>
      <c r="BS90" s="4">
        <f t="shared" si="238"/>
        <v>0</v>
      </c>
      <c r="BT90" s="9">
        <f t="shared" si="210"/>
        <v>0</v>
      </c>
      <c r="BU90" s="9">
        <f t="shared" si="211"/>
        <v>0</v>
      </c>
      <c r="BV90" s="9">
        <f t="shared" si="244"/>
        <v>0</v>
      </c>
      <c r="BW90" s="9">
        <f t="shared" si="212"/>
        <v>0</v>
      </c>
      <c r="BX90" s="9">
        <f t="shared" si="213"/>
        <v>0</v>
      </c>
      <c r="BY90" s="9">
        <f t="shared" si="214"/>
        <v>0</v>
      </c>
      <c r="BZ90" s="9">
        <f t="shared" si="215"/>
        <v>0</v>
      </c>
      <c r="CA90" s="96">
        <f t="shared" si="216"/>
        <v>0</v>
      </c>
      <c r="CB90" s="4">
        <f t="shared" si="238"/>
        <v>0</v>
      </c>
      <c r="CC90" s="9">
        <f t="shared" si="217"/>
        <v>0</v>
      </c>
      <c r="CD90" s="9">
        <f t="shared" si="218"/>
        <v>0</v>
      </c>
      <c r="CE90" s="9">
        <f t="shared" si="245"/>
        <v>0</v>
      </c>
      <c r="CF90" s="9">
        <f t="shared" si="219"/>
        <v>0</v>
      </c>
      <c r="CG90" s="9">
        <f t="shared" si="220"/>
        <v>0</v>
      </c>
      <c r="CH90" s="9">
        <f t="shared" si="221"/>
        <v>0</v>
      </c>
      <c r="CI90" s="9">
        <f t="shared" si="222"/>
        <v>0</v>
      </c>
      <c r="CJ90" s="96">
        <f t="shared" si="223"/>
        <v>0</v>
      </c>
      <c r="CK90" s="4">
        <f t="shared" si="238"/>
        <v>0</v>
      </c>
      <c r="CL90" s="9">
        <f t="shared" si="224"/>
        <v>0</v>
      </c>
      <c r="CM90" s="9">
        <f t="shared" si="225"/>
        <v>0</v>
      </c>
      <c r="CN90" s="9">
        <f t="shared" si="246"/>
        <v>0</v>
      </c>
      <c r="CO90" s="9">
        <f t="shared" si="226"/>
        <v>0</v>
      </c>
      <c r="CP90" s="9">
        <f t="shared" si="227"/>
        <v>0</v>
      </c>
      <c r="CQ90" s="9">
        <f t="shared" si="228"/>
        <v>0</v>
      </c>
      <c r="CR90" s="9">
        <f t="shared" si="229"/>
        <v>0</v>
      </c>
      <c r="CS90" s="96">
        <f t="shared" si="230"/>
        <v>0</v>
      </c>
    </row>
    <row r="91" spans="1:97" ht="12.9" customHeight="1" x14ac:dyDescent="0.25">
      <c r="A91" s="212"/>
      <c r="B91" s="186"/>
      <c r="C91" s="186"/>
      <c r="D91" s="195"/>
      <c r="E91" s="188"/>
      <c r="F91" s="270"/>
      <c r="G91" s="189"/>
      <c r="H91" s="177"/>
      <c r="I91" s="190"/>
      <c r="J91" s="191"/>
      <c r="K91" s="388">
        <f t="shared" si="231"/>
        <v>0</v>
      </c>
      <c r="L91" s="94">
        <f t="shared" si="232"/>
        <v>0</v>
      </c>
      <c r="M91" s="9">
        <f t="shared" si="168"/>
        <v>0</v>
      </c>
      <c r="N91" s="9">
        <f t="shared" si="233"/>
        <v>0</v>
      </c>
      <c r="O91" s="9"/>
      <c r="P91" s="96">
        <f t="shared" si="169"/>
        <v>0</v>
      </c>
      <c r="Q91" s="4">
        <f t="shared" si="163"/>
        <v>0</v>
      </c>
      <c r="R91" s="9">
        <f t="shared" si="170"/>
        <v>0</v>
      </c>
      <c r="S91" s="9">
        <f t="shared" si="171"/>
        <v>0</v>
      </c>
      <c r="T91" s="9">
        <f t="shared" si="234"/>
        <v>0</v>
      </c>
      <c r="U91" s="9">
        <f t="shared" si="235"/>
        <v>0</v>
      </c>
      <c r="V91" s="9">
        <f t="shared" si="172"/>
        <v>0</v>
      </c>
      <c r="W91" s="9">
        <f t="shared" si="173"/>
        <v>0</v>
      </c>
      <c r="X91" s="9">
        <f t="shared" si="236"/>
        <v>0</v>
      </c>
      <c r="Y91" s="96">
        <f t="shared" si="237"/>
        <v>0</v>
      </c>
      <c r="Z91" s="4">
        <f t="shared" si="238"/>
        <v>0</v>
      </c>
      <c r="AA91" s="9">
        <f t="shared" si="175"/>
        <v>0</v>
      </c>
      <c r="AB91" s="9">
        <f t="shared" si="176"/>
        <v>0</v>
      </c>
      <c r="AC91" s="9">
        <f t="shared" si="239"/>
        <v>0</v>
      </c>
      <c r="AD91" s="9">
        <f t="shared" si="177"/>
        <v>0</v>
      </c>
      <c r="AE91" s="9">
        <f t="shared" si="178"/>
        <v>0</v>
      </c>
      <c r="AF91" s="9">
        <f t="shared" si="179"/>
        <v>0</v>
      </c>
      <c r="AG91" s="9">
        <f t="shared" si="180"/>
        <v>0</v>
      </c>
      <c r="AH91" s="96">
        <f t="shared" si="181"/>
        <v>0</v>
      </c>
      <c r="AI91" s="4">
        <f t="shared" si="238"/>
        <v>0</v>
      </c>
      <c r="AJ91" s="9">
        <f t="shared" si="182"/>
        <v>0</v>
      </c>
      <c r="AK91" s="9">
        <f t="shared" si="183"/>
        <v>0</v>
      </c>
      <c r="AL91" s="9">
        <f t="shared" si="240"/>
        <v>0</v>
      </c>
      <c r="AM91" s="9">
        <f t="shared" si="184"/>
        <v>0</v>
      </c>
      <c r="AN91" s="9">
        <f t="shared" si="185"/>
        <v>0</v>
      </c>
      <c r="AO91" s="9">
        <f t="shared" si="186"/>
        <v>0</v>
      </c>
      <c r="AP91" s="9">
        <f t="shared" si="187"/>
        <v>0</v>
      </c>
      <c r="AQ91" s="96">
        <f t="shared" si="188"/>
        <v>0</v>
      </c>
      <c r="AR91" s="4">
        <f t="shared" si="238"/>
        <v>0</v>
      </c>
      <c r="AS91" s="9">
        <f t="shared" si="189"/>
        <v>0</v>
      </c>
      <c r="AT91" s="9">
        <f t="shared" si="190"/>
        <v>0</v>
      </c>
      <c r="AU91" s="9">
        <f t="shared" si="241"/>
        <v>0</v>
      </c>
      <c r="AV91" s="9">
        <f t="shared" si="191"/>
        <v>0</v>
      </c>
      <c r="AW91" s="9">
        <f t="shared" si="192"/>
        <v>0</v>
      </c>
      <c r="AX91" s="9">
        <f t="shared" si="193"/>
        <v>0</v>
      </c>
      <c r="AY91" s="9">
        <f t="shared" si="194"/>
        <v>0</v>
      </c>
      <c r="AZ91" s="96">
        <f t="shared" si="195"/>
        <v>0</v>
      </c>
      <c r="BA91" s="4">
        <f t="shared" si="238"/>
        <v>0</v>
      </c>
      <c r="BB91" s="9">
        <f t="shared" si="196"/>
        <v>0</v>
      </c>
      <c r="BC91" s="9">
        <f t="shared" si="197"/>
        <v>0</v>
      </c>
      <c r="BD91" s="9">
        <f t="shared" si="242"/>
        <v>0</v>
      </c>
      <c r="BE91" s="9">
        <f t="shared" si="198"/>
        <v>0</v>
      </c>
      <c r="BF91" s="9">
        <f t="shared" si="199"/>
        <v>0</v>
      </c>
      <c r="BG91" s="9">
        <f t="shared" si="200"/>
        <v>0</v>
      </c>
      <c r="BH91" s="9">
        <f t="shared" si="201"/>
        <v>0</v>
      </c>
      <c r="BI91" s="96">
        <f t="shared" si="202"/>
        <v>0</v>
      </c>
      <c r="BJ91" s="4">
        <f t="shared" si="238"/>
        <v>0</v>
      </c>
      <c r="BK91" s="9">
        <f t="shared" si="203"/>
        <v>0</v>
      </c>
      <c r="BL91" s="9">
        <f t="shared" si="204"/>
        <v>0</v>
      </c>
      <c r="BM91" s="9">
        <f t="shared" si="243"/>
        <v>0</v>
      </c>
      <c r="BN91" s="9">
        <f t="shared" si="205"/>
        <v>0</v>
      </c>
      <c r="BO91" s="9">
        <f t="shared" si="206"/>
        <v>0</v>
      </c>
      <c r="BP91" s="9">
        <f t="shared" si="207"/>
        <v>0</v>
      </c>
      <c r="BQ91" s="9">
        <f t="shared" si="208"/>
        <v>0</v>
      </c>
      <c r="BR91" s="96">
        <f t="shared" si="209"/>
        <v>0</v>
      </c>
      <c r="BS91" s="4">
        <f t="shared" si="238"/>
        <v>0</v>
      </c>
      <c r="BT91" s="9">
        <f t="shared" si="210"/>
        <v>0</v>
      </c>
      <c r="BU91" s="9">
        <f t="shared" si="211"/>
        <v>0</v>
      </c>
      <c r="BV91" s="9">
        <f t="shared" si="244"/>
        <v>0</v>
      </c>
      <c r="BW91" s="9">
        <f t="shared" si="212"/>
        <v>0</v>
      </c>
      <c r="BX91" s="9">
        <f t="shared" si="213"/>
        <v>0</v>
      </c>
      <c r="BY91" s="9">
        <f t="shared" si="214"/>
        <v>0</v>
      </c>
      <c r="BZ91" s="9">
        <f t="shared" si="215"/>
        <v>0</v>
      </c>
      <c r="CA91" s="96">
        <f t="shared" si="216"/>
        <v>0</v>
      </c>
      <c r="CB91" s="4">
        <f t="shared" si="238"/>
        <v>0</v>
      </c>
      <c r="CC91" s="9">
        <f t="shared" si="217"/>
        <v>0</v>
      </c>
      <c r="CD91" s="9">
        <f t="shared" si="218"/>
        <v>0</v>
      </c>
      <c r="CE91" s="9">
        <f t="shared" si="245"/>
        <v>0</v>
      </c>
      <c r="CF91" s="9">
        <f t="shared" si="219"/>
        <v>0</v>
      </c>
      <c r="CG91" s="9">
        <f t="shared" si="220"/>
        <v>0</v>
      </c>
      <c r="CH91" s="9">
        <f t="shared" si="221"/>
        <v>0</v>
      </c>
      <c r="CI91" s="9">
        <f t="shared" si="222"/>
        <v>0</v>
      </c>
      <c r="CJ91" s="96">
        <f t="shared" si="223"/>
        <v>0</v>
      </c>
      <c r="CK91" s="4">
        <f t="shared" si="238"/>
        <v>0</v>
      </c>
      <c r="CL91" s="9">
        <f t="shared" si="224"/>
        <v>0</v>
      </c>
      <c r="CM91" s="9">
        <f t="shared" si="225"/>
        <v>0</v>
      </c>
      <c r="CN91" s="9">
        <f t="shared" si="246"/>
        <v>0</v>
      </c>
      <c r="CO91" s="9">
        <f t="shared" si="226"/>
        <v>0</v>
      </c>
      <c r="CP91" s="9">
        <f t="shared" si="227"/>
        <v>0</v>
      </c>
      <c r="CQ91" s="9">
        <f t="shared" si="228"/>
        <v>0</v>
      </c>
      <c r="CR91" s="9">
        <f t="shared" si="229"/>
        <v>0</v>
      </c>
      <c r="CS91" s="96">
        <f t="shared" si="230"/>
        <v>0</v>
      </c>
    </row>
    <row r="92" spans="1:97" ht="12.9" customHeight="1" x14ac:dyDescent="0.25">
      <c r="A92" s="212"/>
      <c r="B92" s="186"/>
      <c r="C92" s="186"/>
      <c r="D92" s="195"/>
      <c r="E92" s="188"/>
      <c r="F92" s="270"/>
      <c r="G92" s="189"/>
      <c r="H92" s="177"/>
      <c r="I92" s="190"/>
      <c r="J92" s="191"/>
      <c r="K92" s="388">
        <f t="shared" si="231"/>
        <v>0</v>
      </c>
      <c r="L92" s="94">
        <f t="shared" si="232"/>
        <v>0</v>
      </c>
      <c r="M92" s="9">
        <f t="shared" si="168"/>
        <v>0</v>
      </c>
      <c r="N92" s="9">
        <f t="shared" si="233"/>
        <v>0</v>
      </c>
      <c r="O92" s="9"/>
      <c r="P92" s="96">
        <f t="shared" si="169"/>
        <v>0</v>
      </c>
      <c r="Q92" s="4">
        <f t="shared" si="163"/>
        <v>0</v>
      </c>
      <c r="R92" s="9">
        <f t="shared" si="170"/>
        <v>0</v>
      </c>
      <c r="S92" s="9">
        <f t="shared" si="171"/>
        <v>0</v>
      </c>
      <c r="T92" s="9">
        <f t="shared" si="234"/>
        <v>0</v>
      </c>
      <c r="U92" s="9">
        <f t="shared" si="235"/>
        <v>0</v>
      </c>
      <c r="V92" s="9">
        <f t="shared" si="172"/>
        <v>0</v>
      </c>
      <c r="W92" s="9">
        <f t="shared" si="173"/>
        <v>0</v>
      </c>
      <c r="X92" s="9">
        <f t="shared" si="236"/>
        <v>0</v>
      </c>
      <c r="Y92" s="96">
        <f t="shared" si="237"/>
        <v>0</v>
      </c>
      <c r="Z92" s="4">
        <f t="shared" si="238"/>
        <v>0</v>
      </c>
      <c r="AA92" s="9">
        <f t="shared" si="175"/>
        <v>0</v>
      </c>
      <c r="AB92" s="9">
        <f t="shared" si="176"/>
        <v>0</v>
      </c>
      <c r="AC92" s="9">
        <f t="shared" si="239"/>
        <v>0</v>
      </c>
      <c r="AD92" s="9">
        <f t="shared" si="177"/>
        <v>0</v>
      </c>
      <c r="AE92" s="9">
        <f t="shared" si="178"/>
        <v>0</v>
      </c>
      <c r="AF92" s="9">
        <f t="shared" si="179"/>
        <v>0</v>
      </c>
      <c r="AG92" s="9">
        <f t="shared" si="180"/>
        <v>0</v>
      </c>
      <c r="AH92" s="96">
        <f t="shared" si="181"/>
        <v>0</v>
      </c>
      <c r="AI92" s="4">
        <f t="shared" si="238"/>
        <v>0</v>
      </c>
      <c r="AJ92" s="9">
        <f t="shared" si="182"/>
        <v>0</v>
      </c>
      <c r="AK92" s="9">
        <f t="shared" si="183"/>
        <v>0</v>
      </c>
      <c r="AL92" s="9">
        <f t="shared" si="240"/>
        <v>0</v>
      </c>
      <c r="AM92" s="9">
        <f t="shared" si="184"/>
        <v>0</v>
      </c>
      <c r="AN92" s="9">
        <f t="shared" si="185"/>
        <v>0</v>
      </c>
      <c r="AO92" s="9">
        <f t="shared" si="186"/>
        <v>0</v>
      </c>
      <c r="AP92" s="9">
        <f t="shared" si="187"/>
        <v>0</v>
      </c>
      <c r="AQ92" s="96">
        <f t="shared" si="188"/>
        <v>0</v>
      </c>
      <c r="AR92" s="4">
        <f t="shared" si="238"/>
        <v>0</v>
      </c>
      <c r="AS92" s="9">
        <f t="shared" si="189"/>
        <v>0</v>
      </c>
      <c r="AT92" s="9">
        <f t="shared" si="190"/>
        <v>0</v>
      </c>
      <c r="AU92" s="9">
        <f t="shared" si="241"/>
        <v>0</v>
      </c>
      <c r="AV92" s="9">
        <f t="shared" si="191"/>
        <v>0</v>
      </c>
      <c r="AW92" s="9">
        <f t="shared" si="192"/>
        <v>0</v>
      </c>
      <c r="AX92" s="9">
        <f t="shared" si="193"/>
        <v>0</v>
      </c>
      <c r="AY92" s="9">
        <f t="shared" si="194"/>
        <v>0</v>
      </c>
      <c r="AZ92" s="96">
        <f t="shared" si="195"/>
        <v>0</v>
      </c>
      <c r="BA92" s="4">
        <f t="shared" si="238"/>
        <v>0</v>
      </c>
      <c r="BB92" s="9">
        <f t="shared" si="196"/>
        <v>0</v>
      </c>
      <c r="BC92" s="9">
        <f t="shared" si="197"/>
        <v>0</v>
      </c>
      <c r="BD92" s="9">
        <f t="shared" si="242"/>
        <v>0</v>
      </c>
      <c r="BE92" s="9">
        <f t="shared" si="198"/>
        <v>0</v>
      </c>
      <c r="BF92" s="9">
        <f t="shared" si="199"/>
        <v>0</v>
      </c>
      <c r="BG92" s="9">
        <f t="shared" si="200"/>
        <v>0</v>
      </c>
      <c r="BH92" s="9">
        <f t="shared" si="201"/>
        <v>0</v>
      </c>
      <c r="BI92" s="96">
        <f t="shared" si="202"/>
        <v>0</v>
      </c>
      <c r="BJ92" s="4">
        <f t="shared" si="238"/>
        <v>0</v>
      </c>
      <c r="BK92" s="9">
        <f t="shared" si="203"/>
        <v>0</v>
      </c>
      <c r="BL92" s="9">
        <f t="shared" si="204"/>
        <v>0</v>
      </c>
      <c r="BM92" s="9">
        <f t="shared" si="243"/>
        <v>0</v>
      </c>
      <c r="BN92" s="9">
        <f t="shared" si="205"/>
        <v>0</v>
      </c>
      <c r="BO92" s="9">
        <f t="shared" si="206"/>
        <v>0</v>
      </c>
      <c r="BP92" s="9">
        <f t="shared" si="207"/>
        <v>0</v>
      </c>
      <c r="BQ92" s="9">
        <f t="shared" si="208"/>
        <v>0</v>
      </c>
      <c r="BR92" s="96">
        <f t="shared" si="209"/>
        <v>0</v>
      </c>
      <c r="BS92" s="4">
        <f t="shared" si="238"/>
        <v>0</v>
      </c>
      <c r="BT92" s="9">
        <f t="shared" si="210"/>
        <v>0</v>
      </c>
      <c r="BU92" s="9">
        <f t="shared" si="211"/>
        <v>0</v>
      </c>
      <c r="BV92" s="9">
        <f t="shared" si="244"/>
        <v>0</v>
      </c>
      <c r="BW92" s="9">
        <f t="shared" si="212"/>
        <v>0</v>
      </c>
      <c r="BX92" s="9">
        <f t="shared" si="213"/>
        <v>0</v>
      </c>
      <c r="BY92" s="9">
        <f t="shared" si="214"/>
        <v>0</v>
      </c>
      <c r="BZ92" s="9">
        <f t="shared" si="215"/>
        <v>0</v>
      </c>
      <c r="CA92" s="96">
        <f t="shared" si="216"/>
        <v>0</v>
      </c>
      <c r="CB92" s="4">
        <f t="shared" si="238"/>
        <v>0</v>
      </c>
      <c r="CC92" s="9">
        <f t="shared" si="217"/>
        <v>0</v>
      </c>
      <c r="CD92" s="9">
        <f t="shared" si="218"/>
        <v>0</v>
      </c>
      <c r="CE92" s="9">
        <f t="shared" si="245"/>
        <v>0</v>
      </c>
      <c r="CF92" s="9">
        <f t="shared" si="219"/>
        <v>0</v>
      </c>
      <c r="CG92" s="9">
        <f t="shared" si="220"/>
        <v>0</v>
      </c>
      <c r="CH92" s="9">
        <f t="shared" si="221"/>
        <v>0</v>
      </c>
      <c r="CI92" s="9">
        <f t="shared" si="222"/>
        <v>0</v>
      </c>
      <c r="CJ92" s="96">
        <f t="shared" si="223"/>
        <v>0</v>
      </c>
      <c r="CK92" s="4">
        <f t="shared" si="238"/>
        <v>0</v>
      </c>
      <c r="CL92" s="9">
        <f t="shared" si="224"/>
        <v>0</v>
      </c>
      <c r="CM92" s="9">
        <f t="shared" si="225"/>
        <v>0</v>
      </c>
      <c r="CN92" s="9">
        <f t="shared" si="246"/>
        <v>0</v>
      </c>
      <c r="CO92" s="9">
        <f t="shared" si="226"/>
        <v>0</v>
      </c>
      <c r="CP92" s="9">
        <f t="shared" si="227"/>
        <v>0</v>
      </c>
      <c r="CQ92" s="9">
        <f t="shared" si="228"/>
        <v>0</v>
      </c>
      <c r="CR92" s="9">
        <f t="shared" si="229"/>
        <v>0</v>
      </c>
      <c r="CS92" s="96">
        <f t="shared" si="230"/>
        <v>0</v>
      </c>
    </row>
    <row r="93" spans="1:97" ht="12.9" customHeight="1" x14ac:dyDescent="0.25">
      <c r="A93" s="212"/>
      <c r="B93" s="186"/>
      <c r="C93" s="186"/>
      <c r="D93" s="195"/>
      <c r="E93" s="188"/>
      <c r="F93" s="270"/>
      <c r="G93" s="189"/>
      <c r="H93" s="177"/>
      <c r="I93" s="190"/>
      <c r="J93" s="191"/>
      <c r="K93" s="388">
        <f t="shared" si="231"/>
        <v>0</v>
      </c>
      <c r="L93" s="94">
        <f t="shared" si="232"/>
        <v>0</v>
      </c>
      <c r="M93" s="9">
        <f t="shared" si="168"/>
        <v>0</v>
      </c>
      <c r="N93" s="9">
        <f t="shared" si="233"/>
        <v>0</v>
      </c>
      <c r="O93" s="9"/>
      <c r="P93" s="96">
        <f t="shared" si="169"/>
        <v>0</v>
      </c>
      <c r="Q93" s="4">
        <f t="shared" si="163"/>
        <v>0</v>
      </c>
      <c r="R93" s="9">
        <f t="shared" si="170"/>
        <v>0</v>
      </c>
      <c r="S93" s="9">
        <f t="shared" si="171"/>
        <v>0</v>
      </c>
      <c r="T93" s="9">
        <f t="shared" si="234"/>
        <v>0</v>
      </c>
      <c r="U93" s="9">
        <f t="shared" si="235"/>
        <v>0</v>
      </c>
      <c r="V93" s="9">
        <f t="shared" si="172"/>
        <v>0</v>
      </c>
      <c r="W93" s="9">
        <f t="shared" si="173"/>
        <v>0</v>
      </c>
      <c r="X93" s="9">
        <f t="shared" si="236"/>
        <v>0</v>
      </c>
      <c r="Y93" s="96">
        <f t="shared" si="237"/>
        <v>0</v>
      </c>
      <c r="Z93" s="4">
        <f t="shared" si="238"/>
        <v>0</v>
      </c>
      <c r="AA93" s="9">
        <f t="shared" si="175"/>
        <v>0</v>
      </c>
      <c r="AB93" s="9">
        <f t="shared" si="176"/>
        <v>0</v>
      </c>
      <c r="AC93" s="9">
        <f t="shared" si="239"/>
        <v>0</v>
      </c>
      <c r="AD93" s="9">
        <f t="shared" si="177"/>
        <v>0</v>
      </c>
      <c r="AE93" s="9">
        <f t="shared" si="178"/>
        <v>0</v>
      </c>
      <c r="AF93" s="9">
        <f t="shared" si="179"/>
        <v>0</v>
      </c>
      <c r="AG93" s="9">
        <f t="shared" si="180"/>
        <v>0</v>
      </c>
      <c r="AH93" s="96">
        <f t="shared" si="181"/>
        <v>0</v>
      </c>
      <c r="AI93" s="4">
        <f t="shared" si="238"/>
        <v>0</v>
      </c>
      <c r="AJ93" s="9">
        <f t="shared" si="182"/>
        <v>0</v>
      </c>
      <c r="AK93" s="9">
        <f t="shared" si="183"/>
        <v>0</v>
      </c>
      <c r="AL93" s="9">
        <f t="shared" si="240"/>
        <v>0</v>
      </c>
      <c r="AM93" s="9">
        <f t="shared" si="184"/>
        <v>0</v>
      </c>
      <c r="AN93" s="9">
        <f t="shared" si="185"/>
        <v>0</v>
      </c>
      <c r="AO93" s="9">
        <f t="shared" si="186"/>
        <v>0</v>
      </c>
      <c r="AP93" s="9">
        <f t="shared" si="187"/>
        <v>0</v>
      </c>
      <c r="AQ93" s="96">
        <f t="shared" si="188"/>
        <v>0</v>
      </c>
      <c r="AR93" s="4">
        <f t="shared" si="238"/>
        <v>0</v>
      </c>
      <c r="AS93" s="9">
        <f t="shared" si="189"/>
        <v>0</v>
      </c>
      <c r="AT93" s="9">
        <f t="shared" si="190"/>
        <v>0</v>
      </c>
      <c r="AU93" s="9">
        <f t="shared" si="241"/>
        <v>0</v>
      </c>
      <c r="AV93" s="9">
        <f t="shared" si="191"/>
        <v>0</v>
      </c>
      <c r="AW93" s="9">
        <f t="shared" si="192"/>
        <v>0</v>
      </c>
      <c r="AX93" s="9">
        <f t="shared" si="193"/>
        <v>0</v>
      </c>
      <c r="AY93" s="9">
        <f t="shared" si="194"/>
        <v>0</v>
      </c>
      <c r="AZ93" s="96">
        <f t="shared" si="195"/>
        <v>0</v>
      </c>
      <c r="BA93" s="4">
        <f t="shared" si="238"/>
        <v>0</v>
      </c>
      <c r="BB93" s="9">
        <f t="shared" si="196"/>
        <v>0</v>
      </c>
      <c r="BC93" s="9">
        <f t="shared" si="197"/>
        <v>0</v>
      </c>
      <c r="BD93" s="9">
        <f t="shared" si="242"/>
        <v>0</v>
      </c>
      <c r="BE93" s="9">
        <f t="shared" si="198"/>
        <v>0</v>
      </c>
      <c r="BF93" s="9">
        <f t="shared" si="199"/>
        <v>0</v>
      </c>
      <c r="BG93" s="9">
        <f t="shared" si="200"/>
        <v>0</v>
      </c>
      <c r="BH93" s="9">
        <f t="shared" si="201"/>
        <v>0</v>
      </c>
      <c r="BI93" s="96">
        <f t="shared" si="202"/>
        <v>0</v>
      </c>
      <c r="BJ93" s="4">
        <f t="shared" si="238"/>
        <v>0</v>
      </c>
      <c r="BK93" s="9">
        <f t="shared" si="203"/>
        <v>0</v>
      </c>
      <c r="BL93" s="9">
        <f t="shared" si="204"/>
        <v>0</v>
      </c>
      <c r="BM93" s="9">
        <f t="shared" si="243"/>
        <v>0</v>
      </c>
      <c r="BN93" s="9">
        <f t="shared" si="205"/>
        <v>0</v>
      </c>
      <c r="BO93" s="9">
        <f t="shared" si="206"/>
        <v>0</v>
      </c>
      <c r="BP93" s="9">
        <f t="shared" si="207"/>
        <v>0</v>
      </c>
      <c r="BQ93" s="9">
        <f t="shared" si="208"/>
        <v>0</v>
      </c>
      <c r="BR93" s="96">
        <f t="shared" si="209"/>
        <v>0</v>
      </c>
      <c r="BS93" s="4">
        <f t="shared" si="238"/>
        <v>0</v>
      </c>
      <c r="BT93" s="9">
        <f t="shared" si="210"/>
        <v>0</v>
      </c>
      <c r="BU93" s="9">
        <f t="shared" si="211"/>
        <v>0</v>
      </c>
      <c r="BV93" s="9">
        <f t="shared" si="244"/>
        <v>0</v>
      </c>
      <c r="BW93" s="9">
        <f t="shared" si="212"/>
        <v>0</v>
      </c>
      <c r="BX93" s="9">
        <f t="shared" si="213"/>
        <v>0</v>
      </c>
      <c r="BY93" s="9">
        <f t="shared" si="214"/>
        <v>0</v>
      </c>
      <c r="BZ93" s="9">
        <f t="shared" si="215"/>
        <v>0</v>
      </c>
      <c r="CA93" s="96">
        <f t="shared" si="216"/>
        <v>0</v>
      </c>
      <c r="CB93" s="4">
        <f t="shared" si="238"/>
        <v>0</v>
      </c>
      <c r="CC93" s="9">
        <f t="shared" si="217"/>
        <v>0</v>
      </c>
      <c r="CD93" s="9">
        <f t="shared" si="218"/>
        <v>0</v>
      </c>
      <c r="CE93" s="9">
        <f t="shared" si="245"/>
        <v>0</v>
      </c>
      <c r="CF93" s="9">
        <f t="shared" si="219"/>
        <v>0</v>
      </c>
      <c r="CG93" s="9">
        <f t="shared" si="220"/>
        <v>0</v>
      </c>
      <c r="CH93" s="9">
        <f t="shared" si="221"/>
        <v>0</v>
      </c>
      <c r="CI93" s="9">
        <f t="shared" si="222"/>
        <v>0</v>
      </c>
      <c r="CJ93" s="96">
        <f t="shared" si="223"/>
        <v>0</v>
      </c>
      <c r="CK93" s="4">
        <f t="shared" si="238"/>
        <v>0</v>
      </c>
      <c r="CL93" s="9">
        <f t="shared" si="224"/>
        <v>0</v>
      </c>
      <c r="CM93" s="9">
        <f t="shared" si="225"/>
        <v>0</v>
      </c>
      <c r="CN93" s="9">
        <f t="shared" si="246"/>
        <v>0</v>
      </c>
      <c r="CO93" s="9">
        <f t="shared" si="226"/>
        <v>0</v>
      </c>
      <c r="CP93" s="9">
        <f t="shared" si="227"/>
        <v>0</v>
      </c>
      <c r="CQ93" s="9">
        <f t="shared" si="228"/>
        <v>0</v>
      </c>
      <c r="CR93" s="9">
        <f t="shared" si="229"/>
        <v>0</v>
      </c>
      <c r="CS93" s="96">
        <f t="shared" si="230"/>
        <v>0</v>
      </c>
    </row>
    <row r="94" spans="1:97" ht="12.9" customHeight="1" x14ac:dyDescent="0.25">
      <c r="A94" s="212"/>
      <c r="B94" s="186"/>
      <c r="C94" s="186"/>
      <c r="D94" s="195"/>
      <c r="E94" s="188"/>
      <c r="F94" s="270"/>
      <c r="G94" s="189"/>
      <c r="H94" s="177"/>
      <c r="I94" s="190"/>
      <c r="J94" s="191"/>
      <c r="K94" s="388">
        <f t="shared" si="231"/>
        <v>0</v>
      </c>
      <c r="L94" s="94">
        <f t="shared" si="232"/>
        <v>0</v>
      </c>
      <c r="M94" s="9">
        <f t="shared" si="168"/>
        <v>0</v>
      </c>
      <c r="N94" s="9">
        <f t="shared" si="233"/>
        <v>0</v>
      </c>
      <c r="O94" s="9"/>
      <c r="P94" s="96">
        <f t="shared" si="169"/>
        <v>0</v>
      </c>
      <c r="Q94" s="4">
        <f t="shared" si="163"/>
        <v>0</v>
      </c>
      <c r="R94" s="9">
        <f t="shared" si="170"/>
        <v>0</v>
      </c>
      <c r="S94" s="9">
        <f t="shared" si="171"/>
        <v>0</v>
      </c>
      <c r="T94" s="9">
        <f t="shared" si="234"/>
        <v>0</v>
      </c>
      <c r="U94" s="9">
        <f t="shared" si="235"/>
        <v>0</v>
      </c>
      <c r="V94" s="9">
        <f t="shared" si="172"/>
        <v>0</v>
      </c>
      <c r="W94" s="9">
        <f t="shared" si="173"/>
        <v>0</v>
      </c>
      <c r="X94" s="9">
        <f t="shared" si="236"/>
        <v>0</v>
      </c>
      <c r="Y94" s="96">
        <f t="shared" si="237"/>
        <v>0</v>
      </c>
      <c r="Z94" s="4">
        <f t="shared" si="238"/>
        <v>0</v>
      </c>
      <c r="AA94" s="9">
        <f t="shared" si="175"/>
        <v>0</v>
      </c>
      <c r="AB94" s="9">
        <f t="shared" si="176"/>
        <v>0</v>
      </c>
      <c r="AC94" s="9">
        <f t="shared" si="239"/>
        <v>0</v>
      </c>
      <c r="AD94" s="9">
        <f t="shared" si="177"/>
        <v>0</v>
      </c>
      <c r="AE94" s="9">
        <f t="shared" si="178"/>
        <v>0</v>
      </c>
      <c r="AF94" s="9">
        <f t="shared" si="179"/>
        <v>0</v>
      </c>
      <c r="AG94" s="9">
        <f t="shared" si="180"/>
        <v>0</v>
      </c>
      <c r="AH94" s="96">
        <f t="shared" si="181"/>
        <v>0</v>
      </c>
      <c r="AI94" s="4">
        <f t="shared" si="238"/>
        <v>0</v>
      </c>
      <c r="AJ94" s="9">
        <f t="shared" si="182"/>
        <v>0</v>
      </c>
      <c r="AK94" s="9">
        <f t="shared" si="183"/>
        <v>0</v>
      </c>
      <c r="AL94" s="9">
        <f t="shared" si="240"/>
        <v>0</v>
      </c>
      <c r="AM94" s="9">
        <f t="shared" si="184"/>
        <v>0</v>
      </c>
      <c r="AN94" s="9">
        <f t="shared" si="185"/>
        <v>0</v>
      </c>
      <c r="AO94" s="9">
        <f t="shared" si="186"/>
        <v>0</v>
      </c>
      <c r="AP94" s="9">
        <f t="shared" si="187"/>
        <v>0</v>
      </c>
      <c r="AQ94" s="96">
        <f t="shared" si="188"/>
        <v>0</v>
      </c>
      <c r="AR94" s="4">
        <f t="shared" si="238"/>
        <v>0</v>
      </c>
      <c r="AS94" s="9">
        <f t="shared" si="189"/>
        <v>0</v>
      </c>
      <c r="AT94" s="9">
        <f t="shared" si="190"/>
        <v>0</v>
      </c>
      <c r="AU94" s="9">
        <f t="shared" si="241"/>
        <v>0</v>
      </c>
      <c r="AV94" s="9">
        <f t="shared" si="191"/>
        <v>0</v>
      </c>
      <c r="AW94" s="9">
        <f t="shared" si="192"/>
        <v>0</v>
      </c>
      <c r="AX94" s="9">
        <f t="shared" si="193"/>
        <v>0</v>
      </c>
      <c r="AY94" s="9">
        <f t="shared" si="194"/>
        <v>0</v>
      </c>
      <c r="AZ94" s="96">
        <f t="shared" si="195"/>
        <v>0</v>
      </c>
      <c r="BA94" s="4">
        <f t="shared" si="238"/>
        <v>0</v>
      </c>
      <c r="BB94" s="9">
        <f t="shared" si="196"/>
        <v>0</v>
      </c>
      <c r="BC94" s="9">
        <f t="shared" si="197"/>
        <v>0</v>
      </c>
      <c r="BD94" s="9">
        <f t="shared" si="242"/>
        <v>0</v>
      </c>
      <c r="BE94" s="9">
        <f t="shared" si="198"/>
        <v>0</v>
      </c>
      <c r="BF94" s="9">
        <f t="shared" si="199"/>
        <v>0</v>
      </c>
      <c r="BG94" s="9">
        <f t="shared" si="200"/>
        <v>0</v>
      </c>
      <c r="BH94" s="9">
        <f t="shared" si="201"/>
        <v>0</v>
      </c>
      <c r="BI94" s="96">
        <f t="shared" si="202"/>
        <v>0</v>
      </c>
      <c r="BJ94" s="4">
        <f t="shared" si="238"/>
        <v>0</v>
      </c>
      <c r="BK94" s="9">
        <f t="shared" si="203"/>
        <v>0</v>
      </c>
      <c r="BL94" s="9">
        <f t="shared" si="204"/>
        <v>0</v>
      </c>
      <c r="BM94" s="9">
        <f t="shared" si="243"/>
        <v>0</v>
      </c>
      <c r="BN94" s="9">
        <f t="shared" si="205"/>
        <v>0</v>
      </c>
      <c r="BO94" s="9">
        <f t="shared" si="206"/>
        <v>0</v>
      </c>
      <c r="BP94" s="9">
        <f t="shared" si="207"/>
        <v>0</v>
      </c>
      <c r="BQ94" s="9">
        <f t="shared" si="208"/>
        <v>0</v>
      </c>
      <c r="BR94" s="96">
        <f t="shared" si="209"/>
        <v>0</v>
      </c>
      <c r="BS94" s="4">
        <f t="shared" si="238"/>
        <v>0</v>
      </c>
      <c r="BT94" s="9">
        <f t="shared" si="210"/>
        <v>0</v>
      </c>
      <c r="BU94" s="9">
        <f t="shared" si="211"/>
        <v>0</v>
      </c>
      <c r="BV94" s="9">
        <f t="shared" si="244"/>
        <v>0</v>
      </c>
      <c r="BW94" s="9">
        <f t="shared" si="212"/>
        <v>0</v>
      </c>
      <c r="BX94" s="9">
        <f t="shared" si="213"/>
        <v>0</v>
      </c>
      <c r="BY94" s="9">
        <f t="shared" si="214"/>
        <v>0</v>
      </c>
      <c r="BZ94" s="9">
        <f t="shared" si="215"/>
        <v>0</v>
      </c>
      <c r="CA94" s="96">
        <f t="shared" si="216"/>
        <v>0</v>
      </c>
      <c r="CB94" s="4">
        <f t="shared" si="238"/>
        <v>0</v>
      </c>
      <c r="CC94" s="9">
        <f t="shared" si="217"/>
        <v>0</v>
      </c>
      <c r="CD94" s="9">
        <f t="shared" si="218"/>
        <v>0</v>
      </c>
      <c r="CE94" s="9">
        <f t="shared" si="245"/>
        <v>0</v>
      </c>
      <c r="CF94" s="9">
        <f t="shared" si="219"/>
        <v>0</v>
      </c>
      <c r="CG94" s="9">
        <f t="shared" si="220"/>
        <v>0</v>
      </c>
      <c r="CH94" s="9">
        <f t="shared" si="221"/>
        <v>0</v>
      </c>
      <c r="CI94" s="9">
        <f t="shared" si="222"/>
        <v>0</v>
      </c>
      <c r="CJ94" s="96">
        <f t="shared" si="223"/>
        <v>0</v>
      </c>
      <c r="CK94" s="4">
        <f t="shared" si="238"/>
        <v>0</v>
      </c>
      <c r="CL94" s="9">
        <f t="shared" si="224"/>
        <v>0</v>
      </c>
      <c r="CM94" s="9">
        <f t="shared" si="225"/>
        <v>0</v>
      </c>
      <c r="CN94" s="9">
        <f t="shared" si="246"/>
        <v>0</v>
      </c>
      <c r="CO94" s="9">
        <f t="shared" si="226"/>
        <v>0</v>
      </c>
      <c r="CP94" s="9">
        <f t="shared" si="227"/>
        <v>0</v>
      </c>
      <c r="CQ94" s="9">
        <f t="shared" si="228"/>
        <v>0</v>
      </c>
      <c r="CR94" s="9">
        <f t="shared" si="229"/>
        <v>0</v>
      </c>
      <c r="CS94" s="96">
        <f t="shared" si="230"/>
        <v>0</v>
      </c>
    </row>
    <row r="95" spans="1:97" ht="12.9" customHeight="1" x14ac:dyDescent="0.25">
      <c r="A95" s="212"/>
      <c r="B95" s="186"/>
      <c r="C95" s="186"/>
      <c r="D95" s="195"/>
      <c r="E95" s="188"/>
      <c r="F95" s="270"/>
      <c r="G95" s="189"/>
      <c r="H95" s="177"/>
      <c r="I95" s="190"/>
      <c r="J95" s="191"/>
      <c r="K95" s="388">
        <f t="shared" si="231"/>
        <v>0</v>
      </c>
      <c r="L95" s="94">
        <f t="shared" si="232"/>
        <v>0</v>
      </c>
      <c r="M95" s="9">
        <f t="shared" si="168"/>
        <v>0</v>
      </c>
      <c r="N95" s="9">
        <f t="shared" si="233"/>
        <v>0</v>
      </c>
      <c r="O95" s="9"/>
      <c r="P95" s="96">
        <f t="shared" si="169"/>
        <v>0</v>
      </c>
      <c r="Q95" s="4">
        <f t="shared" si="163"/>
        <v>0</v>
      </c>
      <c r="R95" s="9">
        <f t="shared" si="170"/>
        <v>0</v>
      </c>
      <c r="S95" s="9">
        <f t="shared" si="171"/>
        <v>0</v>
      </c>
      <c r="T95" s="9">
        <f t="shared" si="234"/>
        <v>0</v>
      </c>
      <c r="U95" s="9">
        <f t="shared" si="235"/>
        <v>0</v>
      </c>
      <c r="V95" s="9">
        <f t="shared" si="172"/>
        <v>0</v>
      </c>
      <c r="W95" s="9">
        <f t="shared" si="173"/>
        <v>0</v>
      </c>
      <c r="X95" s="9">
        <f t="shared" si="236"/>
        <v>0</v>
      </c>
      <c r="Y95" s="96">
        <f t="shared" si="237"/>
        <v>0</v>
      </c>
      <c r="Z95" s="4">
        <f t="shared" si="238"/>
        <v>0</v>
      </c>
      <c r="AA95" s="9">
        <f t="shared" si="175"/>
        <v>0</v>
      </c>
      <c r="AB95" s="9">
        <f t="shared" si="176"/>
        <v>0</v>
      </c>
      <c r="AC95" s="9">
        <f t="shared" si="239"/>
        <v>0</v>
      </c>
      <c r="AD95" s="9">
        <f t="shared" si="177"/>
        <v>0</v>
      </c>
      <c r="AE95" s="9">
        <f t="shared" si="178"/>
        <v>0</v>
      </c>
      <c r="AF95" s="9">
        <f t="shared" si="179"/>
        <v>0</v>
      </c>
      <c r="AG95" s="9">
        <f t="shared" si="180"/>
        <v>0</v>
      </c>
      <c r="AH95" s="96">
        <f t="shared" si="181"/>
        <v>0</v>
      </c>
      <c r="AI95" s="4">
        <f t="shared" si="238"/>
        <v>0</v>
      </c>
      <c r="AJ95" s="9">
        <f t="shared" si="182"/>
        <v>0</v>
      </c>
      <c r="AK95" s="9">
        <f t="shared" si="183"/>
        <v>0</v>
      </c>
      <c r="AL95" s="9">
        <f t="shared" si="240"/>
        <v>0</v>
      </c>
      <c r="AM95" s="9">
        <f t="shared" si="184"/>
        <v>0</v>
      </c>
      <c r="AN95" s="9">
        <f t="shared" si="185"/>
        <v>0</v>
      </c>
      <c r="AO95" s="9">
        <f t="shared" si="186"/>
        <v>0</v>
      </c>
      <c r="AP95" s="9">
        <f t="shared" si="187"/>
        <v>0</v>
      </c>
      <c r="AQ95" s="96">
        <f t="shared" si="188"/>
        <v>0</v>
      </c>
      <c r="AR95" s="4">
        <f t="shared" si="238"/>
        <v>0</v>
      </c>
      <c r="AS95" s="9">
        <f t="shared" si="189"/>
        <v>0</v>
      </c>
      <c r="AT95" s="9">
        <f t="shared" si="190"/>
        <v>0</v>
      </c>
      <c r="AU95" s="9">
        <f t="shared" si="241"/>
        <v>0</v>
      </c>
      <c r="AV95" s="9">
        <f t="shared" si="191"/>
        <v>0</v>
      </c>
      <c r="AW95" s="9">
        <f t="shared" si="192"/>
        <v>0</v>
      </c>
      <c r="AX95" s="9">
        <f t="shared" si="193"/>
        <v>0</v>
      </c>
      <c r="AY95" s="9">
        <f t="shared" si="194"/>
        <v>0</v>
      </c>
      <c r="AZ95" s="96">
        <f t="shared" si="195"/>
        <v>0</v>
      </c>
      <c r="BA95" s="4">
        <f t="shared" si="238"/>
        <v>0</v>
      </c>
      <c r="BB95" s="9">
        <f t="shared" si="196"/>
        <v>0</v>
      </c>
      <c r="BC95" s="9">
        <f t="shared" si="197"/>
        <v>0</v>
      </c>
      <c r="BD95" s="9">
        <f t="shared" si="242"/>
        <v>0</v>
      </c>
      <c r="BE95" s="9">
        <f t="shared" si="198"/>
        <v>0</v>
      </c>
      <c r="BF95" s="9">
        <f t="shared" si="199"/>
        <v>0</v>
      </c>
      <c r="BG95" s="9">
        <f t="shared" si="200"/>
        <v>0</v>
      </c>
      <c r="BH95" s="9">
        <f t="shared" si="201"/>
        <v>0</v>
      </c>
      <c r="BI95" s="96">
        <f t="shared" si="202"/>
        <v>0</v>
      </c>
      <c r="BJ95" s="4">
        <f t="shared" si="238"/>
        <v>0</v>
      </c>
      <c r="BK95" s="9">
        <f t="shared" si="203"/>
        <v>0</v>
      </c>
      <c r="BL95" s="9">
        <f t="shared" si="204"/>
        <v>0</v>
      </c>
      <c r="BM95" s="9">
        <f t="shared" si="243"/>
        <v>0</v>
      </c>
      <c r="BN95" s="9">
        <f t="shared" si="205"/>
        <v>0</v>
      </c>
      <c r="BO95" s="9">
        <f t="shared" si="206"/>
        <v>0</v>
      </c>
      <c r="BP95" s="9">
        <f t="shared" si="207"/>
        <v>0</v>
      </c>
      <c r="BQ95" s="9">
        <f t="shared" si="208"/>
        <v>0</v>
      </c>
      <c r="BR95" s="96">
        <f t="shared" si="209"/>
        <v>0</v>
      </c>
      <c r="BS95" s="4">
        <f t="shared" si="238"/>
        <v>0</v>
      </c>
      <c r="BT95" s="9">
        <f t="shared" si="210"/>
        <v>0</v>
      </c>
      <c r="BU95" s="9">
        <f t="shared" si="211"/>
        <v>0</v>
      </c>
      <c r="BV95" s="9">
        <f t="shared" si="244"/>
        <v>0</v>
      </c>
      <c r="BW95" s="9">
        <f t="shared" si="212"/>
        <v>0</v>
      </c>
      <c r="BX95" s="9">
        <f t="shared" si="213"/>
        <v>0</v>
      </c>
      <c r="BY95" s="9">
        <f t="shared" si="214"/>
        <v>0</v>
      </c>
      <c r="BZ95" s="9">
        <f t="shared" si="215"/>
        <v>0</v>
      </c>
      <c r="CA95" s="96">
        <f t="shared" si="216"/>
        <v>0</v>
      </c>
      <c r="CB95" s="4">
        <f t="shared" si="238"/>
        <v>0</v>
      </c>
      <c r="CC95" s="9">
        <f t="shared" si="217"/>
        <v>0</v>
      </c>
      <c r="CD95" s="9">
        <f t="shared" si="218"/>
        <v>0</v>
      </c>
      <c r="CE95" s="9">
        <f t="shared" si="245"/>
        <v>0</v>
      </c>
      <c r="CF95" s="9">
        <f t="shared" si="219"/>
        <v>0</v>
      </c>
      <c r="CG95" s="9">
        <f t="shared" si="220"/>
        <v>0</v>
      </c>
      <c r="CH95" s="9">
        <f t="shared" si="221"/>
        <v>0</v>
      </c>
      <c r="CI95" s="9">
        <f t="shared" si="222"/>
        <v>0</v>
      </c>
      <c r="CJ95" s="96">
        <f t="shared" si="223"/>
        <v>0</v>
      </c>
      <c r="CK95" s="4">
        <f t="shared" si="238"/>
        <v>0</v>
      </c>
      <c r="CL95" s="9">
        <f t="shared" si="224"/>
        <v>0</v>
      </c>
      <c r="CM95" s="9">
        <f t="shared" si="225"/>
        <v>0</v>
      </c>
      <c r="CN95" s="9">
        <f t="shared" si="246"/>
        <v>0</v>
      </c>
      <c r="CO95" s="9">
        <f t="shared" si="226"/>
        <v>0</v>
      </c>
      <c r="CP95" s="9">
        <f t="shared" si="227"/>
        <v>0</v>
      </c>
      <c r="CQ95" s="9">
        <f t="shared" si="228"/>
        <v>0</v>
      </c>
      <c r="CR95" s="9">
        <f t="shared" si="229"/>
        <v>0</v>
      </c>
      <c r="CS95" s="96">
        <f t="shared" si="230"/>
        <v>0</v>
      </c>
    </row>
    <row r="96" spans="1:97" ht="12.9" customHeight="1" x14ac:dyDescent="0.25">
      <c r="A96" s="212"/>
      <c r="B96" s="186"/>
      <c r="C96" s="186"/>
      <c r="D96" s="195"/>
      <c r="E96" s="188"/>
      <c r="F96" s="270"/>
      <c r="G96" s="189"/>
      <c r="H96" s="177"/>
      <c r="I96" s="190"/>
      <c r="J96" s="191"/>
      <c r="K96" s="388">
        <f t="shared" si="231"/>
        <v>0</v>
      </c>
      <c r="L96" s="94">
        <f t="shared" si="232"/>
        <v>0</v>
      </c>
      <c r="M96" s="9">
        <f t="shared" ref="M96:M106" si="247">IF(AND(E96-N96&gt;=0,F96&gt;0,YEAR(M$4)&gt;=YEAR(F96)),E96-N96,IF(AND(E96-N96&lt;0,F96&gt;0,YEAR(M$4)&gt;=YEAR(F96)),E96-N96,0))</f>
        <v>0</v>
      </c>
      <c r="N96" s="9">
        <f t="shared" si="233"/>
        <v>0</v>
      </c>
      <c r="O96" s="9"/>
      <c r="P96" s="96">
        <f t="shared" ref="P96:P106" si="248">IF(AND($F96&gt;0,$F96&lt;=N$4),$E96,0)</f>
        <v>0</v>
      </c>
      <c r="Q96" s="4">
        <f t="shared" si="163"/>
        <v>0</v>
      </c>
      <c r="R96" s="9">
        <f t="shared" ref="R96:R106" si="249">IF(Q96&lt;&gt;0,ROUND(Q96*YEARFRAC($F96,S$4,0),2),0)</f>
        <v>0</v>
      </c>
      <c r="S96" s="9">
        <f t="shared" si="146"/>
        <v>0</v>
      </c>
      <c r="T96" s="9">
        <f t="shared" si="234"/>
        <v>0</v>
      </c>
      <c r="U96" s="9">
        <f t="shared" si="235"/>
        <v>0</v>
      </c>
      <c r="V96" s="9">
        <f t="shared" ref="V96:V106" si="250">IF(AND(YEAR(V$4)=YEAR($F96),$E96&gt;0,$F96&gt;0,$E96-U96&gt;=0),$E96-U96,IF(AND(YEAR(V$4)&gt;YEAR($F96),$E96&gt;0,$F96&gt;0,M96-U96&gt;=0),M96-U96,IF(AND(YEAR(V$4)=YEAR($F96),$E96&lt;0,$F96&gt;0,$E96-U96&lt;0),$E96-U96,IF(AND(YEAR(V$4)&gt;YEAR($F96),$E96&lt;0,$F96&gt;0,M96-U96&lt;=0),M96-U96,0))))</f>
        <v>0</v>
      </c>
      <c r="W96" s="9">
        <f t="shared" si="149"/>
        <v>0</v>
      </c>
      <c r="X96" s="9">
        <f t="shared" si="236"/>
        <v>0</v>
      </c>
      <c r="Y96" s="96">
        <f t="shared" si="237"/>
        <v>0</v>
      </c>
      <c r="Z96" s="4">
        <f t="shared" si="238"/>
        <v>0</v>
      </c>
      <c r="AA96" s="9">
        <f t="shared" si="175"/>
        <v>0</v>
      </c>
      <c r="AB96" s="9">
        <f t="shared" si="176"/>
        <v>0</v>
      </c>
      <c r="AC96" s="9">
        <f t="shared" si="239"/>
        <v>0</v>
      </c>
      <c r="AD96" s="9">
        <f t="shared" si="177"/>
        <v>0</v>
      </c>
      <c r="AE96" s="9">
        <f t="shared" si="178"/>
        <v>0</v>
      </c>
      <c r="AF96" s="9">
        <f t="shared" si="179"/>
        <v>0</v>
      </c>
      <c r="AG96" s="9">
        <f t="shared" si="180"/>
        <v>0</v>
      </c>
      <c r="AH96" s="96">
        <f t="shared" si="181"/>
        <v>0</v>
      </c>
      <c r="AI96" s="4">
        <f t="shared" si="238"/>
        <v>0</v>
      </c>
      <c r="AJ96" s="9">
        <f t="shared" si="182"/>
        <v>0</v>
      </c>
      <c r="AK96" s="9">
        <f t="shared" si="183"/>
        <v>0</v>
      </c>
      <c r="AL96" s="9">
        <f t="shared" si="240"/>
        <v>0</v>
      </c>
      <c r="AM96" s="9">
        <f t="shared" si="184"/>
        <v>0</v>
      </c>
      <c r="AN96" s="9">
        <f t="shared" si="185"/>
        <v>0</v>
      </c>
      <c r="AO96" s="9">
        <f t="shared" si="186"/>
        <v>0</v>
      </c>
      <c r="AP96" s="9">
        <f t="shared" si="187"/>
        <v>0</v>
      </c>
      <c r="AQ96" s="96">
        <f t="shared" si="188"/>
        <v>0</v>
      </c>
      <c r="AR96" s="4">
        <f t="shared" si="238"/>
        <v>0</v>
      </c>
      <c r="AS96" s="9">
        <f t="shared" si="189"/>
        <v>0</v>
      </c>
      <c r="AT96" s="9">
        <f t="shared" si="190"/>
        <v>0</v>
      </c>
      <c r="AU96" s="9">
        <f t="shared" si="241"/>
        <v>0</v>
      </c>
      <c r="AV96" s="9">
        <f t="shared" si="191"/>
        <v>0</v>
      </c>
      <c r="AW96" s="9">
        <f t="shared" si="192"/>
        <v>0</v>
      </c>
      <c r="AX96" s="9">
        <f t="shared" si="193"/>
        <v>0</v>
      </c>
      <c r="AY96" s="9">
        <f t="shared" si="194"/>
        <v>0</v>
      </c>
      <c r="AZ96" s="96">
        <f t="shared" si="195"/>
        <v>0</v>
      </c>
      <c r="BA96" s="4">
        <f t="shared" si="238"/>
        <v>0</v>
      </c>
      <c r="BB96" s="9">
        <f t="shared" si="196"/>
        <v>0</v>
      </c>
      <c r="BC96" s="9">
        <f t="shared" si="197"/>
        <v>0</v>
      </c>
      <c r="BD96" s="9">
        <f t="shared" si="242"/>
        <v>0</v>
      </c>
      <c r="BE96" s="9">
        <f t="shared" si="198"/>
        <v>0</v>
      </c>
      <c r="BF96" s="9">
        <f t="shared" si="199"/>
        <v>0</v>
      </c>
      <c r="BG96" s="9">
        <f t="shared" si="200"/>
        <v>0</v>
      </c>
      <c r="BH96" s="9">
        <f t="shared" si="201"/>
        <v>0</v>
      </c>
      <c r="BI96" s="96">
        <f t="shared" si="202"/>
        <v>0</v>
      </c>
      <c r="BJ96" s="4">
        <f t="shared" si="238"/>
        <v>0</v>
      </c>
      <c r="BK96" s="9">
        <f t="shared" si="203"/>
        <v>0</v>
      </c>
      <c r="BL96" s="9">
        <f t="shared" si="204"/>
        <v>0</v>
      </c>
      <c r="BM96" s="9">
        <f t="shared" si="243"/>
        <v>0</v>
      </c>
      <c r="BN96" s="9">
        <f t="shared" si="205"/>
        <v>0</v>
      </c>
      <c r="BO96" s="9">
        <f t="shared" si="206"/>
        <v>0</v>
      </c>
      <c r="BP96" s="9">
        <f t="shared" si="207"/>
        <v>0</v>
      </c>
      <c r="BQ96" s="9">
        <f t="shared" si="208"/>
        <v>0</v>
      </c>
      <c r="BR96" s="96">
        <f t="shared" si="209"/>
        <v>0</v>
      </c>
      <c r="BS96" s="4">
        <f t="shared" si="238"/>
        <v>0</v>
      </c>
      <c r="BT96" s="9">
        <f t="shared" si="210"/>
        <v>0</v>
      </c>
      <c r="BU96" s="9">
        <f t="shared" si="211"/>
        <v>0</v>
      </c>
      <c r="BV96" s="9">
        <f t="shared" si="244"/>
        <v>0</v>
      </c>
      <c r="BW96" s="9">
        <f t="shared" si="212"/>
        <v>0</v>
      </c>
      <c r="BX96" s="9">
        <f t="shared" si="213"/>
        <v>0</v>
      </c>
      <c r="BY96" s="9">
        <f t="shared" si="214"/>
        <v>0</v>
      </c>
      <c r="BZ96" s="9">
        <f t="shared" si="215"/>
        <v>0</v>
      </c>
      <c r="CA96" s="96">
        <f t="shared" si="216"/>
        <v>0</v>
      </c>
      <c r="CB96" s="4">
        <f t="shared" si="238"/>
        <v>0</v>
      </c>
      <c r="CC96" s="9">
        <f t="shared" si="217"/>
        <v>0</v>
      </c>
      <c r="CD96" s="9">
        <f t="shared" si="218"/>
        <v>0</v>
      </c>
      <c r="CE96" s="9">
        <f t="shared" si="245"/>
        <v>0</v>
      </c>
      <c r="CF96" s="9">
        <f t="shared" si="219"/>
        <v>0</v>
      </c>
      <c r="CG96" s="9">
        <f t="shared" si="220"/>
        <v>0</v>
      </c>
      <c r="CH96" s="9">
        <f t="shared" si="221"/>
        <v>0</v>
      </c>
      <c r="CI96" s="9">
        <f t="shared" si="222"/>
        <v>0</v>
      </c>
      <c r="CJ96" s="96">
        <f t="shared" si="223"/>
        <v>0</v>
      </c>
      <c r="CK96" s="4">
        <f t="shared" si="238"/>
        <v>0</v>
      </c>
      <c r="CL96" s="9">
        <f t="shared" si="224"/>
        <v>0</v>
      </c>
      <c r="CM96" s="9">
        <f t="shared" si="225"/>
        <v>0</v>
      </c>
      <c r="CN96" s="9">
        <f t="shared" si="246"/>
        <v>0</v>
      </c>
      <c r="CO96" s="9">
        <f t="shared" si="226"/>
        <v>0</v>
      </c>
      <c r="CP96" s="9">
        <f t="shared" si="227"/>
        <v>0</v>
      </c>
      <c r="CQ96" s="9">
        <f t="shared" si="228"/>
        <v>0</v>
      </c>
      <c r="CR96" s="9">
        <f t="shared" si="229"/>
        <v>0</v>
      </c>
      <c r="CS96" s="96">
        <f t="shared" si="230"/>
        <v>0</v>
      </c>
    </row>
    <row r="97" spans="1:97" ht="12.9" customHeight="1" x14ac:dyDescent="0.25">
      <c r="A97" s="212"/>
      <c r="B97" s="186"/>
      <c r="C97" s="186"/>
      <c r="D97" s="195"/>
      <c r="E97" s="188"/>
      <c r="F97" s="270"/>
      <c r="G97" s="189"/>
      <c r="H97" s="177"/>
      <c r="I97" s="190"/>
      <c r="J97" s="191"/>
      <c r="K97" s="388">
        <f t="shared" si="231"/>
        <v>0</v>
      </c>
      <c r="L97" s="94">
        <f t="shared" si="232"/>
        <v>0</v>
      </c>
      <c r="M97" s="9">
        <f t="shared" si="247"/>
        <v>0</v>
      </c>
      <c r="N97" s="9">
        <f t="shared" si="233"/>
        <v>0</v>
      </c>
      <c r="O97" s="9"/>
      <c r="P97" s="96">
        <f t="shared" si="248"/>
        <v>0</v>
      </c>
      <c r="Q97" s="4">
        <f t="shared" si="163"/>
        <v>0</v>
      </c>
      <c r="R97" s="9">
        <f t="shared" si="249"/>
        <v>0</v>
      </c>
      <c r="S97" s="9">
        <f t="shared" si="146"/>
        <v>0</v>
      </c>
      <c r="T97" s="9">
        <f t="shared" si="234"/>
        <v>0</v>
      </c>
      <c r="U97" s="9">
        <f t="shared" si="235"/>
        <v>0</v>
      </c>
      <c r="V97" s="9">
        <f t="shared" si="250"/>
        <v>0</v>
      </c>
      <c r="W97" s="9">
        <f t="shared" si="149"/>
        <v>0</v>
      </c>
      <c r="X97" s="9">
        <f t="shared" si="236"/>
        <v>0</v>
      </c>
      <c r="Y97" s="96">
        <f t="shared" si="237"/>
        <v>0</v>
      </c>
      <c r="Z97" s="4">
        <f t="shared" si="238"/>
        <v>0</v>
      </c>
      <c r="AA97" s="9">
        <f t="shared" si="175"/>
        <v>0</v>
      </c>
      <c r="AB97" s="9">
        <f t="shared" si="176"/>
        <v>0</v>
      </c>
      <c r="AC97" s="9">
        <f t="shared" si="239"/>
        <v>0</v>
      </c>
      <c r="AD97" s="9">
        <f t="shared" si="177"/>
        <v>0</v>
      </c>
      <c r="AE97" s="9">
        <f t="shared" si="178"/>
        <v>0</v>
      </c>
      <c r="AF97" s="9">
        <f t="shared" si="179"/>
        <v>0</v>
      </c>
      <c r="AG97" s="9">
        <f t="shared" si="180"/>
        <v>0</v>
      </c>
      <c r="AH97" s="96">
        <f t="shared" si="181"/>
        <v>0</v>
      </c>
      <c r="AI97" s="4">
        <f t="shared" si="238"/>
        <v>0</v>
      </c>
      <c r="AJ97" s="9">
        <f t="shared" si="182"/>
        <v>0</v>
      </c>
      <c r="AK97" s="9">
        <f t="shared" si="183"/>
        <v>0</v>
      </c>
      <c r="AL97" s="9">
        <f t="shared" si="240"/>
        <v>0</v>
      </c>
      <c r="AM97" s="9">
        <f t="shared" si="184"/>
        <v>0</v>
      </c>
      <c r="AN97" s="9">
        <f t="shared" si="185"/>
        <v>0</v>
      </c>
      <c r="AO97" s="9">
        <f t="shared" si="186"/>
        <v>0</v>
      </c>
      <c r="AP97" s="9">
        <f t="shared" si="187"/>
        <v>0</v>
      </c>
      <c r="AQ97" s="96">
        <f t="shared" si="188"/>
        <v>0</v>
      </c>
      <c r="AR97" s="4">
        <f t="shared" si="238"/>
        <v>0</v>
      </c>
      <c r="AS97" s="9">
        <f t="shared" si="189"/>
        <v>0</v>
      </c>
      <c r="AT97" s="9">
        <f t="shared" si="190"/>
        <v>0</v>
      </c>
      <c r="AU97" s="9">
        <f t="shared" si="241"/>
        <v>0</v>
      </c>
      <c r="AV97" s="9">
        <f t="shared" si="191"/>
        <v>0</v>
      </c>
      <c r="AW97" s="9">
        <f t="shared" si="192"/>
        <v>0</v>
      </c>
      <c r="AX97" s="9">
        <f t="shared" si="193"/>
        <v>0</v>
      </c>
      <c r="AY97" s="9">
        <f t="shared" si="194"/>
        <v>0</v>
      </c>
      <c r="AZ97" s="96">
        <f t="shared" si="195"/>
        <v>0</v>
      </c>
      <c r="BA97" s="4">
        <f t="shared" si="238"/>
        <v>0</v>
      </c>
      <c r="BB97" s="9">
        <f t="shared" si="196"/>
        <v>0</v>
      </c>
      <c r="BC97" s="9">
        <f t="shared" si="197"/>
        <v>0</v>
      </c>
      <c r="BD97" s="9">
        <f t="shared" si="242"/>
        <v>0</v>
      </c>
      <c r="BE97" s="9">
        <f t="shared" si="198"/>
        <v>0</v>
      </c>
      <c r="BF97" s="9">
        <f t="shared" si="199"/>
        <v>0</v>
      </c>
      <c r="BG97" s="9">
        <f t="shared" si="200"/>
        <v>0</v>
      </c>
      <c r="BH97" s="9">
        <f t="shared" si="201"/>
        <v>0</v>
      </c>
      <c r="BI97" s="96">
        <f t="shared" si="202"/>
        <v>0</v>
      </c>
      <c r="BJ97" s="4">
        <f t="shared" si="238"/>
        <v>0</v>
      </c>
      <c r="BK97" s="9">
        <f t="shared" si="203"/>
        <v>0</v>
      </c>
      <c r="BL97" s="9">
        <f t="shared" si="204"/>
        <v>0</v>
      </c>
      <c r="BM97" s="9">
        <f t="shared" si="243"/>
        <v>0</v>
      </c>
      <c r="BN97" s="9">
        <f t="shared" si="205"/>
        <v>0</v>
      </c>
      <c r="BO97" s="9">
        <f t="shared" si="206"/>
        <v>0</v>
      </c>
      <c r="BP97" s="9">
        <f t="shared" si="207"/>
        <v>0</v>
      </c>
      <c r="BQ97" s="9">
        <f t="shared" si="208"/>
        <v>0</v>
      </c>
      <c r="BR97" s="96">
        <f t="shared" si="209"/>
        <v>0</v>
      </c>
      <c r="BS97" s="4">
        <f t="shared" si="238"/>
        <v>0</v>
      </c>
      <c r="BT97" s="9">
        <f t="shared" si="210"/>
        <v>0</v>
      </c>
      <c r="BU97" s="9">
        <f t="shared" si="211"/>
        <v>0</v>
      </c>
      <c r="BV97" s="9">
        <f t="shared" si="244"/>
        <v>0</v>
      </c>
      <c r="BW97" s="9">
        <f t="shared" si="212"/>
        <v>0</v>
      </c>
      <c r="BX97" s="9">
        <f t="shared" si="213"/>
        <v>0</v>
      </c>
      <c r="BY97" s="9">
        <f t="shared" si="214"/>
        <v>0</v>
      </c>
      <c r="BZ97" s="9">
        <f t="shared" si="215"/>
        <v>0</v>
      </c>
      <c r="CA97" s="96">
        <f t="shared" si="216"/>
        <v>0</v>
      </c>
      <c r="CB97" s="4">
        <f t="shared" si="238"/>
        <v>0</v>
      </c>
      <c r="CC97" s="9">
        <f t="shared" si="217"/>
        <v>0</v>
      </c>
      <c r="CD97" s="9">
        <f t="shared" si="218"/>
        <v>0</v>
      </c>
      <c r="CE97" s="9">
        <f t="shared" si="245"/>
        <v>0</v>
      </c>
      <c r="CF97" s="9">
        <f t="shared" si="219"/>
        <v>0</v>
      </c>
      <c r="CG97" s="9">
        <f t="shared" si="220"/>
        <v>0</v>
      </c>
      <c r="CH97" s="9">
        <f t="shared" si="221"/>
        <v>0</v>
      </c>
      <c r="CI97" s="9">
        <f t="shared" si="222"/>
        <v>0</v>
      </c>
      <c r="CJ97" s="96">
        <f t="shared" si="223"/>
        <v>0</v>
      </c>
      <c r="CK97" s="4">
        <f t="shared" si="238"/>
        <v>0</v>
      </c>
      <c r="CL97" s="9">
        <f t="shared" si="224"/>
        <v>0</v>
      </c>
      <c r="CM97" s="9">
        <f t="shared" si="225"/>
        <v>0</v>
      </c>
      <c r="CN97" s="9">
        <f t="shared" si="246"/>
        <v>0</v>
      </c>
      <c r="CO97" s="9">
        <f t="shared" si="226"/>
        <v>0</v>
      </c>
      <c r="CP97" s="9">
        <f t="shared" si="227"/>
        <v>0</v>
      </c>
      <c r="CQ97" s="9">
        <f t="shared" si="228"/>
        <v>0</v>
      </c>
      <c r="CR97" s="9">
        <f t="shared" si="229"/>
        <v>0</v>
      </c>
      <c r="CS97" s="96">
        <f t="shared" si="230"/>
        <v>0</v>
      </c>
    </row>
    <row r="98" spans="1:97" ht="12.9" customHeight="1" x14ac:dyDescent="0.25">
      <c r="A98" s="212"/>
      <c r="B98" s="186"/>
      <c r="C98" s="186"/>
      <c r="D98" s="195"/>
      <c r="E98" s="188"/>
      <c r="F98" s="270"/>
      <c r="G98" s="189"/>
      <c r="H98" s="177"/>
      <c r="I98" s="190"/>
      <c r="J98" s="191"/>
      <c r="K98" s="388">
        <f t="shared" si="231"/>
        <v>0</v>
      </c>
      <c r="L98" s="94">
        <f t="shared" si="232"/>
        <v>0</v>
      </c>
      <c r="M98" s="9">
        <f t="shared" si="247"/>
        <v>0</v>
      </c>
      <c r="N98" s="9">
        <f t="shared" si="233"/>
        <v>0</v>
      </c>
      <c r="O98" s="9"/>
      <c r="P98" s="96">
        <f t="shared" si="248"/>
        <v>0</v>
      </c>
      <c r="Q98" s="4">
        <f t="shared" si="163"/>
        <v>0</v>
      </c>
      <c r="R98" s="9">
        <f t="shared" si="249"/>
        <v>0</v>
      </c>
      <c r="S98" s="9">
        <f t="shared" si="146"/>
        <v>0</v>
      </c>
      <c r="T98" s="9">
        <f t="shared" si="234"/>
        <v>0</v>
      </c>
      <c r="U98" s="9">
        <f t="shared" si="235"/>
        <v>0</v>
      </c>
      <c r="V98" s="9">
        <f t="shared" si="250"/>
        <v>0</v>
      </c>
      <c r="W98" s="9">
        <f t="shared" si="149"/>
        <v>0</v>
      </c>
      <c r="X98" s="9">
        <f t="shared" si="236"/>
        <v>0</v>
      </c>
      <c r="Y98" s="96">
        <f t="shared" si="237"/>
        <v>0</v>
      </c>
      <c r="Z98" s="4">
        <f t="shared" si="238"/>
        <v>0</v>
      </c>
      <c r="AA98" s="9">
        <f t="shared" si="175"/>
        <v>0</v>
      </c>
      <c r="AB98" s="9">
        <f t="shared" si="176"/>
        <v>0</v>
      </c>
      <c r="AC98" s="9">
        <f t="shared" si="239"/>
        <v>0</v>
      </c>
      <c r="AD98" s="9">
        <f t="shared" si="177"/>
        <v>0</v>
      </c>
      <c r="AE98" s="9">
        <f t="shared" si="178"/>
        <v>0</v>
      </c>
      <c r="AF98" s="9">
        <f t="shared" si="179"/>
        <v>0</v>
      </c>
      <c r="AG98" s="9">
        <f t="shared" si="180"/>
        <v>0</v>
      </c>
      <c r="AH98" s="96">
        <f t="shared" si="181"/>
        <v>0</v>
      </c>
      <c r="AI98" s="4">
        <f t="shared" si="238"/>
        <v>0</v>
      </c>
      <c r="AJ98" s="9">
        <f t="shared" si="182"/>
        <v>0</v>
      </c>
      <c r="AK98" s="9">
        <f t="shared" si="183"/>
        <v>0</v>
      </c>
      <c r="AL98" s="9">
        <f t="shared" si="240"/>
        <v>0</v>
      </c>
      <c r="AM98" s="9">
        <f t="shared" si="184"/>
        <v>0</v>
      </c>
      <c r="AN98" s="9">
        <f t="shared" si="185"/>
        <v>0</v>
      </c>
      <c r="AO98" s="9">
        <f t="shared" si="186"/>
        <v>0</v>
      </c>
      <c r="AP98" s="9">
        <f t="shared" si="187"/>
        <v>0</v>
      </c>
      <c r="AQ98" s="96">
        <f t="shared" si="188"/>
        <v>0</v>
      </c>
      <c r="AR98" s="4">
        <f t="shared" si="238"/>
        <v>0</v>
      </c>
      <c r="AS98" s="9">
        <f t="shared" si="189"/>
        <v>0</v>
      </c>
      <c r="AT98" s="9">
        <f t="shared" si="190"/>
        <v>0</v>
      </c>
      <c r="AU98" s="9">
        <f t="shared" si="241"/>
        <v>0</v>
      </c>
      <c r="AV98" s="9">
        <f t="shared" si="191"/>
        <v>0</v>
      </c>
      <c r="AW98" s="9">
        <f t="shared" si="192"/>
        <v>0</v>
      </c>
      <c r="AX98" s="9">
        <f t="shared" si="193"/>
        <v>0</v>
      </c>
      <c r="AY98" s="9">
        <f t="shared" si="194"/>
        <v>0</v>
      </c>
      <c r="AZ98" s="96">
        <f t="shared" si="195"/>
        <v>0</v>
      </c>
      <c r="BA98" s="4">
        <f t="shared" si="238"/>
        <v>0</v>
      </c>
      <c r="BB98" s="9">
        <f t="shared" si="196"/>
        <v>0</v>
      </c>
      <c r="BC98" s="9">
        <f t="shared" si="197"/>
        <v>0</v>
      </c>
      <c r="BD98" s="9">
        <f t="shared" si="242"/>
        <v>0</v>
      </c>
      <c r="BE98" s="9">
        <f t="shared" si="198"/>
        <v>0</v>
      </c>
      <c r="BF98" s="9">
        <f t="shared" si="199"/>
        <v>0</v>
      </c>
      <c r="BG98" s="9">
        <f t="shared" si="200"/>
        <v>0</v>
      </c>
      <c r="BH98" s="9">
        <f t="shared" si="201"/>
        <v>0</v>
      </c>
      <c r="BI98" s="96">
        <f t="shared" si="202"/>
        <v>0</v>
      </c>
      <c r="BJ98" s="4">
        <f t="shared" si="238"/>
        <v>0</v>
      </c>
      <c r="BK98" s="9">
        <f t="shared" si="203"/>
        <v>0</v>
      </c>
      <c r="BL98" s="9">
        <f t="shared" si="204"/>
        <v>0</v>
      </c>
      <c r="BM98" s="9">
        <f t="shared" si="243"/>
        <v>0</v>
      </c>
      <c r="BN98" s="9">
        <f t="shared" si="205"/>
        <v>0</v>
      </c>
      <c r="BO98" s="9">
        <f t="shared" si="206"/>
        <v>0</v>
      </c>
      <c r="BP98" s="9">
        <f t="shared" si="207"/>
        <v>0</v>
      </c>
      <c r="BQ98" s="9">
        <f t="shared" si="208"/>
        <v>0</v>
      </c>
      <c r="BR98" s="96">
        <f t="shared" si="209"/>
        <v>0</v>
      </c>
      <c r="BS98" s="4">
        <f t="shared" si="238"/>
        <v>0</v>
      </c>
      <c r="BT98" s="9">
        <f t="shared" si="210"/>
        <v>0</v>
      </c>
      <c r="BU98" s="9">
        <f t="shared" si="211"/>
        <v>0</v>
      </c>
      <c r="BV98" s="9">
        <f t="shared" si="244"/>
        <v>0</v>
      </c>
      <c r="BW98" s="9">
        <f t="shared" si="212"/>
        <v>0</v>
      </c>
      <c r="BX98" s="9">
        <f t="shared" si="213"/>
        <v>0</v>
      </c>
      <c r="BY98" s="9">
        <f t="shared" si="214"/>
        <v>0</v>
      </c>
      <c r="BZ98" s="9">
        <f t="shared" si="215"/>
        <v>0</v>
      </c>
      <c r="CA98" s="96">
        <f t="shared" si="216"/>
        <v>0</v>
      </c>
      <c r="CB98" s="4">
        <f t="shared" si="238"/>
        <v>0</v>
      </c>
      <c r="CC98" s="9">
        <f t="shared" si="217"/>
        <v>0</v>
      </c>
      <c r="CD98" s="9">
        <f t="shared" si="218"/>
        <v>0</v>
      </c>
      <c r="CE98" s="9">
        <f t="shared" si="245"/>
        <v>0</v>
      </c>
      <c r="CF98" s="9">
        <f t="shared" si="219"/>
        <v>0</v>
      </c>
      <c r="CG98" s="9">
        <f t="shared" si="220"/>
        <v>0</v>
      </c>
      <c r="CH98" s="9">
        <f t="shared" si="221"/>
        <v>0</v>
      </c>
      <c r="CI98" s="9">
        <f t="shared" si="222"/>
        <v>0</v>
      </c>
      <c r="CJ98" s="96">
        <f t="shared" si="223"/>
        <v>0</v>
      </c>
      <c r="CK98" s="4">
        <f t="shared" si="238"/>
        <v>0</v>
      </c>
      <c r="CL98" s="9">
        <f t="shared" si="224"/>
        <v>0</v>
      </c>
      <c r="CM98" s="9">
        <f t="shared" si="225"/>
        <v>0</v>
      </c>
      <c r="CN98" s="9">
        <f t="shared" si="246"/>
        <v>0</v>
      </c>
      <c r="CO98" s="9">
        <f t="shared" si="226"/>
        <v>0</v>
      </c>
      <c r="CP98" s="9">
        <f t="shared" si="227"/>
        <v>0</v>
      </c>
      <c r="CQ98" s="9">
        <f t="shared" si="228"/>
        <v>0</v>
      </c>
      <c r="CR98" s="9">
        <f t="shared" si="229"/>
        <v>0</v>
      </c>
      <c r="CS98" s="96">
        <f t="shared" si="230"/>
        <v>0</v>
      </c>
    </row>
    <row r="99" spans="1:97" ht="12.9" customHeight="1" x14ac:dyDescent="0.25">
      <c r="A99" s="212"/>
      <c r="B99" s="186"/>
      <c r="C99" s="186"/>
      <c r="D99" s="195"/>
      <c r="E99" s="188"/>
      <c r="F99" s="270"/>
      <c r="G99" s="189"/>
      <c r="H99" s="177"/>
      <c r="I99" s="190"/>
      <c r="J99" s="191"/>
      <c r="K99" s="388">
        <f t="shared" si="231"/>
        <v>0</v>
      </c>
      <c r="L99" s="94">
        <f t="shared" si="232"/>
        <v>0</v>
      </c>
      <c r="M99" s="9">
        <f t="shared" si="247"/>
        <v>0</v>
      </c>
      <c r="N99" s="9">
        <f t="shared" si="233"/>
        <v>0</v>
      </c>
      <c r="O99" s="9"/>
      <c r="P99" s="96">
        <f t="shared" si="248"/>
        <v>0</v>
      </c>
      <c r="Q99" s="4">
        <f t="shared" si="163"/>
        <v>0</v>
      </c>
      <c r="R99" s="9">
        <f t="shared" si="249"/>
        <v>0</v>
      </c>
      <c r="S99" s="9">
        <f t="shared" si="146"/>
        <v>0</v>
      </c>
      <c r="T99" s="9">
        <f t="shared" si="234"/>
        <v>0</v>
      </c>
      <c r="U99" s="9">
        <f t="shared" si="235"/>
        <v>0</v>
      </c>
      <c r="V99" s="9">
        <f t="shared" si="250"/>
        <v>0</v>
      </c>
      <c r="W99" s="9">
        <f t="shared" si="149"/>
        <v>0</v>
      </c>
      <c r="X99" s="9">
        <f t="shared" si="236"/>
        <v>0</v>
      </c>
      <c r="Y99" s="96">
        <f t="shared" si="237"/>
        <v>0</v>
      </c>
      <c r="Z99" s="4">
        <f t="shared" si="238"/>
        <v>0</v>
      </c>
      <c r="AA99" s="9">
        <f t="shared" si="175"/>
        <v>0</v>
      </c>
      <c r="AB99" s="9">
        <f t="shared" si="176"/>
        <v>0</v>
      </c>
      <c r="AC99" s="9">
        <f t="shared" si="239"/>
        <v>0</v>
      </c>
      <c r="AD99" s="9">
        <f t="shared" si="177"/>
        <v>0</v>
      </c>
      <c r="AE99" s="9">
        <f t="shared" si="178"/>
        <v>0</v>
      </c>
      <c r="AF99" s="9">
        <f t="shared" si="179"/>
        <v>0</v>
      </c>
      <c r="AG99" s="9">
        <f t="shared" si="180"/>
        <v>0</v>
      </c>
      <c r="AH99" s="96">
        <f t="shared" si="181"/>
        <v>0</v>
      </c>
      <c r="AI99" s="4">
        <f t="shared" si="238"/>
        <v>0</v>
      </c>
      <c r="AJ99" s="9">
        <f t="shared" si="182"/>
        <v>0</v>
      </c>
      <c r="AK99" s="9">
        <f t="shared" si="183"/>
        <v>0</v>
      </c>
      <c r="AL99" s="9">
        <f t="shared" si="240"/>
        <v>0</v>
      </c>
      <c r="AM99" s="9">
        <f t="shared" si="184"/>
        <v>0</v>
      </c>
      <c r="AN99" s="9">
        <f t="shared" si="185"/>
        <v>0</v>
      </c>
      <c r="AO99" s="9">
        <f t="shared" si="186"/>
        <v>0</v>
      </c>
      <c r="AP99" s="9">
        <f t="shared" si="187"/>
        <v>0</v>
      </c>
      <c r="AQ99" s="96">
        <f t="shared" si="188"/>
        <v>0</v>
      </c>
      <c r="AR99" s="4">
        <f t="shared" si="238"/>
        <v>0</v>
      </c>
      <c r="AS99" s="9">
        <f t="shared" si="189"/>
        <v>0</v>
      </c>
      <c r="AT99" s="9">
        <f t="shared" si="190"/>
        <v>0</v>
      </c>
      <c r="AU99" s="9">
        <f t="shared" si="241"/>
        <v>0</v>
      </c>
      <c r="AV99" s="9">
        <f t="shared" si="191"/>
        <v>0</v>
      </c>
      <c r="AW99" s="9">
        <f t="shared" si="192"/>
        <v>0</v>
      </c>
      <c r="AX99" s="9">
        <f t="shared" si="193"/>
        <v>0</v>
      </c>
      <c r="AY99" s="9">
        <f t="shared" si="194"/>
        <v>0</v>
      </c>
      <c r="AZ99" s="96">
        <f t="shared" si="195"/>
        <v>0</v>
      </c>
      <c r="BA99" s="4">
        <f t="shared" si="238"/>
        <v>0</v>
      </c>
      <c r="BB99" s="9">
        <f t="shared" si="196"/>
        <v>0</v>
      </c>
      <c r="BC99" s="9">
        <f t="shared" si="197"/>
        <v>0</v>
      </c>
      <c r="BD99" s="9">
        <f t="shared" si="242"/>
        <v>0</v>
      </c>
      <c r="BE99" s="9">
        <f t="shared" si="198"/>
        <v>0</v>
      </c>
      <c r="BF99" s="9">
        <f t="shared" si="199"/>
        <v>0</v>
      </c>
      <c r="BG99" s="9">
        <f t="shared" si="200"/>
        <v>0</v>
      </c>
      <c r="BH99" s="9">
        <f t="shared" si="201"/>
        <v>0</v>
      </c>
      <c r="BI99" s="96">
        <f t="shared" si="202"/>
        <v>0</v>
      </c>
      <c r="BJ99" s="4">
        <f t="shared" si="238"/>
        <v>0</v>
      </c>
      <c r="BK99" s="9">
        <f t="shared" si="203"/>
        <v>0</v>
      </c>
      <c r="BL99" s="9">
        <f t="shared" si="204"/>
        <v>0</v>
      </c>
      <c r="BM99" s="9">
        <f t="shared" si="243"/>
        <v>0</v>
      </c>
      <c r="BN99" s="9">
        <f t="shared" si="205"/>
        <v>0</v>
      </c>
      <c r="BO99" s="9">
        <f t="shared" si="206"/>
        <v>0</v>
      </c>
      <c r="BP99" s="9">
        <f t="shared" si="207"/>
        <v>0</v>
      </c>
      <c r="BQ99" s="9">
        <f t="shared" si="208"/>
        <v>0</v>
      </c>
      <c r="BR99" s="96">
        <f t="shared" si="209"/>
        <v>0</v>
      </c>
      <c r="BS99" s="4">
        <f t="shared" si="238"/>
        <v>0</v>
      </c>
      <c r="BT99" s="9">
        <f t="shared" si="210"/>
        <v>0</v>
      </c>
      <c r="BU99" s="9">
        <f t="shared" si="211"/>
        <v>0</v>
      </c>
      <c r="BV99" s="9">
        <f t="shared" si="244"/>
        <v>0</v>
      </c>
      <c r="BW99" s="9">
        <f t="shared" si="212"/>
        <v>0</v>
      </c>
      <c r="BX99" s="9">
        <f t="shared" si="213"/>
        <v>0</v>
      </c>
      <c r="BY99" s="9">
        <f t="shared" si="214"/>
        <v>0</v>
      </c>
      <c r="BZ99" s="9">
        <f t="shared" si="215"/>
        <v>0</v>
      </c>
      <c r="CA99" s="96">
        <f t="shared" si="216"/>
        <v>0</v>
      </c>
      <c r="CB99" s="4">
        <f t="shared" si="238"/>
        <v>0</v>
      </c>
      <c r="CC99" s="9">
        <f t="shared" si="217"/>
        <v>0</v>
      </c>
      <c r="CD99" s="9">
        <f t="shared" si="218"/>
        <v>0</v>
      </c>
      <c r="CE99" s="9">
        <f t="shared" si="245"/>
        <v>0</v>
      </c>
      <c r="CF99" s="9">
        <f t="shared" si="219"/>
        <v>0</v>
      </c>
      <c r="CG99" s="9">
        <f t="shared" si="220"/>
        <v>0</v>
      </c>
      <c r="CH99" s="9">
        <f t="shared" si="221"/>
        <v>0</v>
      </c>
      <c r="CI99" s="9">
        <f t="shared" si="222"/>
        <v>0</v>
      </c>
      <c r="CJ99" s="96">
        <f t="shared" si="223"/>
        <v>0</v>
      </c>
      <c r="CK99" s="4">
        <f t="shared" si="238"/>
        <v>0</v>
      </c>
      <c r="CL99" s="9">
        <f t="shared" si="224"/>
        <v>0</v>
      </c>
      <c r="CM99" s="9">
        <f t="shared" si="225"/>
        <v>0</v>
      </c>
      <c r="CN99" s="9">
        <f t="shared" si="246"/>
        <v>0</v>
      </c>
      <c r="CO99" s="9">
        <f t="shared" si="226"/>
        <v>0</v>
      </c>
      <c r="CP99" s="9">
        <f t="shared" si="227"/>
        <v>0</v>
      </c>
      <c r="CQ99" s="9">
        <f t="shared" si="228"/>
        <v>0</v>
      </c>
      <c r="CR99" s="9">
        <f t="shared" si="229"/>
        <v>0</v>
      </c>
      <c r="CS99" s="96">
        <f t="shared" si="230"/>
        <v>0</v>
      </c>
    </row>
    <row r="100" spans="1:97" ht="12.9" customHeight="1" x14ac:dyDescent="0.25">
      <c r="A100" s="212"/>
      <c r="B100" s="186"/>
      <c r="C100" s="186"/>
      <c r="D100" s="195"/>
      <c r="E100" s="217"/>
      <c r="F100" s="272"/>
      <c r="G100" s="189"/>
      <c r="H100" s="177"/>
      <c r="I100" s="190"/>
      <c r="J100" s="191"/>
      <c r="K100" s="388">
        <f t="shared" si="231"/>
        <v>0</v>
      </c>
      <c r="L100" s="94">
        <f t="shared" si="232"/>
        <v>0</v>
      </c>
      <c r="M100" s="9">
        <f t="shared" si="247"/>
        <v>0</v>
      </c>
      <c r="N100" s="9">
        <f t="shared" si="233"/>
        <v>0</v>
      </c>
      <c r="O100" s="9"/>
      <c r="P100" s="96">
        <f t="shared" si="248"/>
        <v>0</v>
      </c>
      <c r="Q100" s="4">
        <f t="shared" si="163"/>
        <v>0</v>
      </c>
      <c r="R100" s="9">
        <f t="shared" si="249"/>
        <v>0</v>
      </c>
      <c r="S100" s="9">
        <f t="shared" si="146"/>
        <v>0</v>
      </c>
      <c r="T100" s="9">
        <f t="shared" si="234"/>
        <v>0</v>
      </c>
      <c r="U100" s="9">
        <f t="shared" si="235"/>
        <v>0</v>
      </c>
      <c r="V100" s="9">
        <f t="shared" si="250"/>
        <v>0</v>
      </c>
      <c r="W100" s="9">
        <f t="shared" si="149"/>
        <v>0</v>
      </c>
      <c r="X100" s="9">
        <f t="shared" si="236"/>
        <v>0</v>
      </c>
      <c r="Y100" s="96">
        <f t="shared" si="237"/>
        <v>0</v>
      </c>
      <c r="Z100" s="4">
        <f t="shared" si="238"/>
        <v>0</v>
      </c>
      <c r="AA100" s="9">
        <f t="shared" si="175"/>
        <v>0</v>
      </c>
      <c r="AB100" s="9">
        <f t="shared" si="176"/>
        <v>0</v>
      </c>
      <c r="AC100" s="9">
        <f t="shared" si="239"/>
        <v>0</v>
      </c>
      <c r="AD100" s="9">
        <f t="shared" si="177"/>
        <v>0</v>
      </c>
      <c r="AE100" s="9">
        <f t="shared" si="178"/>
        <v>0</v>
      </c>
      <c r="AF100" s="9">
        <f t="shared" si="179"/>
        <v>0</v>
      </c>
      <c r="AG100" s="9">
        <f t="shared" si="180"/>
        <v>0</v>
      </c>
      <c r="AH100" s="96">
        <f t="shared" si="181"/>
        <v>0</v>
      </c>
      <c r="AI100" s="4">
        <f t="shared" si="238"/>
        <v>0</v>
      </c>
      <c r="AJ100" s="9">
        <f t="shared" si="182"/>
        <v>0</v>
      </c>
      <c r="AK100" s="9">
        <f t="shared" si="183"/>
        <v>0</v>
      </c>
      <c r="AL100" s="9">
        <f t="shared" si="240"/>
        <v>0</v>
      </c>
      <c r="AM100" s="9">
        <f t="shared" si="184"/>
        <v>0</v>
      </c>
      <c r="AN100" s="9">
        <f t="shared" si="185"/>
        <v>0</v>
      </c>
      <c r="AO100" s="9">
        <f t="shared" si="186"/>
        <v>0</v>
      </c>
      <c r="AP100" s="9">
        <f t="shared" si="187"/>
        <v>0</v>
      </c>
      <c r="AQ100" s="96">
        <f t="shared" si="188"/>
        <v>0</v>
      </c>
      <c r="AR100" s="4">
        <f t="shared" si="238"/>
        <v>0</v>
      </c>
      <c r="AS100" s="9">
        <f t="shared" si="189"/>
        <v>0</v>
      </c>
      <c r="AT100" s="9">
        <f t="shared" si="190"/>
        <v>0</v>
      </c>
      <c r="AU100" s="9">
        <f t="shared" si="241"/>
        <v>0</v>
      </c>
      <c r="AV100" s="9">
        <f t="shared" si="191"/>
        <v>0</v>
      </c>
      <c r="AW100" s="9">
        <f t="shared" si="192"/>
        <v>0</v>
      </c>
      <c r="AX100" s="9">
        <f t="shared" si="193"/>
        <v>0</v>
      </c>
      <c r="AY100" s="9">
        <f t="shared" si="194"/>
        <v>0</v>
      </c>
      <c r="AZ100" s="96">
        <f t="shared" si="195"/>
        <v>0</v>
      </c>
      <c r="BA100" s="4">
        <f t="shared" si="238"/>
        <v>0</v>
      </c>
      <c r="BB100" s="9">
        <f t="shared" si="196"/>
        <v>0</v>
      </c>
      <c r="BC100" s="9">
        <f t="shared" si="197"/>
        <v>0</v>
      </c>
      <c r="BD100" s="9">
        <f t="shared" si="242"/>
        <v>0</v>
      </c>
      <c r="BE100" s="9">
        <f t="shared" si="198"/>
        <v>0</v>
      </c>
      <c r="BF100" s="9">
        <f t="shared" si="199"/>
        <v>0</v>
      </c>
      <c r="BG100" s="9">
        <f t="shared" si="200"/>
        <v>0</v>
      </c>
      <c r="BH100" s="9">
        <f t="shared" si="201"/>
        <v>0</v>
      </c>
      <c r="BI100" s="96">
        <f t="shared" si="202"/>
        <v>0</v>
      </c>
      <c r="BJ100" s="4">
        <f t="shared" si="238"/>
        <v>0</v>
      </c>
      <c r="BK100" s="9">
        <f t="shared" si="203"/>
        <v>0</v>
      </c>
      <c r="BL100" s="9">
        <f t="shared" si="204"/>
        <v>0</v>
      </c>
      <c r="BM100" s="9">
        <f t="shared" si="243"/>
        <v>0</v>
      </c>
      <c r="BN100" s="9">
        <f t="shared" si="205"/>
        <v>0</v>
      </c>
      <c r="BO100" s="9">
        <f t="shared" si="206"/>
        <v>0</v>
      </c>
      <c r="BP100" s="9">
        <f t="shared" si="207"/>
        <v>0</v>
      </c>
      <c r="BQ100" s="9">
        <f t="shared" si="208"/>
        <v>0</v>
      </c>
      <c r="BR100" s="96">
        <f t="shared" si="209"/>
        <v>0</v>
      </c>
      <c r="BS100" s="4">
        <f t="shared" si="238"/>
        <v>0</v>
      </c>
      <c r="BT100" s="9">
        <f t="shared" si="210"/>
        <v>0</v>
      </c>
      <c r="BU100" s="9">
        <f t="shared" si="211"/>
        <v>0</v>
      </c>
      <c r="BV100" s="9">
        <f t="shared" si="244"/>
        <v>0</v>
      </c>
      <c r="BW100" s="9">
        <f t="shared" si="212"/>
        <v>0</v>
      </c>
      <c r="BX100" s="9">
        <f t="shared" si="213"/>
        <v>0</v>
      </c>
      <c r="BY100" s="9">
        <f t="shared" si="214"/>
        <v>0</v>
      </c>
      <c r="BZ100" s="9">
        <f t="shared" si="215"/>
        <v>0</v>
      </c>
      <c r="CA100" s="96">
        <f t="shared" si="216"/>
        <v>0</v>
      </c>
      <c r="CB100" s="4">
        <f t="shared" si="238"/>
        <v>0</v>
      </c>
      <c r="CC100" s="9">
        <f t="shared" si="217"/>
        <v>0</v>
      </c>
      <c r="CD100" s="9">
        <f t="shared" si="218"/>
        <v>0</v>
      </c>
      <c r="CE100" s="9">
        <f t="shared" si="245"/>
        <v>0</v>
      </c>
      <c r="CF100" s="9">
        <f t="shared" si="219"/>
        <v>0</v>
      </c>
      <c r="CG100" s="9">
        <f t="shared" si="220"/>
        <v>0</v>
      </c>
      <c r="CH100" s="9">
        <f t="shared" si="221"/>
        <v>0</v>
      </c>
      <c r="CI100" s="9">
        <f t="shared" si="222"/>
        <v>0</v>
      </c>
      <c r="CJ100" s="96">
        <f t="shared" si="223"/>
        <v>0</v>
      </c>
      <c r="CK100" s="4">
        <f t="shared" si="238"/>
        <v>0</v>
      </c>
      <c r="CL100" s="9">
        <f t="shared" si="224"/>
        <v>0</v>
      </c>
      <c r="CM100" s="9">
        <f t="shared" si="225"/>
        <v>0</v>
      </c>
      <c r="CN100" s="9">
        <f t="shared" si="246"/>
        <v>0</v>
      </c>
      <c r="CO100" s="9">
        <f t="shared" si="226"/>
        <v>0</v>
      </c>
      <c r="CP100" s="9">
        <f t="shared" si="227"/>
        <v>0</v>
      </c>
      <c r="CQ100" s="9">
        <f t="shared" si="228"/>
        <v>0</v>
      </c>
      <c r="CR100" s="9">
        <f t="shared" si="229"/>
        <v>0</v>
      </c>
      <c r="CS100" s="96">
        <f t="shared" si="230"/>
        <v>0</v>
      </c>
    </row>
    <row r="101" spans="1:97" ht="12.9" customHeight="1" x14ac:dyDescent="0.25">
      <c r="A101" s="212"/>
      <c r="B101" s="186"/>
      <c r="C101" s="186"/>
      <c r="D101" s="195"/>
      <c r="E101" s="217"/>
      <c r="F101" s="272"/>
      <c r="G101" s="189"/>
      <c r="H101" s="177"/>
      <c r="I101" s="190"/>
      <c r="J101" s="191"/>
      <c r="K101" s="388">
        <f t="shared" si="231"/>
        <v>0</v>
      </c>
      <c r="L101" s="94">
        <f t="shared" si="232"/>
        <v>0</v>
      </c>
      <c r="M101" s="9">
        <f t="shared" si="247"/>
        <v>0</v>
      </c>
      <c r="N101" s="9">
        <f t="shared" si="233"/>
        <v>0</v>
      </c>
      <c r="O101" s="9"/>
      <c r="P101" s="96">
        <f t="shared" si="248"/>
        <v>0</v>
      </c>
      <c r="Q101" s="4">
        <f t="shared" si="163"/>
        <v>0</v>
      </c>
      <c r="R101" s="9">
        <f t="shared" si="249"/>
        <v>0</v>
      </c>
      <c r="S101" s="9">
        <f t="shared" si="146"/>
        <v>0</v>
      </c>
      <c r="T101" s="9">
        <f t="shared" si="234"/>
        <v>0</v>
      </c>
      <c r="U101" s="9">
        <f t="shared" si="235"/>
        <v>0</v>
      </c>
      <c r="V101" s="9">
        <f t="shared" si="250"/>
        <v>0</v>
      </c>
      <c r="W101" s="9">
        <f t="shared" si="149"/>
        <v>0</v>
      </c>
      <c r="X101" s="9">
        <f t="shared" si="236"/>
        <v>0</v>
      </c>
      <c r="Y101" s="96">
        <f t="shared" si="237"/>
        <v>0</v>
      </c>
      <c r="Z101" s="4">
        <f t="shared" ref="Z101:CK106" si="251">IF(YEAR($F101)=Z$4,$E101,0)</f>
        <v>0</v>
      </c>
      <c r="AA101" s="9">
        <f t="shared" si="175"/>
        <v>0</v>
      </c>
      <c r="AB101" s="9">
        <f t="shared" si="176"/>
        <v>0</v>
      </c>
      <c r="AC101" s="9">
        <f t="shared" si="239"/>
        <v>0</v>
      </c>
      <c r="AD101" s="9">
        <f t="shared" si="177"/>
        <v>0</v>
      </c>
      <c r="AE101" s="9">
        <f t="shared" si="178"/>
        <v>0</v>
      </c>
      <c r="AF101" s="9">
        <f t="shared" si="179"/>
        <v>0</v>
      </c>
      <c r="AG101" s="9">
        <f t="shared" si="180"/>
        <v>0</v>
      </c>
      <c r="AH101" s="96">
        <f t="shared" si="181"/>
        <v>0</v>
      </c>
      <c r="AI101" s="4">
        <f t="shared" si="251"/>
        <v>0</v>
      </c>
      <c r="AJ101" s="9">
        <f t="shared" si="182"/>
        <v>0</v>
      </c>
      <c r="AK101" s="9">
        <f t="shared" si="183"/>
        <v>0</v>
      </c>
      <c r="AL101" s="9">
        <f t="shared" si="240"/>
        <v>0</v>
      </c>
      <c r="AM101" s="9">
        <f t="shared" si="184"/>
        <v>0</v>
      </c>
      <c r="AN101" s="9">
        <f t="shared" si="185"/>
        <v>0</v>
      </c>
      <c r="AO101" s="9">
        <f t="shared" si="186"/>
        <v>0</v>
      </c>
      <c r="AP101" s="9">
        <f t="shared" si="187"/>
        <v>0</v>
      </c>
      <c r="AQ101" s="96">
        <f t="shared" si="188"/>
        <v>0</v>
      </c>
      <c r="AR101" s="4">
        <f t="shared" si="251"/>
        <v>0</v>
      </c>
      <c r="AS101" s="9">
        <f t="shared" si="189"/>
        <v>0</v>
      </c>
      <c r="AT101" s="9">
        <f t="shared" si="190"/>
        <v>0</v>
      </c>
      <c r="AU101" s="9">
        <f t="shared" si="241"/>
        <v>0</v>
      </c>
      <c r="AV101" s="9">
        <f t="shared" si="191"/>
        <v>0</v>
      </c>
      <c r="AW101" s="9">
        <f t="shared" si="192"/>
        <v>0</v>
      </c>
      <c r="AX101" s="9">
        <f t="shared" si="193"/>
        <v>0</v>
      </c>
      <c r="AY101" s="9">
        <f t="shared" si="194"/>
        <v>0</v>
      </c>
      <c r="AZ101" s="96">
        <f t="shared" si="195"/>
        <v>0</v>
      </c>
      <c r="BA101" s="4">
        <f t="shared" si="251"/>
        <v>0</v>
      </c>
      <c r="BB101" s="9">
        <f t="shared" si="196"/>
        <v>0</v>
      </c>
      <c r="BC101" s="9">
        <f t="shared" si="197"/>
        <v>0</v>
      </c>
      <c r="BD101" s="9">
        <f t="shared" si="242"/>
        <v>0</v>
      </c>
      <c r="BE101" s="9">
        <f t="shared" si="198"/>
        <v>0</v>
      </c>
      <c r="BF101" s="9">
        <f t="shared" si="199"/>
        <v>0</v>
      </c>
      <c r="BG101" s="9">
        <f t="shared" si="200"/>
        <v>0</v>
      </c>
      <c r="BH101" s="9">
        <f t="shared" si="201"/>
        <v>0</v>
      </c>
      <c r="BI101" s="96">
        <f t="shared" si="202"/>
        <v>0</v>
      </c>
      <c r="BJ101" s="4">
        <f t="shared" si="251"/>
        <v>0</v>
      </c>
      <c r="BK101" s="9">
        <f t="shared" si="203"/>
        <v>0</v>
      </c>
      <c r="BL101" s="9">
        <f t="shared" si="204"/>
        <v>0</v>
      </c>
      <c r="BM101" s="9">
        <f t="shared" si="243"/>
        <v>0</v>
      </c>
      <c r="BN101" s="9">
        <f t="shared" si="205"/>
        <v>0</v>
      </c>
      <c r="BO101" s="9">
        <f t="shared" si="206"/>
        <v>0</v>
      </c>
      <c r="BP101" s="9">
        <f t="shared" si="207"/>
        <v>0</v>
      </c>
      <c r="BQ101" s="9">
        <f t="shared" si="208"/>
        <v>0</v>
      </c>
      <c r="BR101" s="96">
        <f t="shared" si="209"/>
        <v>0</v>
      </c>
      <c r="BS101" s="4">
        <f t="shared" si="251"/>
        <v>0</v>
      </c>
      <c r="BT101" s="9">
        <f t="shared" si="210"/>
        <v>0</v>
      </c>
      <c r="BU101" s="9">
        <f t="shared" si="211"/>
        <v>0</v>
      </c>
      <c r="BV101" s="9">
        <f t="shared" si="244"/>
        <v>0</v>
      </c>
      <c r="BW101" s="9">
        <f t="shared" si="212"/>
        <v>0</v>
      </c>
      <c r="BX101" s="9">
        <f t="shared" si="213"/>
        <v>0</v>
      </c>
      <c r="BY101" s="9">
        <f t="shared" si="214"/>
        <v>0</v>
      </c>
      <c r="BZ101" s="9">
        <f t="shared" si="215"/>
        <v>0</v>
      </c>
      <c r="CA101" s="96">
        <f t="shared" si="216"/>
        <v>0</v>
      </c>
      <c r="CB101" s="4">
        <f t="shared" si="251"/>
        <v>0</v>
      </c>
      <c r="CC101" s="9">
        <f t="shared" si="217"/>
        <v>0</v>
      </c>
      <c r="CD101" s="9">
        <f t="shared" si="218"/>
        <v>0</v>
      </c>
      <c r="CE101" s="9">
        <f t="shared" si="245"/>
        <v>0</v>
      </c>
      <c r="CF101" s="9">
        <f t="shared" si="219"/>
        <v>0</v>
      </c>
      <c r="CG101" s="9">
        <f t="shared" si="220"/>
        <v>0</v>
      </c>
      <c r="CH101" s="9">
        <f t="shared" si="221"/>
        <v>0</v>
      </c>
      <c r="CI101" s="9">
        <f t="shared" si="222"/>
        <v>0</v>
      </c>
      <c r="CJ101" s="96">
        <f t="shared" si="223"/>
        <v>0</v>
      </c>
      <c r="CK101" s="4">
        <f t="shared" si="251"/>
        <v>0</v>
      </c>
      <c r="CL101" s="9">
        <f t="shared" si="224"/>
        <v>0</v>
      </c>
      <c r="CM101" s="9">
        <f t="shared" si="225"/>
        <v>0</v>
      </c>
      <c r="CN101" s="9">
        <f t="shared" si="246"/>
        <v>0</v>
      </c>
      <c r="CO101" s="9">
        <f t="shared" si="226"/>
        <v>0</v>
      </c>
      <c r="CP101" s="9">
        <f t="shared" si="227"/>
        <v>0</v>
      </c>
      <c r="CQ101" s="9">
        <f t="shared" si="228"/>
        <v>0</v>
      </c>
      <c r="CR101" s="9">
        <f t="shared" si="229"/>
        <v>0</v>
      </c>
      <c r="CS101" s="96">
        <f t="shared" si="230"/>
        <v>0</v>
      </c>
    </row>
    <row r="102" spans="1:97" ht="12.9" customHeight="1" x14ac:dyDescent="0.25">
      <c r="A102" s="212"/>
      <c r="B102" s="186"/>
      <c r="C102" s="186"/>
      <c r="D102" s="195"/>
      <c r="E102" s="217"/>
      <c r="F102" s="272"/>
      <c r="G102" s="189"/>
      <c r="H102" s="177"/>
      <c r="I102" s="190"/>
      <c r="J102" s="191"/>
      <c r="K102" s="388">
        <f t="shared" si="231"/>
        <v>0</v>
      </c>
      <c r="L102" s="94">
        <f t="shared" si="232"/>
        <v>0</v>
      </c>
      <c r="M102" s="9">
        <f t="shared" si="247"/>
        <v>0</v>
      </c>
      <c r="N102" s="9">
        <f t="shared" si="233"/>
        <v>0</v>
      </c>
      <c r="O102" s="9"/>
      <c r="P102" s="96">
        <f t="shared" si="248"/>
        <v>0</v>
      </c>
      <c r="Q102" s="4">
        <f t="shared" si="163"/>
        <v>0</v>
      </c>
      <c r="R102" s="9">
        <f t="shared" si="249"/>
        <v>0</v>
      </c>
      <c r="S102" s="9">
        <f t="shared" si="146"/>
        <v>0</v>
      </c>
      <c r="T102" s="9">
        <f t="shared" si="234"/>
        <v>0</v>
      </c>
      <c r="U102" s="9">
        <f t="shared" si="235"/>
        <v>0</v>
      </c>
      <c r="V102" s="9">
        <f t="shared" si="250"/>
        <v>0</v>
      </c>
      <c r="W102" s="9">
        <f t="shared" si="149"/>
        <v>0</v>
      </c>
      <c r="X102" s="9">
        <f t="shared" si="236"/>
        <v>0</v>
      </c>
      <c r="Y102" s="96">
        <f t="shared" si="237"/>
        <v>0</v>
      </c>
      <c r="Z102" s="4">
        <f t="shared" si="251"/>
        <v>0</v>
      </c>
      <c r="AA102" s="9">
        <f t="shared" si="175"/>
        <v>0</v>
      </c>
      <c r="AB102" s="9">
        <f t="shared" si="176"/>
        <v>0</v>
      </c>
      <c r="AC102" s="9">
        <f t="shared" si="239"/>
        <v>0</v>
      </c>
      <c r="AD102" s="9">
        <f t="shared" si="177"/>
        <v>0</v>
      </c>
      <c r="AE102" s="9">
        <f t="shared" si="178"/>
        <v>0</v>
      </c>
      <c r="AF102" s="9">
        <f t="shared" si="179"/>
        <v>0</v>
      </c>
      <c r="AG102" s="9">
        <f t="shared" si="180"/>
        <v>0</v>
      </c>
      <c r="AH102" s="96">
        <f t="shared" si="181"/>
        <v>0</v>
      </c>
      <c r="AI102" s="4">
        <f t="shared" si="251"/>
        <v>0</v>
      </c>
      <c r="AJ102" s="9">
        <f t="shared" si="182"/>
        <v>0</v>
      </c>
      <c r="AK102" s="9">
        <f t="shared" si="183"/>
        <v>0</v>
      </c>
      <c r="AL102" s="9">
        <f t="shared" si="240"/>
        <v>0</v>
      </c>
      <c r="AM102" s="9">
        <f t="shared" si="184"/>
        <v>0</v>
      </c>
      <c r="AN102" s="9">
        <f t="shared" si="185"/>
        <v>0</v>
      </c>
      <c r="AO102" s="9">
        <f t="shared" si="186"/>
        <v>0</v>
      </c>
      <c r="AP102" s="9">
        <f t="shared" si="187"/>
        <v>0</v>
      </c>
      <c r="AQ102" s="96">
        <f t="shared" si="188"/>
        <v>0</v>
      </c>
      <c r="AR102" s="4">
        <f t="shared" si="251"/>
        <v>0</v>
      </c>
      <c r="AS102" s="9">
        <f t="shared" si="189"/>
        <v>0</v>
      </c>
      <c r="AT102" s="9">
        <f t="shared" si="190"/>
        <v>0</v>
      </c>
      <c r="AU102" s="9">
        <f t="shared" si="241"/>
        <v>0</v>
      </c>
      <c r="AV102" s="9">
        <f t="shared" si="191"/>
        <v>0</v>
      </c>
      <c r="AW102" s="9">
        <f t="shared" si="192"/>
        <v>0</v>
      </c>
      <c r="AX102" s="9">
        <f t="shared" si="193"/>
        <v>0</v>
      </c>
      <c r="AY102" s="9">
        <f t="shared" si="194"/>
        <v>0</v>
      </c>
      <c r="AZ102" s="96">
        <f t="shared" si="195"/>
        <v>0</v>
      </c>
      <c r="BA102" s="4">
        <f t="shared" si="251"/>
        <v>0</v>
      </c>
      <c r="BB102" s="9">
        <f t="shared" si="196"/>
        <v>0</v>
      </c>
      <c r="BC102" s="9">
        <f t="shared" si="197"/>
        <v>0</v>
      </c>
      <c r="BD102" s="9">
        <f t="shared" si="242"/>
        <v>0</v>
      </c>
      <c r="BE102" s="9">
        <f t="shared" si="198"/>
        <v>0</v>
      </c>
      <c r="BF102" s="9">
        <f t="shared" si="199"/>
        <v>0</v>
      </c>
      <c r="BG102" s="9">
        <f t="shared" si="200"/>
        <v>0</v>
      </c>
      <c r="BH102" s="9">
        <f t="shared" si="201"/>
        <v>0</v>
      </c>
      <c r="BI102" s="96">
        <f t="shared" si="202"/>
        <v>0</v>
      </c>
      <c r="BJ102" s="4">
        <f t="shared" si="251"/>
        <v>0</v>
      </c>
      <c r="BK102" s="9">
        <f t="shared" si="203"/>
        <v>0</v>
      </c>
      <c r="BL102" s="9">
        <f t="shared" si="204"/>
        <v>0</v>
      </c>
      <c r="BM102" s="9">
        <f t="shared" si="243"/>
        <v>0</v>
      </c>
      <c r="BN102" s="9">
        <f t="shared" si="205"/>
        <v>0</v>
      </c>
      <c r="BO102" s="9">
        <f t="shared" si="206"/>
        <v>0</v>
      </c>
      <c r="BP102" s="9">
        <f t="shared" si="207"/>
        <v>0</v>
      </c>
      <c r="BQ102" s="9">
        <f t="shared" si="208"/>
        <v>0</v>
      </c>
      <c r="BR102" s="96">
        <f t="shared" si="209"/>
        <v>0</v>
      </c>
      <c r="BS102" s="4">
        <f t="shared" si="251"/>
        <v>0</v>
      </c>
      <c r="BT102" s="9">
        <f t="shared" si="210"/>
        <v>0</v>
      </c>
      <c r="BU102" s="9">
        <f t="shared" si="211"/>
        <v>0</v>
      </c>
      <c r="BV102" s="9">
        <f t="shared" si="244"/>
        <v>0</v>
      </c>
      <c r="BW102" s="9">
        <f t="shared" si="212"/>
        <v>0</v>
      </c>
      <c r="BX102" s="9">
        <f t="shared" si="213"/>
        <v>0</v>
      </c>
      <c r="BY102" s="9">
        <f t="shared" si="214"/>
        <v>0</v>
      </c>
      <c r="BZ102" s="9">
        <f t="shared" si="215"/>
        <v>0</v>
      </c>
      <c r="CA102" s="96">
        <f t="shared" si="216"/>
        <v>0</v>
      </c>
      <c r="CB102" s="4">
        <f t="shared" si="251"/>
        <v>0</v>
      </c>
      <c r="CC102" s="9">
        <f t="shared" si="217"/>
        <v>0</v>
      </c>
      <c r="CD102" s="9">
        <f t="shared" si="218"/>
        <v>0</v>
      </c>
      <c r="CE102" s="9">
        <f t="shared" si="245"/>
        <v>0</v>
      </c>
      <c r="CF102" s="9">
        <f t="shared" si="219"/>
        <v>0</v>
      </c>
      <c r="CG102" s="9">
        <f t="shared" si="220"/>
        <v>0</v>
      </c>
      <c r="CH102" s="9">
        <f t="shared" si="221"/>
        <v>0</v>
      </c>
      <c r="CI102" s="9">
        <f t="shared" si="222"/>
        <v>0</v>
      </c>
      <c r="CJ102" s="96">
        <f t="shared" si="223"/>
        <v>0</v>
      </c>
      <c r="CK102" s="4">
        <f t="shared" si="251"/>
        <v>0</v>
      </c>
      <c r="CL102" s="9">
        <f t="shared" si="224"/>
        <v>0</v>
      </c>
      <c r="CM102" s="9">
        <f t="shared" si="225"/>
        <v>0</v>
      </c>
      <c r="CN102" s="9">
        <f t="shared" si="246"/>
        <v>0</v>
      </c>
      <c r="CO102" s="9">
        <f t="shared" si="226"/>
        <v>0</v>
      </c>
      <c r="CP102" s="9">
        <f t="shared" si="227"/>
        <v>0</v>
      </c>
      <c r="CQ102" s="9">
        <f t="shared" si="228"/>
        <v>0</v>
      </c>
      <c r="CR102" s="9">
        <f t="shared" si="229"/>
        <v>0</v>
      </c>
      <c r="CS102" s="96">
        <f t="shared" si="230"/>
        <v>0</v>
      </c>
    </row>
    <row r="103" spans="1:97" ht="12.9" customHeight="1" x14ac:dyDescent="0.25">
      <c r="A103" s="212"/>
      <c r="B103" s="186"/>
      <c r="C103" s="186"/>
      <c r="D103" s="195"/>
      <c r="E103" s="188"/>
      <c r="F103" s="270"/>
      <c r="G103" s="189"/>
      <c r="H103" s="177"/>
      <c r="I103" s="190"/>
      <c r="J103" s="191"/>
      <c r="K103" s="388">
        <f t="shared" si="231"/>
        <v>0</v>
      </c>
      <c r="L103" s="94">
        <f t="shared" si="232"/>
        <v>0</v>
      </c>
      <c r="M103" s="9">
        <f t="shared" si="247"/>
        <v>0</v>
      </c>
      <c r="N103" s="9">
        <f t="shared" si="233"/>
        <v>0</v>
      </c>
      <c r="O103" s="9"/>
      <c r="P103" s="96">
        <f t="shared" si="248"/>
        <v>0</v>
      </c>
      <c r="Q103" s="4">
        <f t="shared" si="163"/>
        <v>0</v>
      </c>
      <c r="R103" s="9">
        <f t="shared" si="249"/>
        <v>0</v>
      </c>
      <c r="S103" s="9">
        <f t="shared" si="146"/>
        <v>0</v>
      </c>
      <c r="T103" s="9">
        <f t="shared" si="234"/>
        <v>0</v>
      </c>
      <c r="U103" s="9">
        <f t="shared" si="235"/>
        <v>0</v>
      </c>
      <c r="V103" s="9">
        <f t="shared" si="250"/>
        <v>0</v>
      </c>
      <c r="W103" s="9">
        <f t="shared" si="149"/>
        <v>0</v>
      </c>
      <c r="X103" s="9">
        <f t="shared" si="236"/>
        <v>0</v>
      </c>
      <c r="Y103" s="96">
        <f t="shared" si="237"/>
        <v>0</v>
      </c>
      <c r="Z103" s="4">
        <f t="shared" si="251"/>
        <v>0</v>
      </c>
      <c r="AA103" s="9">
        <f t="shared" si="175"/>
        <v>0</v>
      </c>
      <c r="AB103" s="9">
        <f t="shared" si="176"/>
        <v>0</v>
      </c>
      <c r="AC103" s="9">
        <f t="shared" si="239"/>
        <v>0</v>
      </c>
      <c r="AD103" s="9">
        <f t="shared" si="177"/>
        <v>0</v>
      </c>
      <c r="AE103" s="9">
        <f t="shared" si="178"/>
        <v>0</v>
      </c>
      <c r="AF103" s="9">
        <f t="shared" si="179"/>
        <v>0</v>
      </c>
      <c r="AG103" s="9">
        <f t="shared" si="180"/>
        <v>0</v>
      </c>
      <c r="AH103" s="96">
        <f t="shared" si="181"/>
        <v>0</v>
      </c>
      <c r="AI103" s="4">
        <f t="shared" si="251"/>
        <v>0</v>
      </c>
      <c r="AJ103" s="9">
        <f t="shared" si="182"/>
        <v>0</v>
      </c>
      <c r="AK103" s="9">
        <f t="shared" si="183"/>
        <v>0</v>
      </c>
      <c r="AL103" s="9">
        <f t="shared" si="240"/>
        <v>0</v>
      </c>
      <c r="AM103" s="9">
        <f t="shared" si="184"/>
        <v>0</v>
      </c>
      <c r="AN103" s="9">
        <f t="shared" si="185"/>
        <v>0</v>
      </c>
      <c r="AO103" s="9">
        <f t="shared" si="186"/>
        <v>0</v>
      </c>
      <c r="AP103" s="9">
        <f t="shared" si="187"/>
        <v>0</v>
      </c>
      <c r="AQ103" s="96">
        <f t="shared" si="188"/>
        <v>0</v>
      </c>
      <c r="AR103" s="4">
        <f t="shared" si="251"/>
        <v>0</v>
      </c>
      <c r="AS103" s="9">
        <f t="shared" si="189"/>
        <v>0</v>
      </c>
      <c r="AT103" s="9">
        <f t="shared" si="190"/>
        <v>0</v>
      </c>
      <c r="AU103" s="9">
        <f t="shared" si="241"/>
        <v>0</v>
      </c>
      <c r="AV103" s="9">
        <f t="shared" si="191"/>
        <v>0</v>
      </c>
      <c r="AW103" s="9">
        <f t="shared" si="192"/>
        <v>0</v>
      </c>
      <c r="AX103" s="9">
        <f t="shared" si="193"/>
        <v>0</v>
      </c>
      <c r="AY103" s="9">
        <f t="shared" si="194"/>
        <v>0</v>
      </c>
      <c r="AZ103" s="96">
        <f t="shared" si="195"/>
        <v>0</v>
      </c>
      <c r="BA103" s="4">
        <f t="shared" si="251"/>
        <v>0</v>
      </c>
      <c r="BB103" s="9">
        <f t="shared" si="196"/>
        <v>0</v>
      </c>
      <c r="BC103" s="9">
        <f t="shared" si="197"/>
        <v>0</v>
      </c>
      <c r="BD103" s="9">
        <f t="shared" si="242"/>
        <v>0</v>
      </c>
      <c r="BE103" s="9">
        <f t="shared" si="198"/>
        <v>0</v>
      </c>
      <c r="BF103" s="9">
        <f t="shared" si="199"/>
        <v>0</v>
      </c>
      <c r="BG103" s="9">
        <f t="shared" si="200"/>
        <v>0</v>
      </c>
      <c r="BH103" s="9">
        <f t="shared" si="201"/>
        <v>0</v>
      </c>
      <c r="BI103" s="96">
        <f t="shared" si="202"/>
        <v>0</v>
      </c>
      <c r="BJ103" s="4">
        <f t="shared" si="251"/>
        <v>0</v>
      </c>
      <c r="BK103" s="9">
        <f t="shared" si="203"/>
        <v>0</v>
      </c>
      <c r="BL103" s="9">
        <f t="shared" si="204"/>
        <v>0</v>
      </c>
      <c r="BM103" s="9">
        <f t="shared" si="243"/>
        <v>0</v>
      </c>
      <c r="BN103" s="9">
        <f t="shared" si="205"/>
        <v>0</v>
      </c>
      <c r="BO103" s="9">
        <f t="shared" si="206"/>
        <v>0</v>
      </c>
      <c r="BP103" s="9">
        <f t="shared" si="207"/>
        <v>0</v>
      </c>
      <c r="BQ103" s="9">
        <f t="shared" si="208"/>
        <v>0</v>
      </c>
      <c r="BR103" s="96">
        <f t="shared" si="209"/>
        <v>0</v>
      </c>
      <c r="BS103" s="4">
        <f t="shared" si="251"/>
        <v>0</v>
      </c>
      <c r="BT103" s="9">
        <f t="shared" si="210"/>
        <v>0</v>
      </c>
      <c r="BU103" s="9">
        <f t="shared" si="211"/>
        <v>0</v>
      </c>
      <c r="BV103" s="9">
        <f t="shared" si="244"/>
        <v>0</v>
      </c>
      <c r="BW103" s="9">
        <f t="shared" si="212"/>
        <v>0</v>
      </c>
      <c r="BX103" s="9">
        <f t="shared" si="213"/>
        <v>0</v>
      </c>
      <c r="BY103" s="9">
        <f t="shared" si="214"/>
        <v>0</v>
      </c>
      <c r="BZ103" s="9">
        <f t="shared" si="215"/>
        <v>0</v>
      </c>
      <c r="CA103" s="96">
        <f t="shared" si="216"/>
        <v>0</v>
      </c>
      <c r="CB103" s="4">
        <f t="shared" si="251"/>
        <v>0</v>
      </c>
      <c r="CC103" s="9">
        <f t="shared" si="217"/>
        <v>0</v>
      </c>
      <c r="CD103" s="9">
        <f t="shared" si="218"/>
        <v>0</v>
      </c>
      <c r="CE103" s="9">
        <f t="shared" si="245"/>
        <v>0</v>
      </c>
      <c r="CF103" s="9">
        <f t="shared" si="219"/>
        <v>0</v>
      </c>
      <c r="CG103" s="9">
        <f t="shared" si="220"/>
        <v>0</v>
      </c>
      <c r="CH103" s="9">
        <f t="shared" si="221"/>
        <v>0</v>
      </c>
      <c r="CI103" s="9">
        <f t="shared" si="222"/>
        <v>0</v>
      </c>
      <c r="CJ103" s="96">
        <f t="shared" si="223"/>
        <v>0</v>
      </c>
      <c r="CK103" s="4">
        <f t="shared" si="251"/>
        <v>0</v>
      </c>
      <c r="CL103" s="9">
        <f t="shared" si="224"/>
        <v>0</v>
      </c>
      <c r="CM103" s="9">
        <f t="shared" si="225"/>
        <v>0</v>
      </c>
      <c r="CN103" s="9">
        <f t="shared" si="246"/>
        <v>0</v>
      </c>
      <c r="CO103" s="9">
        <f t="shared" si="226"/>
        <v>0</v>
      </c>
      <c r="CP103" s="9">
        <f t="shared" si="227"/>
        <v>0</v>
      </c>
      <c r="CQ103" s="9">
        <f t="shared" si="228"/>
        <v>0</v>
      </c>
      <c r="CR103" s="9">
        <f t="shared" si="229"/>
        <v>0</v>
      </c>
      <c r="CS103" s="96">
        <f t="shared" si="230"/>
        <v>0</v>
      </c>
    </row>
    <row r="104" spans="1:97" ht="12.9" customHeight="1" x14ac:dyDescent="0.25">
      <c r="A104" s="212"/>
      <c r="B104" s="186"/>
      <c r="C104" s="186"/>
      <c r="D104" s="195"/>
      <c r="E104" s="188"/>
      <c r="F104" s="270"/>
      <c r="G104" s="189"/>
      <c r="H104" s="177"/>
      <c r="I104" s="190"/>
      <c r="J104" s="191"/>
      <c r="K104" s="388">
        <f t="shared" si="231"/>
        <v>0</v>
      </c>
      <c r="L104" s="94">
        <f t="shared" si="232"/>
        <v>0</v>
      </c>
      <c r="M104" s="9">
        <f t="shared" si="247"/>
        <v>0</v>
      </c>
      <c r="N104" s="9">
        <f t="shared" si="233"/>
        <v>0</v>
      </c>
      <c r="O104" s="9"/>
      <c r="P104" s="96">
        <f t="shared" si="248"/>
        <v>0</v>
      </c>
      <c r="Q104" s="4">
        <f t="shared" si="163"/>
        <v>0</v>
      </c>
      <c r="R104" s="9">
        <f t="shared" si="249"/>
        <v>0</v>
      </c>
      <c r="S104" s="9">
        <f t="shared" si="146"/>
        <v>0</v>
      </c>
      <c r="T104" s="9">
        <f t="shared" si="234"/>
        <v>0</v>
      </c>
      <c r="U104" s="9">
        <f t="shared" si="235"/>
        <v>0</v>
      </c>
      <c r="V104" s="9">
        <f t="shared" si="250"/>
        <v>0</v>
      </c>
      <c r="W104" s="9">
        <f t="shared" si="149"/>
        <v>0</v>
      </c>
      <c r="X104" s="9">
        <f t="shared" si="236"/>
        <v>0</v>
      </c>
      <c r="Y104" s="96">
        <f t="shared" si="237"/>
        <v>0</v>
      </c>
      <c r="Z104" s="4">
        <f t="shared" si="251"/>
        <v>0</v>
      </c>
      <c r="AA104" s="9">
        <f t="shared" si="175"/>
        <v>0</v>
      </c>
      <c r="AB104" s="9">
        <f t="shared" si="176"/>
        <v>0</v>
      </c>
      <c r="AC104" s="9">
        <f t="shared" si="239"/>
        <v>0</v>
      </c>
      <c r="AD104" s="9">
        <f t="shared" si="177"/>
        <v>0</v>
      </c>
      <c r="AE104" s="9">
        <f t="shared" si="178"/>
        <v>0</v>
      </c>
      <c r="AF104" s="9">
        <f t="shared" si="179"/>
        <v>0</v>
      </c>
      <c r="AG104" s="9">
        <f t="shared" si="180"/>
        <v>0</v>
      </c>
      <c r="AH104" s="96">
        <f t="shared" si="181"/>
        <v>0</v>
      </c>
      <c r="AI104" s="4">
        <f t="shared" si="251"/>
        <v>0</v>
      </c>
      <c r="AJ104" s="9">
        <f t="shared" si="182"/>
        <v>0</v>
      </c>
      <c r="AK104" s="9">
        <f t="shared" si="183"/>
        <v>0</v>
      </c>
      <c r="AL104" s="9">
        <f t="shared" si="240"/>
        <v>0</v>
      </c>
      <c r="AM104" s="9">
        <f t="shared" si="184"/>
        <v>0</v>
      </c>
      <c r="AN104" s="9">
        <f t="shared" si="185"/>
        <v>0</v>
      </c>
      <c r="AO104" s="9">
        <f t="shared" si="186"/>
        <v>0</v>
      </c>
      <c r="AP104" s="9">
        <f t="shared" si="187"/>
        <v>0</v>
      </c>
      <c r="AQ104" s="96">
        <f t="shared" si="188"/>
        <v>0</v>
      </c>
      <c r="AR104" s="4">
        <f t="shared" si="251"/>
        <v>0</v>
      </c>
      <c r="AS104" s="9">
        <f t="shared" si="189"/>
        <v>0</v>
      </c>
      <c r="AT104" s="9">
        <f t="shared" si="190"/>
        <v>0</v>
      </c>
      <c r="AU104" s="9">
        <f t="shared" si="241"/>
        <v>0</v>
      </c>
      <c r="AV104" s="9">
        <f t="shared" si="191"/>
        <v>0</v>
      </c>
      <c r="AW104" s="9">
        <f t="shared" si="192"/>
        <v>0</v>
      </c>
      <c r="AX104" s="9">
        <f t="shared" si="193"/>
        <v>0</v>
      </c>
      <c r="AY104" s="9">
        <f t="shared" si="194"/>
        <v>0</v>
      </c>
      <c r="AZ104" s="96">
        <f t="shared" si="195"/>
        <v>0</v>
      </c>
      <c r="BA104" s="4">
        <f t="shared" si="251"/>
        <v>0</v>
      </c>
      <c r="BB104" s="9">
        <f t="shared" si="196"/>
        <v>0</v>
      </c>
      <c r="BC104" s="9">
        <f t="shared" si="197"/>
        <v>0</v>
      </c>
      <c r="BD104" s="9">
        <f t="shared" si="242"/>
        <v>0</v>
      </c>
      <c r="BE104" s="9">
        <f t="shared" si="198"/>
        <v>0</v>
      </c>
      <c r="BF104" s="9">
        <f t="shared" si="199"/>
        <v>0</v>
      </c>
      <c r="BG104" s="9">
        <f t="shared" si="200"/>
        <v>0</v>
      </c>
      <c r="BH104" s="9">
        <f t="shared" si="201"/>
        <v>0</v>
      </c>
      <c r="BI104" s="96">
        <f t="shared" si="202"/>
        <v>0</v>
      </c>
      <c r="BJ104" s="4">
        <f t="shared" si="251"/>
        <v>0</v>
      </c>
      <c r="BK104" s="9">
        <f t="shared" si="203"/>
        <v>0</v>
      </c>
      <c r="BL104" s="9">
        <f t="shared" si="204"/>
        <v>0</v>
      </c>
      <c r="BM104" s="9">
        <f t="shared" si="243"/>
        <v>0</v>
      </c>
      <c r="BN104" s="9">
        <f t="shared" si="205"/>
        <v>0</v>
      </c>
      <c r="BO104" s="9">
        <f t="shared" si="206"/>
        <v>0</v>
      </c>
      <c r="BP104" s="9">
        <f t="shared" si="207"/>
        <v>0</v>
      </c>
      <c r="BQ104" s="9">
        <f t="shared" si="208"/>
        <v>0</v>
      </c>
      <c r="BR104" s="96">
        <f t="shared" si="209"/>
        <v>0</v>
      </c>
      <c r="BS104" s="4">
        <f t="shared" si="251"/>
        <v>0</v>
      </c>
      <c r="BT104" s="9">
        <f t="shared" si="210"/>
        <v>0</v>
      </c>
      <c r="BU104" s="9">
        <f t="shared" si="211"/>
        <v>0</v>
      </c>
      <c r="BV104" s="9">
        <f t="shared" si="244"/>
        <v>0</v>
      </c>
      <c r="BW104" s="9">
        <f t="shared" si="212"/>
        <v>0</v>
      </c>
      <c r="BX104" s="9">
        <f t="shared" si="213"/>
        <v>0</v>
      </c>
      <c r="BY104" s="9">
        <f t="shared" si="214"/>
        <v>0</v>
      </c>
      <c r="BZ104" s="9">
        <f t="shared" si="215"/>
        <v>0</v>
      </c>
      <c r="CA104" s="96">
        <f t="shared" si="216"/>
        <v>0</v>
      </c>
      <c r="CB104" s="4">
        <f t="shared" si="251"/>
        <v>0</v>
      </c>
      <c r="CC104" s="9">
        <f t="shared" si="217"/>
        <v>0</v>
      </c>
      <c r="CD104" s="9">
        <f t="shared" si="218"/>
        <v>0</v>
      </c>
      <c r="CE104" s="9">
        <f t="shared" si="245"/>
        <v>0</v>
      </c>
      <c r="CF104" s="9">
        <f t="shared" si="219"/>
        <v>0</v>
      </c>
      <c r="CG104" s="9">
        <f t="shared" si="220"/>
        <v>0</v>
      </c>
      <c r="CH104" s="9">
        <f t="shared" si="221"/>
        <v>0</v>
      </c>
      <c r="CI104" s="9">
        <f t="shared" si="222"/>
        <v>0</v>
      </c>
      <c r="CJ104" s="96">
        <f t="shared" si="223"/>
        <v>0</v>
      </c>
      <c r="CK104" s="4">
        <f t="shared" si="251"/>
        <v>0</v>
      </c>
      <c r="CL104" s="9">
        <f t="shared" si="224"/>
        <v>0</v>
      </c>
      <c r="CM104" s="9">
        <f t="shared" si="225"/>
        <v>0</v>
      </c>
      <c r="CN104" s="9">
        <f t="shared" si="246"/>
        <v>0</v>
      </c>
      <c r="CO104" s="9">
        <f t="shared" si="226"/>
        <v>0</v>
      </c>
      <c r="CP104" s="9">
        <f t="shared" si="227"/>
        <v>0</v>
      </c>
      <c r="CQ104" s="9">
        <f t="shared" si="228"/>
        <v>0</v>
      </c>
      <c r="CR104" s="9">
        <f t="shared" si="229"/>
        <v>0</v>
      </c>
      <c r="CS104" s="96">
        <f t="shared" si="230"/>
        <v>0</v>
      </c>
    </row>
    <row r="105" spans="1:97" ht="12.9" customHeight="1" x14ac:dyDescent="0.25">
      <c r="A105" s="212"/>
      <c r="B105" s="186"/>
      <c r="C105" s="186"/>
      <c r="D105" s="195"/>
      <c r="E105" s="217"/>
      <c r="F105" s="272"/>
      <c r="G105" s="189"/>
      <c r="H105" s="177"/>
      <c r="I105" s="190"/>
      <c r="J105" s="191"/>
      <c r="K105" s="388">
        <f t="shared" si="231"/>
        <v>0</v>
      </c>
      <c r="L105" s="94">
        <f t="shared" si="232"/>
        <v>0</v>
      </c>
      <c r="M105" s="9">
        <f t="shared" si="247"/>
        <v>0</v>
      </c>
      <c r="N105" s="9">
        <f t="shared" si="233"/>
        <v>0</v>
      </c>
      <c r="O105" s="9"/>
      <c r="P105" s="96">
        <f t="shared" si="248"/>
        <v>0</v>
      </c>
      <c r="Q105" s="4">
        <f>IF(YEAR($F105)=Q$4,$E105,0)</f>
        <v>0</v>
      </c>
      <c r="R105" s="9">
        <f t="shared" si="249"/>
        <v>0</v>
      </c>
      <c r="S105" s="9">
        <f t="shared" si="146"/>
        <v>0</v>
      </c>
      <c r="T105" s="9">
        <f t="shared" si="234"/>
        <v>0</v>
      </c>
      <c r="U105" s="9">
        <f t="shared" si="235"/>
        <v>0</v>
      </c>
      <c r="V105" s="9">
        <f t="shared" si="250"/>
        <v>0</v>
      </c>
      <c r="W105" s="9">
        <f t="shared" si="149"/>
        <v>0</v>
      </c>
      <c r="X105" s="9">
        <f t="shared" si="236"/>
        <v>0</v>
      </c>
      <c r="Y105" s="96">
        <f t="shared" si="237"/>
        <v>0</v>
      </c>
      <c r="Z105" s="4">
        <f t="shared" si="251"/>
        <v>0</v>
      </c>
      <c r="AA105" s="9">
        <f t="shared" si="175"/>
        <v>0</v>
      </c>
      <c r="AB105" s="9">
        <f t="shared" si="176"/>
        <v>0</v>
      </c>
      <c r="AC105" s="9">
        <f t="shared" si="239"/>
        <v>0</v>
      </c>
      <c r="AD105" s="9">
        <f t="shared" si="177"/>
        <v>0</v>
      </c>
      <c r="AE105" s="9">
        <f t="shared" si="178"/>
        <v>0</v>
      </c>
      <c r="AF105" s="9">
        <f t="shared" si="179"/>
        <v>0</v>
      </c>
      <c r="AG105" s="9">
        <f t="shared" si="180"/>
        <v>0</v>
      </c>
      <c r="AH105" s="96">
        <f t="shared" si="181"/>
        <v>0</v>
      </c>
      <c r="AI105" s="4">
        <f t="shared" si="251"/>
        <v>0</v>
      </c>
      <c r="AJ105" s="9">
        <f t="shared" si="182"/>
        <v>0</v>
      </c>
      <c r="AK105" s="9">
        <f t="shared" si="183"/>
        <v>0</v>
      </c>
      <c r="AL105" s="9">
        <f t="shared" si="240"/>
        <v>0</v>
      </c>
      <c r="AM105" s="9">
        <f t="shared" si="184"/>
        <v>0</v>
      </c>
      <c r="AN105" s="9">
        <f t="shared" si="185"/>
        <v>0</v>
      </c>
      <c r="AO105" s="9">
        <f t="shared" si="186"/>
        <v>0</v>
      </c>
      <c r="AP105" s="9">
        <f t="shared" si="187"/>
        <v>0</v>
      </c>
      <c r="AQ105" s="96">
        <f t="shared" si="188"/>
        <v>0</v>
      </c>
      <c r="AR105" s="4">
        <f t="shared" si="251"/>
        <v>0</v>
      </c>
      <c r="AS105" s="9">
        <f t="shared" si="189"/>
        <v>0</v>
      </c>
      <c r="AT105" s="9">
        <f t="shared" si="190"/>
        <v>0</v>
      </c>
      <c r="AU105" s="9">
        <f t="shared" si="241"/>
        <v>0</v>
      </c>
      <c r="AV105" s="9">
        <f t="shared" si="191"/>
        <v>0</v>
      </c>
      <c r="AW105" s="9">
        <f t="shared" si="192"/>
        <v>0</v>
      </c>
      <c r="AX105" s="9">
        <f t="shared" si="193"/>
        <v>0</v>
      </c>
      <c r="AY105" s="9">
        <f t="shared" si="194"/>
        <v>0</v>
      </c>
      <c r="AZ105" s="96">
        <f t="shared" si="195"/>
        <v>0</v>
      </c>
      <c r="BA105" s="4">
        <f t="shared" si="251"/>
        <v>0</v>
      </c>
      <c r="BB105" s="9">
        <f t="shared" si="196"/>
        <v>0</v>
      </c>
      <c r="BC105" s="9">
        <f t="shared" si="197"/>
        <v>0</v>
      </c>
      <c r="BD105" s="9">
        <f t="shared" si="242"/>
        <v>0</v>
      </c>
      <c r="BE105" s="9">
        <f t="shared" si="198"/>
        <v>0</v>
      </c>
      <c r="BF105" s="9">
        <f t="shared" si="199"/>
        <v>0</v>
      </c>
      <c r="BG105" s="9">
        <f t="shared" si="200"/>
        <v>0</v>
      </c>
      <c r="BH105" s="9">
        <f t="shared" si="201"/>
        <v>0</v>
      </c>
      <c r="BI105" s="96">
        <f t="shared" si="202"/>
        <v>0</v>
      </c>
      <c r="BJ105" s="4">
        <f t="shared" si="251"/>
        <v>0</v>
      </c>
      <c r="BK105" s="9">
        <f t="shared" si="203"/>
        <v>0</v>
      </c>
      <c r="BL105" s="9">
        <f t="shared" si="204"/>
        <v>0</v>
      </c>
      <c r="BM105" s="9">
        <f t="shared" si="243"/>
        <v>0</v>
      </c>
      <c r="BN105" s="9">
        <f t="shared" si="205"/>
        <v>0</v>
      </c>
      <c r="BO105" s="9">
        <f t="shared" si="206"/>
        <v>0</v>
      </c>
      <c r="BP105" s="9">
        <f t="shared" si="207"/>
        <v>0</v>
      </c>
      <c r="BQ105" s="9">
        <f t="shared" si="208"/>
        <v>0</v>
      </c>
      <c r="BR105" s="96">
        <f t="shared" si="209"/>
        <v>0</v>
      </c>
      <c r="BS105" s="4">
        <f t="shared" si="251"/>
        <v>0</v>
      </c>
      <c r="BT105" s="9">
        <f t="shared" si="210"/>
        <v>0</v>
      </c>
      <c r="BU105" s="9">
        <f t="shared" si="211"/>
        <v>0</v>
      </c>
      <c r="BV105" s="9">
        <f t="shared" si="244"/>
        <v>0</v>
      </c>
      <c r="BW105" s="9">
        <f t="shared" si="212"/>
        <v>0</v>
      </c>
      <c r="BX105" s="9">
        <f t="shared" si="213"/>
        <v>0</v>
      </c>
      <c r="BY105" s="9">
        <f t="shared" si="214"/>
        <v>0</v>
      </c>
      <c r="BZ105" s="9">
        <f t="shared" si="215"/>
        <v>0</v>
      </c>
      <c r="CA105" s="96">
        <f t="shared" si="216"/>
        <v>0</v>
      </c>
      <c r="CB105" s="4">
        <f t="shared" si="251"/>
        <v>0</v>
      </c>
      <c r="CC105" s="9">
        <f t="shared" si="217"/>
        <v>0</v>
      </c>
      <c r="CD105" s="9">
        <f t="shared" si="218"/>
        <v>0</v>
      </c>
      <c r="CE105" s="9">
        <f t="shared" si="245"/>
        <v>0</v>
      </c>
      <c r="CF105" s="9">
        <f t="shared" si="219"/>
        <v>0</v>
      </c>
      <c r="CG105" s="9">
        <f t="shared" si="220"/>
        <v>0</v>
      </c>
      <c r="CH105" s="9">
        <f t="shared" si="221"/>
        <v>0</v>
      </c>
      <c r="CI105" s="9">
        <f t="shared" si="222"/>
        <v>0</v>
      </c>
      <c r="CJ105" s="96">
        <f t="shared" si="223"/>
        <v>0</v>
      </c>
      <c r="CK105" s="4">
        <f t="shared" si="251"/>
        <v>0</v>
      </c>
      <c r="CL105" s="9">
        <f t="shared" si="224"/>
        <v>0</v>
      </c>
      <c r="CM105" s="9">
        <f t="shared" si="225"/>
        <v>0</v>
      </c>
      <c r="CN105" s="9">
        <f t="shared" si="246"/>
        <v>0</v>
      </c>
      <c r="CO105" s="9">
        <f t="shared" si="226"/>
        <v>0</v>
      </c>
      <c r="CP105" s="9">
        <f t="shared" si="227"/>
        <v>0</v>
      </c>
      <c r="CQ105" s="9">
        <f t="shared" si="228"/>
        <v>0</v>
      </c>
      <c r="CR105" s="9">
        <f t="shared" si="229"/>
        <v>0</v>
      </c>
      <c r="CS105" s="96">
        <f t="shared" si="230"/>
        <v>0</v>
      </c>
    </row>
    <row r="106" spans="1:97" s="11" customFormat="1" ht="12.9" customHeight="1" thickBot="1" x14ac:dyDescent="0.3">
      <c r="A106" s="248"/>
      <c r="B106" s="248"/>
      <c r="C106" s="248"/>
      <c r="D106" s="248"/>
      <c r="E106" s="249"/>
      <c r="F106" s="273"/>
      <c r="G106" s="204"/>
      <c r="H106" s="241"/>
      <c r="I106" s="205"/>
      <c r="J106" s="206"/>
      <c r="K106" s="389">
        <f t="shared" si="231"/>
        <v>0</v>
      </c>
      <c r="L106" s="387">
        <f t="shared" si="232"/>
        <v>0</v>
      </c>
      <c r="M106" s="9">
        <f t="shared" si="247"/>
        <v>0</v>
      </c>
      <c r="N106" s="9">
        <f t="shared" si="233"/>
        <v>0</v>
      </c>
      <c r="O106" s="9"/>
      <c r="P106" s="96">
        <f t="shared" si="248"/>
        <v>0</v>
      </c>
      <c r="Q106" s="4">
        <f>IF(YEAR($F106)=Q$4,$E106,0)</f>
        <v>0</v>
      </c>
      <c r="R106" s="9">
        <f t="shared" si="249"/>
        <v>0</v>
      </c>
      <c r="S106" s="9">
        <f>IF(AND($F106&gt;0,$F106&lt;=V$4),$E106,0)</f>
        <v>0</v>
      </c>
      <c r="T106" s="9">
        <f t="shared" si="234"/>
        <v>0</v>
      </c>
      <c r="U106" s="9">
        <f t="shared" si="235"/>
        <v>0</v>
      </c>
      <c r="V106" s="9">
        <f t="shared" si="250"/>
        <v>0</v>
      </c>
      <c r="W106" s="9">
        <f>N106+U106</f>
        <v>0</v>
      </c>
      <c r="X106" s="9">
        <f t="shared" si="236"/>
        <v>0</v>
      </c>
      <c r="Y106" s="96">
        <f t="shared" si="237"/>
        <v>0</v>
      </c>
      <c r="Z106" s="4">
        <f t="shared" si="251"/>
        <v>0</v>
      </c>
      <c r="AA106" s="9">
        <f t="shared" si="175"/>
        <v>0</v>
      </c>
      <c r="AB106" s="9">
        <f t="shared" si="176"/>
        <v>0</v>
      </c>
      <c r="AC106" s="9">
        <f t="shared" si="239"/>
        <v>0</v>
      </c>
      <c r="AD106" s="9">
        <f t="shared" si="177"/>
        <v>0</v>
      </c>
      <c r="AE106" s="9">
        <f t="shared" si="178"/>
        <v>0</v>
      </c>
      <c r="AF106" s="9">
        <f t="shared" si="179"/>
        <v>0</v>
      </c>
      <c r="AG106" s="9">
        <f t="shared" si="180"/>
        <v>0</v>
      </c>
      <c r="AH106" s="96">
        <f t="shared" si="181"/>
        <v>0</v>
      </c>
      <c r="AI106" s="4">
        <f t="shared" si="251"/>
        <v>0</v>
      </c>
      <c r="AJ106" s="9">
        <f t="shared" si="182"/>
        <v>0</v>
      </c>
      <c r="AK106" s="9">
        <f t="shared" si="183"/>
        <v>0</v>
      </c>
      <c r="AL106" s="9">
        <f t="shared" si="240"/>
        <v>0</v>
      </c>
      <c r="AM106" s="9">
        <f t="shared" si="184"/>
        <v>0</v>
      </c>
      <c r="AN106" s="9">
        <f t="shared" si="185"/>
        <v>0</v>
      </c>
      <c r="AO106" s="9">
        <f t="shared" si="186"/>
        <v>0</v>
      </c>
      <c r="AP106" s="9">
        <f t="shared" si="187"/>
        <v>0</v>
      </c>
      <c r="AQ106" s="96">
        <f t="shared" si="188"/>
        <v>0</v>
      </c>
      <c r="AR106" s="4">
        <f t="shared" si="251"/>
        <v>0</v>
      </c>
      <c r="AS106" s="9">
        <f t="shared" si="189"/>
        <v>0</v>
      </c>
      <c r="AT106" s="9">
        <f t="shared" si="190"/>
        <v>0</v>
      </c>
      <c r="AU106" s="9">
        <f t="shared" si="241"/>
        <v>0</v>
      </c>
      <c r="AV106" s="9">
        <f t="shared" si="191"/>
        <v>0</v>
      </c>
      <c r="AW106" s="9">
        <f t="shared" si="192"/>
        <v>0</v>
      </c>
      <c r="AX106" s="9">
        <f t="shared" si="193"/>
        <v>0</v>
      </c>
      <c r="AY106" s="9">
        <f t="shared" si="194"/>
        <v>0</v>
      </c>
      <c r="AZ106" s="96">
        <f t="shared" si="195"/>
        <v>0</v>
      </c>
      <c r="BA106" s="4">
        <f t="shared" si="251"/>
        <v>0</v>
      </c>
      <c r="BB106" s="9">
        <f t="shared" si="196"/>
        <v>0</v>
      </c>
      <c r="BC106" s="9">
        <f t="shared" si="197"/>
        <v>0</v>
      </c>
      <c r="BD106" s="9">
        <f t="shared" si="242"/>
        <v>0</v>
      </c>
      <c r="BE106" s="9">
        <f t="shared" si="198"/>
        <v>0</v>
      </c>
      <c r="BF106" s="9">
        <f t="shared" si="199"/>
        <v>0</v>
      </c>
      <c r="BG106" s="9">
        <f t="shared" si="200"/>
        <v>0</v>
      </c>
      <c r="BH106" s="9">
        <f t="shared" si="201"/>
        <v>0</v>
      </c>
      <c r="BI106" s="96">
        <f t="shared" si="202"/>
        <v>0</v>
      </c>
      <c r="BJ106" s="4">
        <f t="shared" si="251"/>
        <v>0</v>
      </c>
      <c r="BK106" s="9">
        <f t="shared" si="203"/>
        <v>0</v>
      </c>
      <c r="BL106" s="9">
        <f t="shared" si="204"/>
        <v>0</v>
      </c>
      <c r="BM106" s="9">
        <f t="shared" si="243"/>
        <v>0</v>
      </c>
      <c r="BN106" s="9">
        <f t="shared" si="205"/>
        <v>0</v>
      </c>
      <c r="BO106" s="9">
        <f t="shared" si="206"/>
        <v>0</v>
      </c>
      <c r="BP106" s="9">
        <f t="shared" si="207"/>
        <v>0</v>
      </c>
      <c r="BQ106" s="9">
        <f t="shared" si="208"/>
        <v>0</v>
      </c>
      <c r="BR106" s="96">
        <f t="shared" si="209"/>
        <v>0</v>
      </c>
      <c r="BS106" s="4">
        <f t="shared" si="251"/>
        <v>0</v>
      </c>
      <c r="BT106" s="9">
        <f t="shared" si="210"/>
        <v>0</v>
      </c>
      <c r="BU106" s="9">
        <f t="shared" si="211"/>
        <v>0</v>
      </c>
      <c r="BV106" s="9">
        <f t="shared" si="244"/>
        <v>0</v>
      </c>
      <c r="BW106" s="9">
        <f t="shared" si="212"/>
        <v>0</v>
      </c>
      <c r="BX106" s="9">
        <f t="shared" si="213"/>
        <v>0</v>
      </c>
      <c r="BY106" s="9">
        <f t="shared" si="214"/>
        <v>0</v>
      </c>
      <c r="BZ106" s="9">
        <f t="shared" si="215"/>
        <v>0</v>
      </c>
      <c r="CA106" s="96">
        <f t="shared" si="216"/>
        <v>0</v>
      </c>
      <c r="CB106" s="4">
        <f t="shared" si="251"/>
        <v>0</v>
      </c>
      <c r="CC106" s="9">
        <f t="shared" si="217"/>
        <v>0</v>
      </c>
      <c r="CD106" s="9">
        <f t="shared" si="218"/>
        <v>0</v>
      </c>
      <c r="CE106" s="9">
        <f t="shared" si="245"/>
        <v>0</v>
      </c>
      <c r="CF106" s="9">
        <f t="shared" si="219"/>
        <v>0</v>
      </c>
      <c r="CG106" s="9">
        <f t="shared" si="220"/>
        <v>0</v>
      </c>
      <c r="CH106" s="9">
        <f t="shared" si="221"/>
        <v>0</v>
      </c>
      <c r="CI106" s="9">
        <f t="shared" si="222"/>
        <v>0</v>
      </c>
      <c r="CJ106" s="96">
        <f t="shared" si="223"/>
        <v>0</v>
      </c>
      <c r="CK106" s="4">
        <f t="shared" si="251"/>
        <v>0</v>
      </c>
      <c r="CL106" s="9">
        <f t="shared" si="224"/>
        <v>0</v>
      </c>
      <c r="CM106" s="9">
        <f t="shared" si="225"/>
        <v>0</v>
      </c>
      <c r="CN106" s="9">
        <f t="shared" si="246"/>
        <v>0</v>
      </c>
      <c r="CO106" s="9">
        <f t="shared" si="226"/>
        <v>0</v>
      </c>
      <c r="CP106" s="9">
        <f t="shared" si="227"/>
        <v>0</v>
      </c>
      <c r="CQ106" s="9">
        <f t="shared" si="228"/>
        <v>0</v>
      </c>
      <c r="CR106" s="9">
        <f t="shared" si="229"/>
        <v>0</v>
      </c>
      <c r="CS106" s="96">
        <f t="shared" si="230"/>
        <v>0</v>
      </c>
    </row>
    <row r="107" spans="1:97" s="11" customFormat="1" ht="18" customHeight="1" thickTop="1" x14ac:dyDescent="0.25">
      <c r="A107" s="23"/>
      <c r="B107" s="23" t="s">
        <v>81</v>
      </c>
      <c r="C107" s="23"/>
      <c r="D107" s="23"/>
      <c r="E107" s="24">
        <f>SUM(E5:E106)</f>
        <v>1052059.68</v>
      </c>
      <c r="F107" s="23"/>
      <c r="G107" s="23"/>
      <c r="H107" s="23"/>
      <c r="I107" s="23"/>
      <c r="J107" s="25"/>
      <c r="K107" s="23"/>
      <c r="L107" s="23"/>
      <c r="M107" s="24">
        <f>SUM(M5:M106)</f>
        <v>31881.1</v>
      </c>
      <c r="N107" s="24">
        <f>SUM(N5:N106)</f>
        <v>1020178.58</v>
      </c>
      <c r="O107" s="24"/>
      <c r="P107" s="97">
        <f>SUM(P5:P106)</f>
        <v>1052059.68</v>
      </c>
      <c r="Q107" s="26">
        <f t="shared" ref="Q107:Y107" si="252">SUM(Q5:Q106)</f>
        <v>0</v>
      </c>
      <c r="R107" s="24">
        <f t="shared" si="252"/>
        <v>0</v>
      </c>
      <c r="S107" s="24">
        <f t="shared" si="252"/>
        <v>1052059.68</v>
      </c>
      <c r="T107" s="24">
        <f t="shared" si="252"/>
        <v>117714.78</v>
      </c>
      <c r="U107" s="24">
        <f t="shared" si="252"/>
        <v>3566.7500000000018</v>
      </c>
      <c r="V107" s="24">
        <f t="shared" si="252"/>
        <v>28314.349999999995</v>
      </c>
      <c r="W107" s="24">
        <f t="shared" si="252"/>
        <v>1023745.3299999998</v>
      </c>
      <c r="X107" s="24">
        <f t="shared" si="252"/>
        <v>0</v>
      </c>
      <c r="Y107" s="97">
        <f t="shared" si="252"/>
        <v>117714.78</v>
      </c>
      <c r="Z107" s="26">
        <f t="shared" ref="Z107:CK107" si="253">SUM(Z5:Z106)</f>
        <v>0</v>
      </c>
      <c r="AA107" s="24">
        <f t="shared" si="253"/>
        <v>0</v>
      </c>
      <c r="AB107" s="24">
        <f t="shared" si="253"/>
        <v>1052059.68</v>
      </c>
      <c r="AC107" s="24">
        <f t="shared" si="253"/>
        <v>98697.81</v>
      </c>
      <c r="AD107" s="24">
        <f t="shared" si="253"/>
        <v>2990.5400000000009</v>
      </c>
      <c r="AE107" s="24">
        <f t="shared" si="253"/>
        <v>25323.809999999994</v>
      </c>
      <c r="AF107" s="24">
        <f t="shared" si="253"/>
        <v>1026735.8699999999</v>
      </c>
      <c r="AG107" s="24">
        <f t="shared" si="253"/>
        <v>0</v>
      </c>
      <c r="AH107" s="97">
        <f t="shared" si="253"/>
        <v>98697.81</v>
      </c>
      <c r="AI107" s="26">
        <f t="shared" si="253"/>
        <v>0</v>
      </c>
      <c r="AJ107" s="24">
        <f t="shared" si="253"/>
        <v>0</v>
      </c>
      <c r="AK107" s="24">
        <f t="shared" si="253"/>
        <v>1052059.68</v>
      </c>
      <c r="AL107" s="24">
        <f t="shared" si="253"/>
        <v>94853.87999999999</v>
      </c>
      <c r="AM107" s="24">
        <f t="shared" si="253"/>
        <v>2874.0700000000006</v>
      </c>
      <c r="AN107" s="24">
        <f t="shared" si="253"/>
        <v>22449.739999999991</v>
      </c>
      <c r="AO107" s="24">
        <f t="shared" si="253"/>
        <v>1029609.9399999997</v>
      </c>
      <c r="AP107" s="24">
        <f t="shared" si="253"/>
        <v>0</v>
      </c>
      <c r="AQ107" s="97">
        <f t="shared" si="253"/>
        <v>94853.87999999999</v>
      </c>
      <c r="AR107" s="26">
        <f t="shared" si="253"/>
        <v>0</v>
      </c>
      <c r="AS107" s="24">
        <f t="shared" si="253"/>
        <v>0</v>
      </c>
      <c r="AT107" s="24">
        <f t="shared" si="253"/>
        <v>1052059.68</v>
      </c>
      <c r="AU107" s="24">
        <f t="shared" si="253"/>
        <v>80865.14</v>
      </c>
      <c r="AV107" s="24">
        <f t="shared" si="253"/>
        <v>2450.21</v>
      </c>
      <c r="AW107" s="24">
        <f t="shared" si="253"/>
        <v>19999.529999999992</v>
      </c>
      <c r="AX107" s="24">
        <f t="shared" si="253"/>
        <v>1032060.1499999998</v>
      </c>
      <c r="AY107" s="24">
        <f t="shared" si="253"/>
        <v>0</v>
      </c>
      <c r="AZ107" s="97">
        <f t="shared" si="253"/>
        <v>80865.14</v>
      </c>
      <c r="BA107" s="26">
        <f t="shared" si="253"/>
        <v>0</v>
      </c>
      <c r="BB107" s="24">
        <f t="shared" si="253"/>
        <v>0</v>
      </c>
      <c r="BC107" s="24">
        <f t="shared" si="253"/>
        <v>1052059.68</v>
      </c>
      <c r="BD107" s="24">
        <f t="shared" si="253"/>
        <v>68001.819999999992</v>
      </c>
      <c r="BE107" s="24">
        <f t="shared" si="253"/>
        <v>2060.4499999999998</v>
      </c>
      <c r="BF107" s="24">
        <f t="shared" si="253"/>
        <v>17939.079999999991</v>
      </c>
      <c r="BG107" s="24">
        <f t="shared" si="253"/>
        <v>1034120.6</v>
      </c>
      <c r="BH107" s="24">
        <f t="shared" si="253"/>
        <v>0</v>
      </c>
      <c r="BI107" s="97">
        <f t="shared" si="253"/>
        <v>68001.819999999992</v>
      </c>
      <c r="BJ107" s="26">
        <f t="shared" si="253"/>
        <v>0</v>
      </c>
      <c r="BK107" s="24">
        <f t="shared" si="253"/>
        <v>0</v>
      </c>
      <c r="BL107" s="24">
        <f t="shared" si="253"/>
        <v>1052059.68</v>
      </c>
      <c r="BM107" s="24">
        <f t="shared" si="253"/>
        <v>68001.819999999992</v>
      </c>
      <c r="BN107" s="24">
        <f t="shared" si="253"/>
        <v>2060.4499999999998</v>
      </c>
      <c r="BO107" s="24">
        <f t="shared" si="253"/>
        <v>15878.62999999999</v>
      </c>
      <c r="BP107" s="24">
        <f t="shared" si="253"/>
        <v>1036181.0499999999</v>
      </c>
      <c r="BQ107" s="24">
        <f t="shared" si="253"/>
        <v>0</v>
      </c>
      <c r="BR107" s="97">
        <f t="shared" si="253"/>
        <v>68001.819999999992</v>
      </c>
      <c r="BS107" s="26">
        <f t="shared" si="253"/>
        <v>0</v>
      </c>
      <c r="BT107" s="24">
        <f t="shared" si="253"/>
        <v>0</v>
      </c>
      <c r="BU107" s="24">
        <f t="shared" si="253"/>
        <v>1052059.68</v>
      </c>
      <c r="BV107" s="24">
        <f t="shared" si="253"/>
        <v>68001.819999999992</v>
      </c>
      <c r="BW107" s="24">
        <f t="shared" si="253"/>
        <v>2060.4499999999998</v>
      </c>
      <c r="BX107" s="24">
        <f t="shared" si="253"/>
        <v>13818.179999999989</v>
      </c>
      <c r="BY107" s="24">
        <f t="shared" si="253"/>
        <v>1038241.4999999999</v>
      </c>
      <c r="BZ107" s="24">
        <f t="shared" si="253"/>
        <v>0</v>
      </c>
      <c r="CA107" s="97">
        <f t="shared" si="253"/>
        <v>68001.819999999992</v>
      </c>
      <c r="CB107" s="26">
        <f t="shared" si="253"/>
        <v>0</v>
      </c>
      <c r="CC107" s="24">
        <f t="shared" si="253"/>
        <v>0</v>
      </c>
      <c r="CD107" s="24">
        <f t="shared" si="253"/>
        <v>1052059.68</v>
      </c>
      <c r="CE107" s="24">
        <f t="shared" si="253"/>
        <v>68001.819999999992</v>
      </c>
      <c r="CF107" s="24">
        <f t="shared" si="253"/>
        <v>2060.4499999999998</v>
      </c>
      <c r="CG107" s="24">
        <f t="shared" si="253"/>
        <v>11757.729999999989</v>
      </c>
      <c r="CH107" s="24">
        <f t="shared" si="253"/>
        <v>1040301.95</v>
      </c>
      <c r="CI107" s="24">
        <f t="shared" si="253"/>
        <v>0</v>
      </c>
      <c r="CJ107" s="97">
        <f t="shared" si="253"/>
        <v>68001.819999999992</v>
      </c>
      <c r="CK107" s="26">
        <f t="shared" si="253"/>
        <v>0</v>
      </c>
      <c r="CL107" s="24">
        <f t="shared" ref="CL107:CS107" si="254">SUM(CL5:CL106)</f>
        <v>0</v>
      </c>
      <c r="CM107" s="24">
        <f t="shared" si="254"/>
        <v>1052059.68</v>
      </c>
      <c r="CN107" s="24">
        <f t="shared" si="254"/>
        <v>68001.819999999992</v>
      </c>
      <c r="CO107" s="24">
        <f t="shared" si="254"/>
        <v>2060.4499999999998</v>
      </c>
      <c r="CP107" s="24">
        <f t="shared" si="254"/>
        <v>9697.2799999999879</v>
      </c>
      <c r="CQ107" s="24">
        <f t="shared" si="254"/>
        <v>1042362.3999999999</v>
      </c>
      <c r="CR107" s="24">
        <f t="shared" si="254"/>
        <v>0</v>
      </c>
      <c r="CS107" s="97">
        <f t="shared" si="254"/>
        <v>68001.819999999992</v>
      </c>
    </row>
    <row r="108" spans="1:97" s="18" customFormat="1" ht="15" customHeight="1" x14ac:dyDescent="0.25">
      <c r="A108" s="20"/>
      <c r="B108" s="20"/>
      <c r="C108" s="20"/>
      <c r="D108" s="20"/>
      <c r="E108" s="20"/>
      <c r="F108" s="20"/>
      <c r="G108" s="20"/>
      <c r="H108" s="20"/>
      <c r="I108" s="21"/>
      <c r="J108" s="22"/>
      <c r="K108" s="21"/>
      <c r="L108" s="21"/>
      <c r="M108" s="20"/>
      <c r="N108" s="20"/>
      <c r="O108" s="20"/>
      <c r="P108" s="95"/>
      <c r="Q108" s="33"/>
      <c r="R108" s="20"/>
      <c r="S108" s="20"/>
      <c r="T108" s="20"/>
      <c r="U108" s="20"/>
      <c r="V108" s="20"/>
      <c r="W108" s="20"/>
      <c r="X108" s="20"/>
      <c r="Y108" s="95"/>
      <c r="Z108" s="33"/>
      <c r="AA108" s="20"/>
      <c r="AB108" s="20"/>
      <c r="AC108" s="20"/>
      <c r="AD108" s="20"/>
      <c r="AE108" s="20"/>
      <c r="AF108" s="20"/>
      <c r="AG108" s="20"/>
      <c r="AH108" s="95"/>
      <c r="AI108" s="33"/>
      <c r="AJ108" s="20"/>
      <c r="AK108" s="20"/>
      <c r="AL108" s="20"/>
      <c r="AM108" s="20"/>
      <c r="AN108" s="20"/>
      <c r="AO108" s="20"/>
      <c r="AP108" s="20"/>
      <c r="AQ108" s="95"/>
      <c r="AR108" s="33"/>
      <c r="AS108" s="20"/>
      <c r="AT108" s="20"/>
      <c r="AU108" s="20"/>
      <c r="AV108" s="20"/>
      <c r="AW108" s="20"/>
      <c r="AX108" s="20"/>
      <c r="AY108" s="20"/>
      <c r="AZ108" s="95"/>
      <c r="BA108" s="33"/>
      <c r="BB108" s="20"/>
      <c r="BC108" s="20"/>
      <c r="BD108" s="20"/>
      <c r="BE108" s="20"/>
      <c r="BF108" s="20"/>
      <c r="BG108" s="20"/>
      <c r="BH108" s="20"/>
      <c r="BI108" s="95"/>
      <c r="BJ108" s="33"/>
      <c r="BK108" s="20"/>
      <c r="BL108" s="20"/>
      <c r="BM108" s="20"/>
      <c r="BN108" s="20"/>
      <c r="BO108" s="20"/>
      <c r="BP108" s="20"/>
      <c r="BQ108" s="20"/>
      <c r="BR108" s="95"/>
      <c r="BS108" s="33"/>
      <c r="BT108" s="20"/>
      <c r="BU108" s="20"/>
      <c r="BV108" s="20"/>
      <c r="BW108" s="20"/>
      <c r="BX108" s="20"/>
      <c r="BY108" s="20"/>
      <c r="BZ108" s="20"/>
      <c r="CA108" s="95"/>
      <c r="CB108" s="33"/>
      <c r="CC108" s="20"/>
      <c r="CD108" s="20"/>
      <c r="CE108" s="20"/>
      <c r="CF108" s="20"/>
      <c r="CG108" s="20"/>
      <c r="CH108" s="20"/>
      <c r="CI108" s="20"/>
      <c r="CJ108" s="95"/>
      <c r="CK108" s="33"/>
      <c r="CL108" s="20"/>
      <c r="CM108" s="20"/>
      <c r="CN108" s="20"/>
      <c r="CO108" s="20"/>
      <c r="CP108" s="20"/>
      <c r="CQ108" s="20"/>
      <c r="CR108" s="20"/>
      <c r="CS108" s="95"/>
    </row>
    <row r="109" spans="1:97" s="18" customFormat="1" ht="15" hidden="1" customHeight="1" x14ac:dyDescent="0.35">
      <c r="A109" s="32"/>
      <c r="B109" s="32"/>
      <c r="C109" s="32"/>
      <c r="D109" s="32"/>
      <c r="E109" s="32"/>
      <c r="F109" s="32"/>
      <c r="G109" s="27"/>
      <c r="H109" s="27"/>
      <c r="I109" s="28"/>
      <c r="J109" s="29"/>
      <c r="K109" s="19"/>
      <c r="L109" s="30"/>
      <c r="M109" s="31"/>
      <c r="N109" s="31"/>
      <c r="O109" s="31"/>
      <c r="P109" s="120"/>
      <c r="Q109" s="40"/>
      <c r="R109" s="31"/>
      <c r="S109" s="31"/>
      <c r="T109" s="31"/>
      <c r="U109" s="509">
        <f>U4</f>
        <v>2012</v>
      </c>
      <c r="V109" s="31"/>
      <c r="W109" s="31"/>
      <c r="X109" s="31"/>
      <c r="Y109" s="114"/>
      <c r="Z109" s="40"/>
      <c r="AA109" s="31"/>
      <c r="AB109" s="31"/>
      <c r="AC109" s="31"/>
      <c r="AD109" s="509">
        <f t="shared" ref="AD109" si="255">AD4</f>
        <v>2013</v>
      </c>
      <c r="AE109" s="31"/>
      <c r="AF109" s="31"/>
      <c r="AG109" s="31"/>
      <c r="AH109" s="114"/>
      <c r="AI109" s="40"/>
      <c r="AJ109" s="31"/>
      <c r="AK109" s="31"/>
      <c r="AL109" s="31"/>
      <c r="AM109" s="509">
        <f t="shared" ref="AM109" si="256">AM4</f>
        <v>2014</v>
      </c>
      <c r="AN109" s="31"/>
      <c r="AO109" s="31"/>
      <c r="AP109" s="31"/>
      <c r="AQ109" s="114"/>
      <c r="AR109" s="40"/>
      <c r="AS109" s="31"/>
      <c r="AT109" s="31"/>
      <c r="AU109" s="31"/>
      <c r="AV109" s="509">
        <f t="shared" ref="AV109" si="257">AV4</f>
        <v>2015</v>
      </c>
      <c r="AW109" s="31"/>
      <c r="AX109" s="31"/>
      <c r="AY109" s="31"/>
      <c r="AZ109" s="114"/>
      <c r="BA109" s="40"/>
      <c r="BB109" s="31"/>
      <c r="BC109" s="31"/>
      <c r="BD109" s="31"/>
      <c r="BE109" s="509">
        <f t="shared" ref="BE109" si="258">BE4</f>
        <v>2016</v>
      </c>
      <c r="BF109" s="31"/>
      <c r="BG109" s="31"/>
      <c r="BH109" s="31"/>
      <c r="BI109" s="114"/>
      <c r="BJ109" s="40"/>
      <c r="BK109" s="31"/>
      <c r="BL109" s="31"/>
      <c r="BM109" s="31"/>
      <c r="BN109" s="509">
        <f t="shared" ref="BN109" si="259">BN4</f>
        <v>2017</v>
      </c>
      <c r="BO109" s="31"/>
      <c r="BP109" s="31"/>
      <c r="BQ109" s="31"/>
      <c r="BR109" s="114"/>
      <c r="BS109" s="40"/>
      <c r="BT109" s="31"/>
      <c r="BU109" s="31"/>
      <c r="BV109" s="31"/>
      <c r="BW109" s="509">
        <f t="shared" ref="BW109" si="260">BW4</f>
        <v>2018</v>
      </c>
      <c r="BX109" s="31"/>
      <c r="BY109" s="31"/>
      <c r="BZ109" s="31"/>
      <c r="CA109" s="114"/>
      <c r="CB109" s="40"/>
      <c r="CC109" s="31"/>
      <c r="CD109" s="31"/>
      <c r="CE109" s="31"/>
      <c r="CF109" s="509">
        <f t="shared" ref="CF109" si="261">CF4</f>
        <v>2019</v>
      </c>
      <c r="CG109" s="31"/>
      <c r="CH109" s="31"/>
      <c r="CI109" s="31"/>
      <c r="CJ109" s="114"/>
      <c r="CK109" s="40"/>
      <c r="CL109" s="31"/>
      <c r="CM109" s="31"/>
      <c r="CN109" s="31"/>
      <c r="CO109" s="509">
        <f t="shared" ref="CO109" si="262">CO4</f>
        <v>2020</v>
      </c>
      <c r="CP109" s="31"/>
      <c r="CQ109" s="31"/>
      <c r="CR109" s="31"/>
      <c r="CS109" s="114"/>
    </row>
    <row r="110" spans="1:97" s="14" customFormat="1" ht="18" hidden="1" customHeight="1" x14ac:dyDescent="0.5">
      <c r="A110" s="383" t="s">
        <v>544</v>
      </c>
      <c r="B110" s="36"/>
      <c r="C110" s="36"/>
      <c r="D110" s="36"/>
      <c r="E110" s="502" t="str">
        <f>"Zwischen Zeile "&amp;ROW(109:109)&amp;" und Zeile "&amp;ROW(133:133)&amp;" weder eine Zeile einfügen noch löschen!!!"</f>
        <v>Zwischen Zeile 109 und Zeile 133 weder eine Zeile einfügen noch löschen!!!</v>
      </c>
      <c r="F110" s="36"/>
      <c r="G110" s="36"/>
      <c r="H110" s="36"/>
      <c r="I110" s="36"/>
      <c r="J110" s="36"/>
      <c r="K110" s="36"/>
      <c r="L110" s="36"/>
      <c r="M110" s="36"/>
      <c r="N110" s="36"/>
      <c r="O110" s="36"/>
      <c r="P110" s="120">
        <v>2</v>
      </c>
      <c r="Q110" s="110" t="s">
        <v>145</v>
      </c>
      <c r="R110" s="46"/>
      <c r="S110" s="46"/>
      <c r="T110" s="46"/>
      <c r="U110" s="39"/>
      <c r="V110" s="46"/>
      <c r="W110" s="46"/>
      <c r="X110" s="46"/>
      <c r="Y110" s="115"/>
      <c r="Z110" s="110" t="s">
        <v>145</v>
      </c>
      <c r="AA110" s="46"/>
      <c r="AB110" s="46"/>
      <c r="AC110" s="46"/>
      <c r="AD110" s="39"/>
      <c r="AE110" s="46"/>
      <c r="AF110" s="46"/>
      <c r="AG110" s="46"/>
      <c r="AH110" s="115"/>
      <c r="AI110" s="110" t="s">
        <v>145</v>
      </c>
      <c r="AJ110" s="46"/>
      <c r="AK110" s="46"/>
      <c r="AL110" s="46"/>
      <c r="AM110" s="39"/>
      <c r="AN110" s="46"/>
      <c r="AO110" s="46"/>
      <c r="AP110" s="46"/>
      <c r="AQ110" s="115"/>
      <c r="AR110" s="110" t="s">
        <v>145</v>
      </c>
      <c r="AS110" s="46"/>
      <c r="AT110" s="46"/>
      <c r="AU110" s="46"/>
      <c r="AV110" s="39"/>
      <c r="AW110" s="46"/>
      <c r="AX110" s="46"/>
      <c r="AY110" s="46"/>
      <c r="AZ110" s="115"/>
      <c r="BA110" s="110" t="s">
        <v>145</v>
      </c>
      <c r="BB110" s="46"/>
      <c r="BC110" s="46"/>
      <c r="BD110" s="46"/>
      <c r="BE110" s="39"/>
      <c r="BF110" s="46"/>
      <c r="BG110" s="46"/>
      <c r="BH110" s="46"/>
      <c r="BI110" s="115"/>
      <c r="BJ110" s="110" t="s">
        <v>145</v>
      </c>
      <c r="BK110" s="46"/>
      <c r="BL110" s="46"/>
      <c r="BM110" s="46"/>
      <c r="BN110" s="39"/>
      <c r="BO110" s="46"/>
      <c r="BP110" s="46"/>
      <c r="BQ110" s="46"/>
      <c r="BR110" s="115"/>
      <c r="BS110" s="110" t="s">
        <v>145</v>
      </c>
      <c r="BT110" s="46"/>
      <c r="BU110" s="46"/>
      <c r="BV110" s="46"/>
      <c r="BW110" s="39"/>
      <c r="BX110" s="46"/>
      <c r="BY110" s="46"/>
      <c r="BZ110" s="46"/>
      <c r="CA110" s="115"/>
      <c r="CB110" s="110" t="s">
        <v>145</v>
      </c>
      <c r="CC110" s="46"/>
      <c r="CD110" s="46"/>
      <c r="CE110" s="46"/>
      <c r="CF110" s="39"/>
      <c r="CG110" s="46"/>
      <c r="CH110" s="46"/>
      <c r="CI110" s="46"/>
      <c r="CJ110" s="115"/>
      <c r="CK110" s="110" t="s">
        <v>145</v>
      </c>
      <c r="CL110" s="46"/>
      <c r="CM110" s="46"/>
      <c r="CN110" s="46"/>
      <c r="CO110" s="39"/>
      <c r="CP110" s="46"/>
      <c r="CQ110" s="46"/>
      <c r="CR110" s="46"/>
      <c r="CS110" s="115"/>
    </row>
    <row r="111" spans="1:97" s="14" customFormat="1" ht="18" hidden="1" customHeight="1" thickBot="1" x14ac:dyDescent="0.35">
      <c r="A111" s="382" t="s">
        <v>145</v>
      </c>
      <c r="B111" s="49"/>
      <c r="C111" s="49"/>
      <c r="D111" s="49"/>
      <c r="E111" s="49"/>
      <c r="F111" s="49"/>
      <c r="G111" s="49"/>
      <c r="H111" s="49"/>
      <c r="I111" s="49"/>
      <c r="J111" s="49"/>
      <c r="K111" s="49"/>
      <c r="L111" s="49"/>
      <c r="M111" s="49"/>
      <c r="N111" s="49"/>
      <c r="O111" s="49"/>
      <c r="P111" s="120">
        <v>3</v>
      </c>
      <c r="Q111" s="375" t="s">
        <v>148</v>
      </c>
      <c r="R111" s="376"/>
      <c r="S111" s="376"/>
      <c r="T111" s="376"/>
      <c r="U111" s="377">
        <f>ROUND(U107,2)</f>
        <v>3566.75</v>
      </c>
      <c r="V111" s="376"/>
      <c r="W111" s="376"/>
      <c r="X111" s="376"/>
      <c r="Y111" s="378"/>
      <c r="Z111" s="375" t="s">
        <v>148</v>
      </c>
      <c r="AA111" s="376"/>
      <c r="AB111" s="376"/>
      <c r="AC111" s="376"/>
      <c r="AD111" s="377">
        <f t="shared" ref="AD111" si="263">ROUND(AD107,2)</f>
        <v>2990.54</v>
      </c>
      <c r="AE111" s="376"/>
      <c r="AF111" s="376"/>
      <c r="AG111" s="376"/>
      <c r="AH111" s="378"/>
      <c r="AI111" s="375" t="s">
        <v>148</v>
      </c>
      <c r="AJ111" s="376"/>
      <c r="AK111" s="376"/>
      <c r="AL111" s="376"/>
      <c r="AM111" s="377">
        <f t="shared" ref="AM111" si="264">ROUND(AM107,2)</f>
        <v>2874.07</v>
      </c>
      <c r="AN111" s="376"/>
      <c r="AO111" s="376"/>
      <c r="AP111" s="376"/>
      <c r="AQ111" s="378"/>
      <c r="AR111" s="375" t="s">
        <v>148</v>
      </c>
      <c r="AS111" s="376"/>
      <c r="AT111" s="376"/>
      <c r="AU111" s="376"/>
      <c r="AV111" s="377">
        <f t="shared" ref="AV111" si="265">ROUND(AV107,2)</f>
        <v>2450.21</v>
      </c>
      <c r="AW111" s="376"/>
      <c r="AX111" s="376"/>
      <c r="AY111" s="376"/>
      <c r="AZ111" s="378"/>
      <c r="BA111" s="375" t="s">
        <v>148</v>
      </c>
      <c r="BB111" s="376"/>
      <c r="BC111" s="376"/>
      <c r="BD111" s="376"/>
      <c r="BE111" s="377">
        <f t="shared" ref="BE111" si="266">ROUND(BE107,2)</f>
        <v>2060.4499999999998</v>
      </c>
      <c r="BF111" s="376"/>
      <c r="BG111" s="376"/>
      <c r="BH111" s="376"/>
      <c r="BI111" s="378"/>
      <c r="BJ111" s="375" t="s">
        <v>148</v>
      </c>
      <c r="BK111" s="376"/>
      <c r="BL111" s="376"/>
      <c r="BM111" s="376"/>
      <c r="BN111" s="377">
        <f t="shared" ref="BN111" si="267">ROUND(BN107,2)</f>
        <v>2060.4499999999998</v>
      </c>
      <c r="BO111" s="376"/>
      <c r="BP111" s="376"/>
      <c r="BQ111" s="376"/>
      <c r="BR111" s="378"/>
      <c r="BS111" s="375" t="s">
        <v>148</v>
      </c>
      <c r="BT111" s="376"/>
      <c r="BU111" s="376"/>
      <c r="BV111" s="376"/>
      <c r="BW111" s="377">
        <f t="shared" ref="BW111" si="268">ROUND(BW107,2)</f>
        <v>2060.4499999999998</v>
      </c>
      <c r="BX111" s="376"/>
      <c r="BY111" s="376"/>
      <c r="BZ111" s="376"/>
      <c r="CA111" s="378"/>
      <c r="CB111" s="375" t="s">
        <v>148</v>
      </c>
      <c r="CC111" s="376"/>
      <c r="CD111" s="376"/>
      <c r="CE111" s="376"/>
      <c r="CF111" s="377">
        <f t="shared" ref="CF111" si="269">ROUND(CF107,2)</f>
        <v>2060.4499999999998</v>
      </c>
      <c r="CG111" s="376"/>
      <c r="CH111" s="376"/>
      <c r="CI111" s="376"/>
      <c r="CJ111" s="378"/>
      <c r="CK111" s="375" t="s">
        <v>148</v>
      </c>
      <c r="CL111" s="376"/>
      <c r="CM111" s="376"/>
      <c r="CN111" s="376"/>
      <c r="CO111" s="377">
        <f t="shared" ref="CO111" si="270">ROUND(CO107,2)</f>
        <v>2060.4499999999998</v>
      </c>
      <c r="CP111" s="376"/>
      <c r="CQ111" s="376"/>
      <c r="CR111" s="376"/>
      <c r="CS111" s="378"/>
    </row>
    <row r="112" spans="1:97" s="14" customFormat="1" ht="18" hidden="1" customHeight="1" x14ac:dyDescent="0.4">
      <c r="A112" s="384" t="s">
        <v>532</v>
      </c>
      <c r="B112" s="15"/>
      <c r="C112" s="15"/>
      <c r="D112" s="15"/>
      <c r="E112" s="15"/>
      <c r="F112" s="15"/>
      <c r="G112" s="15"/>
      <c r="H112" s="15"/>
      <c r="I112" s="15"/>
      <c r="J112" s="15"/>
      <c r="K112" s="15"/>
      <c r="L112" s="15"/>
      <c r="M112" s="15"/>
      <c r="N112" s="15"/>
      <c r="O112" s="15"/>
      <c r="P112" s="120">
        <v>4</v>
      </c>
      <c r="Q112" s="107" t="s">
        <v>11</v>
      </c>
      <c r="R112" s="46"/>
      <c r="S112" s="46"/>
      <c r="T112" s="46"/>
      <c r="U112" s="45" t="s">
        <v>112</v>
      </c>
      <c r="V112" s="109" t="s">
        <v>546</v>
      </c>
      <c r="W112" s="48"/>
      <c r="X112" s="48"/>
      <c r="Y112" s="116"/>
      <c r="Z112" s="107" t="s">
        <v>11</v>
      </c>
      <c r="AA112" s="46"/>
      <c r="AB112" s="46"/>
      <c r="AC112" s="46"/>
      <c r="AD112" s="45" t="s">
        <v>112</v>
      </c>
      <c r="AE112" s="109" t="s">
        <v>546</v>
      </c>
      <c r="AF112" s="48"/>
      <c r="AG112" s="48"/>
      <c r="AH112" s="116"/>
      <c r="AI112" s="107" t="s">
        <v>11</v>
      </c>
      <c r="AJ112" s="46"/>
      <c r="AK112" s="46"/>
      <c r="AL112" s="46"/>
      <c r="AM112" s="45" t="s">
        <v>112</v>
      </c>
      <c r="AN112" s="109" t="s">
        <v>546</v>
      </c>
      <c r="AO112" s="48"/>
      <c r="AP112" s="48"/>
      <c r="AQ112" s="116"/>
      <c r="AR112" s="107" t="s">
        <v>11</v>
      </c>
      <c r="AS112" s="46"/>
      <c r="AT112" s="46"/>
      <c r="AU112" s="46"/>
      <c r="AV112" s="45" t="s">
        <v>112</v>
      </c>
      <c r="AW112" s="109" t="s">
        <v>546</v>
      </c>
      <c r="AX112" s="48"/>
      <c r="AY112" s="48"/>
      <c r="AZ112" s="116"/>
      <c r="BA112" s="107" t="s">
        <v>11</v>
      </c>
      <c r="BB112" s="46"/>
      <c r="BC112" s="46"/>
      <c r="BD112" s="46"/>
      <c r="BE112" s="45" t="s">
        <v>112</v>
      </c>
      <c r="BF112" s="109" t="s">
        <v>546</v>
      </c>
      <c r="BG112" s="48"/>
      <c r="BH112" s="48"/>
      <c r="BI112" s="116"/>
      <c r="BJ112" s="107" t="s">
        <v>11</v>
      </c>
      <c r="BK112" s="46"/>
      <c r="BL112" s="46"/>
      <c r="BM112" s="46"/>
      <c r="BN112" s="45" t="s">
        <v>112</v>
      </c>
      <c r="BO112" s="109" t="s">
        <v>546</v>
      </c>
      <c r="BP112" s="48"/>
      <c r="BQ112" s="48"/>
      <c r="BR112" s="116"/>
      <c r="BS112" s="107" t="s">
        <v>11</v>
      </c>
      <c r="BT112" s="46"/>
      <c r="BU112" s="46"/>
      <c r="BV112" s="46"/>
      <c r="BW112" s="45" t="s">
        <v>112</v>
      </c>
      <c r="BX112" s="109" t="s">
        <v>546</v>
      </c>
      <c r="BY112" s="48"/>
      <c r="BZ112" s="48"/>
      <c r="CA112" s="116"/>
      <c r="CB112" s="107" t="s">
        <v>11</v>
      </c>
      <c r="CC112" s="46"/>
      <c r="CD112" s="46"/>
      <c r="CE112" s="46"/>
      <c r="CF112" s="45" t="s">
        <v>112</v>
      </c>
      <c r="CG112" s="109" t="s">
        <v>546</v>
      </c>
      <c r="CH112" s="48"/>
      <c r="CI112" s="48"/>
      <c r="CJ112" s="116"/>
      <c r="CK112" s="107" t="s">
        <v>11</v>
      </c>
      <c r="CL112" s="46"/>
      <c r="CM112" s="46"/>
      <c r="CN112" s="46"/>
      <c r="CO112" s="45" t="s">
        <v>112</v>
      </c>
      <c r="CP112" s="109" t="s">
        <v>546</v>
      </c>
      <c r="CQ112" s="48"/>
      <c r="CR112" s="48"/>
      <c r="CS112" s="116"/>
    </row>
    <row r="113" spans="1:97" s="14" customFormat="1" ht="18" hidden="1" customHeight="1" thickBot="1" x14ac:dyDescent="0.35">
      <c r="A113" s="382" t="s">
        <v>537</v>
      </c>
      <c r="B113" s="49"/>
      <c r="C113" s="49"/>
      <c r="D113" s="49"/>
      <c r="E113" s="49"/>
      <c r="F113" s="49"/>
      <c r="G113" s="49"/>
      <c r="H113" s="49"/>
      <c r="I113" s="49"/>
      <c r="J113" s="49"/>
      <c r="K113" s="49"/>
      <c r="L113" s="49"/>
      <c r="M113" s="49"/>
      <c r="N113" s="49"/>
      <c r="O113" s="49"/>
      <c r="P113" s="120">
        <v>5</v>
      </c>
      <c r="Q113" s="375" t="s">
        <v>6</v>
      </c>
      <c r="R113" s="376"/>
      <c r="S113" s="376"/>
      <c r="T113" s="376"/>
      <c r="U113" s="377">
        <f>ROUND(V113*HLOOKUP(U109,Grund_zins,2,FALSE),2)</f>
        <v>0</v>
      </c>
      <c r="V113" s="50">
        <f>SUMIF($J$5:$J$106,"&lt;&gt;H",V5:V106)</f>
        <v>0</v>
      </c>
      <c r="W113" s="50" t="s">
        <v>0</v>
      </c>
      <c r="X113" s="50"/>
      <c r="Y113" s="379"/>
      <c r="Z113" s="375" t="s">
        <v>6</v>
      </c>
      <c r="AA113" s="376"/>
      <c r="AB113" s="376"/>
      <c r="AC113" s="376"/>
      <c r="AD113" s="377">
        <f>ROUND(AE113*HLOOKUP(AD109,Grund_zins,2,FALSE),2)</f>
        <v>0</v>
      </c>
      <c r="AE113" s="50">
        <f t="shared" ref="AE113" si="271">SUMIF($J$5:$J$106,"&lt;&gt;H",AE5:AE106)</f>
        <v>0</v>
      </c>
      <c r="AF113" s="50" t="s">
        <v>0</v>
      </c>
      <c r="AG113" s="50"/>
      <c r="AH113" s="379"/>
      <c r="AI113" s="375" t="s">
        <v>6</v>
      </c>
      <c r="AJ113" s="376"/>
      <c r="AK113" s="376"/>
      <c r="AL113" s="376"/>
      <c r="AM113" s="377">
        <f>ROUND(AN113*HLOOKUP(AM109,Grund_zins,2,FALSE),2)</f>
        <v>0</v>
      </c>
      <c r="AN113" s="50">
        <f t="shared" ref="AN113" si="272">SUMIF($J$5:$J$106,"&lt;&gt;H",AN5:AN106)</f>
        <v>0</v>
      </c>
      <c r="AO113" s="50" t="s">
        <v>0</v>
      </c>
      <c r="AP113" s="50"/>
      <c r="AQ113" s="379"/>
      <c r="AR113" s="375" t="s">
        <v>6</v>
      </c>
      <c r="AS113" s="376"/>
      <c r="AT113" s="376"/>
      <c r="AU113" s="376"/>
      <c r="AV113" s="377">
        <f>ROUND(AW113*HLOOKUP(AV109,Grund_zins,2,FALSE),2)</f>
        <v>0</v>
      </c>
      <c r="AW113" s="50">
        <f t="shared" ref="AW113" si="273">SUMIF($J$5:$J$106,"&lt;&gt;H",AW5:AW106)</f>
        <v>0</v>
      </c>
      <c r="AX113" s="50" t="s">
        <v>0</v>
      </c>
      <c r="AY113" s="50"/>
      <c r="AZ113" s="379"/>
      <c r="BA113" s="375" t="s">
        <v>6</v>
      </c>
      <c r="BB113" s="376"/>
      <c r="BC113" s="376"/>
      <c r="BD113" s="376"/>
      <c r="BE113" s="377">
        <f>ROUND(BF113*HLOOKUP(BE109,Grund_zins,2,FALSE),2)</f>
        <v>0</v>
      </c>
      <c r="BF113" s="50">
        <f t="shared" ref="BF113" si="274">SUMIF($J$5:$J$106,"&lt;&gt;H",BF5:BF106)</f>
        <v>0</v>
      </c>
      <c r="BG113" s="50" t="s">
        <v>0</v>
      </c>
      <c r="BH113" s="50"/>
      <c r="BI113" s="379"/>
      <c r="BJ113" s="375" t="s">
        <v>6</v>
      </c>
      <c r="BK113" s="376"/>
      <c r="BL113" s="376"/>
      <c r="BM113" s="376"/>
      <c r="BN113" s="377">
        <f>ROUND(BO113*HLOOKUP(BN109,Grund_zins,2,FALSE),2)</f>
        <v>0</v>
      </c>
      <c r="BO113" s="50">
        <f t="shared" ref="BO113" si="275">SUMIF($J$5:$J$106,"&lt;&gt;H",BO5:BO106)</f>
        <v>0</v>
      </c>
      <c r="BP113" s="50" t="s">
        <v>0</v>
      </c>
      <c r="BQ113" s="50"/>
      <c r="BR113" s="379"/>
      <c r="BS113" s="375" t="s">
        <v>6</v>
      </c>
      <c r="BT113" s="376"/>
      <c r="BU113" s="376"/>
      <c r="BV113" s="376"/>
      <c r="BW113" s="377">
        <f>ROUND(BX113*HLOOKUP(BW109,Grund_zins,2,FALSE),2)</f>
        <v>0</v>
      </c>
      <c r="BX113" s="50">
        <f t="shared" ref="BX113" si="276">SUMIF($J$5:$J$106,"&lt;&gt;H",BX5:BX106)</f>
        <v>0</v>
      </c>
      <c r="BY113" s="50" t="s">
        <v>0</v>
      </c>
      <c r="BZ113" s="50"/>
      <c r="CA113" s="379"/>
      <c r="CB113" s="375" t="s">
        <v>6</v>
      </c>
      <c r="CC113" s="376"/>
      <c r="CD113" s="376"/>
      <c r="CE113" s="376"/>
      <c r="CF113" s="377">
        <f>ROUND(CG113*HLOOKUP(CF109,Grund_zins,2,FALSE),2)</f>
        <v>0</v>
      </c>
      <c r="CG113" s="50">
        <f t="shared" ref="CG113" si="277">SUMIF($J$5:$J$106,"&lt;&gt;H",CG5:CG106)</f>
        <v>0</v>
      </c>
      <c r="CH113" s="50" t="s">
        <v>0</v>
      </c>
      <c r="CI113" s="50"/>
      <c r="CJ113" s="379"/>
      <c r="CK113" s="375" t="s">
        <v>6</v>
      </c>
      <c r="CL113" s="376"/>
      <c r="CM113" s="376"/>
      <c r="CN113" s="376"/>
      <c r="CO113" s="377">
        <f>ROUND(CP113*HLOOKUP(CO109,Grund_zins,2,FALSE),2)</f>
        <v>0</v>
      </c>
      <c r="CP113" s="50">
        <f t="shared" ref="CP113" si="278">SUMIF($J$5:$J$106,"&lt;&gt;H",CP5:CP106)</f>
        <v>0</v>
      </c>
      <c r="CQ113" s="50" t="s">
        <v>0</v>
      </c>
      <c r="CR113" s="50"/>
      <c r="CS113" s="379"/>
    </row>
    <row r="114" spans="1:97" s="14" customFormat="1" ht="18" hidden="1" customHeight="1" x14ac:dyDescent="0.4">
      <c r="A114" s="384" t="s">
        <v>538</v>
      </c>
      <c r="B114" s="15"/>
      <c r="C114" s="15"/>
      <c r="D114" s="15"/>
      <c r="E114" s="15"/>
      <c r="F114" s="15"/>
      <c r="G114" s="15"/>
      <c r="H114" s="15"/>
      <c r="I114" s="15"/>
      <c r="J114" s="15"/>
      <c r="K114" s="15"/>
      <c r="L114" s="15"/>
      <c r="M114" s="37"/>
      <c r="N114" s="37"/>
      <c r="O114" s="37"/>
      <c r="P114" s="120">
        <v>6</v>
      </c>
      <c r="Q114" s="107" t="s">
        <v>12</v>
      </c>
      <c r="R114" s="46"/>
      <c r="S114" s="46"/>
      <c r="T114" s="46"/>
      <c r="U114" s="45" t="s">
        <v>112</v>
      </c>
      <c r="V114" s="109" t="s">
        <v>547</v>
      </c>
      <c r="W114" s="109"/>
      <c r="X114" s="109"/>
      <c r="Y114" s="109"/>
      <c r="Z114" s="107" t="s">
        <v>12</v>
      </c>
      <c r="AA114" s="46"/>
      <c r="AB114" s="46"/>
      <c r="AC114" s="46"/>
      <c r="AD114" s="45" t="s">
        <v>112</v>
      </c>
      <c r="AE114" s="109" t="s">
        <v>547</v>
      </c>
      <c r="AF114" s="109"/>
      <c r="AG114" s="109"/>
      <c r="AH114" s="109"/>
      <c r="AI114" s="107" t="s">
        <v>12</v>
      </c>
      <c r="AJ114" s="46"/>
      <c r="AK114" s="46"/>
      <c r="AL114" s="46"/>
      <c r="AM114" s="45" t="s">
        <v>112</v>
      </c>
      <c r="AN114" s="109" t="s">
        <v>547</v>
      </c>
      <c r="AO114" s="109"/>
      <c r="AP114" s="109"/>
      <c r="AQ114" s="109"/>
      <c r="AR114" s="107" t="s">
        <v>12</v>
      </c>
      <c r="AS114" s="46"/>
      <c r="AT114" s="46"/>
      <c r="AU114" s="46"/>
      <c r="AV114" s="45" t="s">
        <v>112</v>
      </c>
      <c r="AW114" s="109" t="s">
        <v>547</v>
      </c>
      <c r="AX114" s="109"/>
      <c r="AY114" s="109"/>
      <c r="AZ114" s="109"/>
      <c r="BA114" s="107" t="s">
        <v>12</v>
      </c>
      <c r="BB114" s="46"/>
      <c r="BC114" s="46"/>
      <c r="BD114" s="46"/>
      <c r="BE114" s="45" t="s">
        <v>112</v>
      </c>
      <c r="BF114" s="109" t="s">
        <v>547</v>
      </c>
      <c r="BG114" s="109"/>
      <c r="BH114" s="109"/>
      <c r="BI114" s="109"/>
      <c r="BJ114" s="107" t="s">
        <v>12</v>
      </c>
      <c r="BK114" s="46"/>
      <c r="BL114" s="46"/>
      <c r="BM114" s="46"/>
      <c r="BN114" s="45" t="s">
        <v>112</v>
      </c>
      <c r="BO114" s="109" t="s">
        <v>547</v>
      </c>
      <c r="BP114" s="109"/>
      <c r="BQ114" s="109"/>
      <c r="BR114" s="109"/>
      <c r="BS114" s="107" t="s">
        <v>12</v>
      </c>
      <c r="BT114" s="46"/>
      <c r="BU114" s="46"/>
      <c r="BV114" s="46"/>
      <c r="BW114" s="45" t="s">
        <v>112</v>
      </c>
      <c r="BX114" s="109" t="s">
        <v>547</v>
      </c>
      <c r="BY114" s="109"/>
      <c r="BZ114" s="109"/>
      <c r="CA114" s="109"/>
      <c r="CB114" s="107" t="s">
        <v>12</v>
      </c>
      <c r="CC114" s="46"/>
      <c r="CD114" s="46"/>
      <c r="CE114" s="46"/>
      <c r="CF114" s="45" t="s">
        <v>112</v>
      </c>
      <c r="CG114" s="109" t="s">
        <v>547</v>
      </c>
      <c r="CH114" s="109"/>
      <c r="CI114" s="109"/>
      <c r="CJ114" s="109"/>
      <c r="CK114" s="107" t="s">
        <v>12</v>
      </c>
      <c r="CL114" s="46"/>
      <c r="CM114" s="46"/>
      <c r="CN114" s="46"/>
      <c r="CO114" s="45" t="s">
        <v>112</v>
      </c>
      <c r="CP114" s="109" t="s">
        <v>547</v>
      </c>
      <c r="CQ114" s="109"/>
      <c r="CR114" s="109"/>
      <c r="CS114" s="109"/>
    </row>
    <row r="115" spans="1:97" s="14" customFormat="1" ht="18" hidden="1" customHeight="1" x14ac:dyDescent="0.3">
      <c r="A115" s="37" t="s">
        <v>528</v>
      </c>
      <c r="B115" s="15"/>
      <c r="C115" s="15"/>
      <c r="D115" s="15"/>
      <c r="E115" s="15"/>
      <c r="F115" s="15"/>
      <c r="G115" s="15"/>
      <c r="H115" s="15"/>
      <c r="I115" s="15"/>
      <c r="J115" s="15"/>
      <c r="K115" s="15"/>
      <c r="L115" s="15"/>
      <c r="M115" s="37"/>
      <c r="N115" s="37"/>
      <c r="O115" s="37"/>
      <c r="P115" s="120">
        <v>7</v>
      </c>
      <c r="Q115" s="43" t="s">
        <v>757</v>
      </c>
      <c r="R115" s="44"/>
      <c r="S115" s="44"/>
      <c r="T115" s="44"/>
      <c r="U115" s="37"/>
      <c r="V115" s="37">
        <f>SUMIF($J$5:$J$106,"&lt;&gt;H",V5:V106)</f>
        <v>0</v>
      </c>
      <c r="W115" s="37" t="str">
        <f>"Restbuchwerte zum Ende des Jahres "&amp;U109</f>
        <v>Restbuchwerte zum Ende des Jahres 2012</v>
      </c>
      <c r="X115" s="37"/>
      <c r="Y115" s="117"/>
      <c r="Z115" s="43" t="s">
        <v>757</v>
      </c>
      <c r="AA115" s="550"/>
      <c r="AB115" s="550"/>
      <c r="AC115" s="550"/>
      <c r="AD115" s="37"/>
      <c r="AE115" s="37">
        <f t="shared" ref="AE115" si="279">SUMIF($J$5:$J$106,"&lt;&gt;H",AE5:AE106)</f>
        <v>0</v>
      </c>
      <c r="AF115" s="37" t="str">
        <f t="shared" ref="AF115" si="280">"Restbuchwerte zum Ende des Jahres "&amp;AD109</f>
        <v>Restbuchwerte zum Ende des Jahres 2013</v>
      </c>
      <c r="AG115" s="37"/>
      <c r="AH115" s="117"/>
      <c r="AI115" s="43" t="s">
        <v>757</v>
      </c>
      <c r="AJ115" s="550"/>
      <c r="AK115" s="550"/>
      <c r="AL115" s="550"/>
      <c r="AM115" s="37"/>
      <c r="AN115" s="37">
        <f t="shared" ref="AN115" si="281">SUMIF($J$5:$J$106,"&lt;&gt;H",AN5:AN106)</f>
        <v>0</v>
      </c>
      <c r="AO115" s="37" t="str">
        <f t="shared" ref="AO115" si="282">"Restbuchwerte zum Ende des Jahres "&amp;AM109</f>
        <v>Restbuchwerte zum Ende des Jahres 2014</v>
      </c>
      <c r="AP115" s="37"/>
      <c r="AQ115" s="117"/>
      <c r="AR115" s="43" t="s">
        <v>757</v>
      </c>
      <c r="AS115" s="550"/>
      <c r="AT115" s="550"/>
      <c r="AU115" s="550"/>
      <c r="AV115" s="37"/>
      <c r="AW115" s="37">
        <f t="shared" ref="AW115" si="283">SUMIF($J$5:$J$106,"&lt;&gt;H",AW5:AW106)</f>
        <v>0</v>
      </c>
      <c r="AX115" s="37" t="str">
        <f t="shared" ref="AX115" si="284">"Restbuchwerte zum Ende des Jahres "&amp;AV109</f>
        <v>Restbuchwerte zum Ende des Jahres 2015</v>
      </c>
      <c r="AY115" s="37"/>
      <c r="AZ115" s="117"/>
      <c r="BA115" s="43" t="s">
        <v>757</v>
      </c>
      <c r="BB115" s="550"/>
      <c r="BC115" s="550"/>
      <c r="BD115" s="550"/>
      <c r="BE115" s="37"/>
      <c r="BF115" s="37">
        <f t="shared" ref="BF115" si="285">SUMIF($J$5:$J$106,"&lt;&gt;H",BF5:BF106)</f>
        <v>0</v>
      </c>
      <c r="BG115" s="37" t="str">
        <f t="shared" ref="BG115" si="286">"Restbuchwerte zum Ende des Jahres "&amp;BE109</f>
        <v>Restbuchwerte zum Ende des Jahres 2016</v>
      </c>
      <c r="BH115" s="37"/>
      <c r="BI115" s="117"/>
      <c r="BJ115" s="43" t="s">
        <v>757</v>
      </c>
      <c r="BK115" s="550"/>
      <c r="BL115" s="550"/>
      <c r="BM115" s="550"/>
      <c r="BN115" s="37"/>
      <c r="BO115" s="37">
        <f t="shared" ref="BO115" si="287">SUMIF($J$5:$J$106,"&lt;&gt;H",BO5:BO106)</f>
        <v>0</v>
      </c>
      <c r="BP115" s="37" t="str">
        <f t="shared" ref="BP115" si="288">"Restbuchwerte zum Ende des Jahres "&amp;BN109</f>
        <v>Restbuchwerte zum Ende des Jahres 2017</v>
      </c>
      <c r="BQ115" s="37"/>
      <c r="BR115" s="117"/>
      <c r="BS115" s="43" t="s">
        <v>757</v>
      </c>
      <c r="BT115" s="550"/>
      <c r="BU115" s="550"/>
      <c r="BV115" s="550"/>
      <c r="BW115" s="37"/>
      <c r="BX115" s="37">
        <f t="shared" ref="BX115" si="289">SUMIF($J$5:$J$106,"&lt;&gt;H",BX5:BX106)</f>
        <v>0</v>
      </c>
      <c r="BY115" s="37" t="str">
        <f t="shared" ref="BY115" si="290">"Restbuchwerte zum Ende des Jahres "&amp;BW109</f>
        <v>Restbuchwerte zum Ende des Jahres 2018</v>
      </c>
      <c r="BZ115" s="37"/>
      <c r="CA115" s="117"/>
      <c r="CB115" s="43" t="s">
        <v>757</v>
      </c>
      <c r="CC115" s="550"/>
      <c r="CD115" s="550"/>
      <c r="CE115" s="550"/>
      <c r="CF115" s="37"/>
      <c r="CG115" s="37">
        <f t="shared" ref="CG115" si="291">SUMIF($J$5:$J$106,"&lt;&gt;H",CG5:CG106)</f>
        <v>0</v>
      </c>
      <c r="CH115" s="37" t="str">
        <f t="shared" ref="CH115" si="292">"Restbuchwerte zum Ende des Jahres "&amp;CF109</f>
        <v>Restbuchwerte zum Ende des Jahres 2019</v>
      </c>
      <c r="CI115" s="37"/>
      <c r="CJ115" s="117"/>
      <c r="CK115" s="43" t="s">
        <v>757</v>
      </c>
      <c r="CL115" s="550"/>
      <c r="CM115" s="550"/>
      <c r="CN115" s="550"/>
      <c r="CO115" s="37"/>
      <c r="CP115" s="37">
        <f t="shared" ref="CP115" si="293">SUMIF($J$5:$J$106,"&lt;&gt;H",CP5:CP106)</f>
        <v>0</v>
      </c>
      <c r="CQ115" s="37" t="str">
        <f t="shared" ref="CQ115" si="294">"Restbuchwerte zum Ende des Jahres "&amp;CO109</f>
        <v>Restbuchwerte zum Ende des Jahres 2020</v>
      </c>
      <c r="CR115" s="37"/>
      <c r="CS115" s="117"/>
    </row>
    <row r="116" spans="1:97" s="14" customFormat="1" ht="18" hidden="1" customHeight="1" x14ac:dyDescent="0.3">
      <c r="A116" s="37" t="s">
        <v>545</v>
      </c>
      <c r="B116" s="15"/>
      <c r="C116" s="15"/>
      <c r="D116" s="15"/>
      <c r="E116" s="15"/>
      <c r="F116" s="15"/>
      <c r="G116" s="15"/>
      <c r="H116" s="15"/>
      <c r="I116" s="15"/>
      <c r="J116" s="15"/>
      <c r="K116" s="15"/>
      <c r="L116" s="15"/>
      <c r="M116" s="37"/>
      <c r="N116" s="37"/>
      <c r="O116" s="37"/>
      <c r="P116" s="120">
        <v>8</v>
      </c>
      <c r="Q116" s="43" t="s">
        <v>758</v>
      </c>
      <c r="R116" s="44"/>
      <c r="S116" s="44"/>
      <c r="T116" s="44"/>
      <c r="U116" s="37"/>
      <c r="V116" s="37">
        <f>SUMIF($J$5:$J$106,"&lt;&gt;H",Q5:Q106)</f>
        <v>0</v>
      </c>
      <c r="W116" s="37" t="str">
        <f>"Zuwend.Zugänge/Abgänge im Jahr "&amp;U109</f>
        <v>Zuwend.Zugänge/Abgänge im Jahr 2012</v>
      </c>
      <c r="X116" s="37"/>
      <c r="Y116" s="117"/>
      <c r="Z116" s="43" t="s">
        <v>758</v>
      </c>
      <c r="AA116" s="550"/>
      <c r="AB116" s="550"/>
      <c r="AC116" s="550"/>
      <c r="AD116" s="37"/>
      <c r="AE116" s="37">
        <f t="shared" ref="AE116" si="295">SUMIF($J$5:$J$106,"&lt;&gt;H",Z5:Z106)</f>
        <v>0</v>
      </c>
      <c r="AF116" s="37" t="str">
        <f t="shared" ref="AF116" si="296">"Zuwend.Zugänge/Abgänge im Jahr "&amp;AD109</f>
        <v>Zuwend.Zugänge/Abgänge im Jahr 2013</v>
      </c>
      <c r="AG116" s="37"/>
      <c r="AH116" s="117"/>
      <c r="AI116" s="43" t="s">
        <v>758</v>
      </c>
      <c r="AJ116" s="550"/>
      <c r="AK116" s="550"/>
      <c r="AL116" s="550"/>
      <c r="AM116" s="37"/>
      <c r="AN116" s="37">
        <f t="shared" ref="AN116" si="297">SUMIF($J$5:$J$106,"&lt;&gt;H",AI5:AI106)</f>
        <v>0</v>
      </c>
      <c r="AO116" s="37" t="str">
        <f t="shared" ref="AO116" si="298">"Zuwend.Zugänge/Abgänge im Jahr "&amp;AM109</f>
        <v>Zuwend.Zugänge/Abgänge im Jahr 2014</v>
      </c>
      <c r="AP116" s="37"/>
      <c r="AQ116" s="117"/>
      <c r="AR116" s="43" t="s">
        <v>758</v>
      </c>
      <c r="AS116" s="550"/>
      <c r="AT116" s="550"/>
      <c r="AU116" s="550"/>
      <c r="AV116" s="37"/>
      <c r="AW116" s="37">
        <f t="shared" ref="AW116" si="299">SUMIF($J$5:$J$106,"&lt;&gt;H",AR5:AR106)</f>
        <v>0</v>
      </c>
      <c r="AX116" s="37" t="str">
        <f t="shared" ref="AX116" si="300">"Zuwend.Zugänge/Abgänge im Jahr "&amp;AV109</f>
        <v>Zuwend.Zugänge/Abgänge im Jahr 2015</v>
      </c>
      <c r="AY116" s="37"/>
      <c r="AZ116" s="117"/>
      <c r="BA116" s="43" t="s">
        <v>758</v>
      </c>
      <c r="BB116" s="550"/>
      <c r="BC116" s="550"/>
      <c r="BD116" s="550"/>
      <c r="BE116" s="37"/>
      <c r="BF116" s="37">
        <f t="shared" ref="BF116" si="301">SUMIF($J$5:$J$106,"&lt;&gt;H",BA5:BA106)</f>
        <v>0</v>
      </c>
      <c r="BG116" s="37" t="str">
        <f t="shared" ref="BG116" si="302">"Zuwend.Zugänge/Abgänge im Jahr "&amp;BE109</f>
        <v>Zuwend.Zugänge/Abgänge im Jahr 2016</v>
      </c>
      <c r="BH116" s="37"/>
      <c r="BI116" s="117"/>
      <c r="BJ116" s="43" t="s">
        <v>758</v>
      </c>
      <c r="BK116" s="550"/>
      <c r="BL116" s="550"/>
      <c r="BM116" s="550"/>
      <c r="BN116" s="37"/>
      <c r="BO116" s="37">
        <f t="shared" ref="BO116" si="303">SUMIF($J$5:$J$106,"&lt;&gt;H",BJ5:BJ106)</f>
        <v>0</v>
      </c>
      <c r="BP116" s="37" t="str">
        <f t="shared" ref="BP116" si="304">"Zuwend.Zugänge/Abgänge im Jahr "&amp;BN109</f>
        <v>Zuwend.Zugänge/Abgänge im Jahr 2017</v>
      </c>
      <c r="BQ116" s="37"/>
      <c r="BR116" s="117"/>
      <c r="BS116" s="43" t="s">
        <v>758</v>
      </c>
      <c r="BT116" s="550"/>
      <c r="BU116" s="550"/>
      <c r="BV116" s="550"/>
      <c r="BW116" s="37"/>
      <c r="BX116" s="37">
        <f t="shared" ref="BX116" si="305">SUMIF($J$5:$J$106,"&lt;&gt;H",BS5:BS106)</f>
        <v>0</v>
      </c>
      <c r="BY116" s="37" t="str">
        <f t="shared" ref="BY116" si="306">"Zuwend.Zugänge/Abgänge im Jahr "&amp;BW109</f>
        <v>Zuwend.Zugänge/Abgänge im Jahr 2018</v>
      </c>
      <c r="BZ116" s="37"/>
      <c r="CA116" s="117"/>
      <c r="CB116" s="43" t="s">
        <v>758</v>
      </c>
      <c r="CC116" s="550"/>
      <c r="CD116" s="550"/>
      <c r="CE116" s="550"/>
      <c r="CF116" s="37"/>
      <c r="CG116" s="37">
        <f t="shared" ref="CG116" si="307">SUMIF($J$5:$J$106,"&lt;&gt;H",CB5:CB106)</f>
        <v>0</v>
      </c>
      <c r="CH116" s="37" t="str">
        <f t="shared" ref="CH116" si="308">"Zuwend.Zugänge/Abgänge im Jahr "&amp;CF109</f>
        <v>Zuwend.Zugänge/Abgänge im Jahr 2019</v>
      </c>
      <c r="CI116" s="37"/>
      <c r="CJ116" s="117"/>
      <c r="CK116" s="43" t="s">
        <v>758</v>
      </c>
      <c r="CL116" s="550"/>
      <c r="CM116" s="550"/>
      <c r="CN116" s="550"/>
      <c r="CO116" s="37"/>
      <c r="CP116" s="37">
        <f t="shared" ref="CP116" si="309">SUMIF($J$5:$J$106,"&lt;&gt;H",CK5:CK106)</f>
        <v>0</v>
      </c>
      <c r="CQ116" s="37" t="str">
        <f t="shared" ref="CQ116" si="310">"Zuwend.Zugänge/Abgänge im Jahr "&amp;CO109</f>
        <v>Zuwend.Zugänge/Abgänge im Jahr 2020</v>
      </c>
      <c r="CR116" s="37"/>
      <c r="CS116" s="117"/>
    </row>
    <row r="117" spans="1:97" s="14" customFormat="1" ht="18" hidden="1" customHeight="1" x14ac:dyDescent="0.3">
      <c r="A117" s="37" t="s">
        <v>530</v>
      </c>
      <c r="B117" s="15"/>
      <c r="C117" s="15"/>
      <c r="D117" s="15"/>
      <c r="E117" s="15"/>
      <c r="F117" s="15"/>
      <c r="G117" s="15"/>
      <c r="H117" s="15"/>
      <c r="I117" s="15"/>
      <c r="J117" s="15"/>
      <c r="K117" s="15"/>
      <c r="L117" s="15"/>
      <c r="M117" s="37"/>
      <c r="N117" s="37"/>
      <c r="O117" s="37"/>
      <c r="P117" s="120">
        <v>9</v>
      </c>
      <c r="Q117" s="43" t="s">
        <v>759</v>
      </c>
      <c r="R117" s="44"/>
      <c r="S117" s="44"/>
      <c r="T117" s="44"/>
      <c r="U117" s="37"/>
      <c r="V117" s="37">
        <f>SUMIF($J$5:$J$106,"&lt;&gt;H",R5:R106)</f>
        <v>0</v>
      </c>
      <c r="W117" s="37" t="str">
        <f>"Mittelwert aus Zugg./Abg. Im Jahr "&amp;U109</f>
        <v>Mittelwert aus Zugg./Abg. Im Jahr 2012</v>
      </c>
      <c r="X117" s="37"/>
      <c r="Y117" s="117"/>
      <c r="Z117" s="43" t="s">
        <v>759</v>
      </c>
      <c r="AA117" s="550"/>
      <c r="AB117" s="550"/>
      <c r="AC117" s="550"/>
      <c r="AD117" s="37"/>
      <c r="AE117" s="37">
        <f t="shared" ref="AE117" si="311">SUMIF($J$5:$J$106,"&lt;&gt;H",AA5:AA106)</f>
        <v>0</v>
      </c>
      <c r="AF117" s="37" t="str">
        <f t="shared" ref="AF117" si="312">"Mittelwert aus Zugg./Abg. Im Jahr "&amp;AD109</f>
        <v>Mittelwert aus Zugg./Abg. Im Jahr 2013</v>
      </c>
      <c r="AG117" s="37"/>
      <c r="AH117" s="117"/>
      <c r="AI117" s="43" t="s">
        <v>759</v>
      </c>
      <c r="AJ117" s="550"/>
      <c r="AK117" s="550"/>
      <c r="AL117" s="550"/>
      <c r="AM117" s="37"/>
      <c r="AN117" s="37">
        <f t="shared" ref="AN117" si="313">SUMIF($J$5:$J$106,"&lt;&gt;H",AJ5:AJ106)</f>
        <v>0</v>
      </c>
      <c r="AO117" s="37" t="str">
        <f t="shared" ref="AO117" si="314">"Mittelwert aus Zugg./Abg. Im Jahr "&amp;AM109</f>
        <v>Mittelwert aus Zugg./Abg. Im Jahr 2014</v>
      </c>
      <c r="AP117" s="37"/>
      <c r="AQ117" s="117"/>
      <c r="AR117" s="43" t="s">
        <v>759</v>
      </c>
      <c r="AS117" s="550"/>
      <c r="AT117" s="550"/>
      <c r="AU117" s="550"/>
      <c r="AV117" s="37"/>
      <c r="AW117" s="37">
        <f t="shared" ref="AW117" si="315">SUMIF($J$5:$J$106,"&lt;&gt;H",AS5:AS106)</f>
        <v>0</v>
      </c>
      <c r="AX117" s="37" t="str">
        <f t="shared" ref="AX117" si="316">"Mittelwert aus Zugg./Abg. Im Jahr "&amp;AV109</f>
        <v>Mittelwert aus Zugg./Abg. Im Jahr 2015</v>
      </c>
      <c r="AY117" s="37"/>
      <c r="AZ117" s="117"/>
      <c r="BA117" s="43" t="s">
        <v>759</v>
      </c>
      <c r="BB117" s="550"/>
      <c r="BC117" s="550"/>
      <c r="BD117" s="550"/>
      <c r="BE117" s="37"/>
      <c r="BF117" s="37">
        <f t="shared" ref="BF117" si="317">SUMIF($J$5:$J$106,"&lt;&gt;H",BB5:BB106)</f>
        <v>0</v>
      </c>
      <c r="BG117" s="37" t="str">
        <f t="shared" ref="BG117" si="318">"Mittelwert aus Zugg./Abg. Im Jahr "&amp;BE109</f>
        <v>Mittelwert aus Zugg./Abg. Im Jahr 2016</v>
      </c>
      <c r="BH117" s="37"/>
      <c r="BI117" s="117"/>
      <c r="BJ117" s="43" t="s">
        <v>759</v>
      </c>
      <c r="BK117" s="550"/>
      <c r="BL117" s="550"/>
      <c r="BM117" s="550"/>
      <c r="BN117" s="37"/>
      <c r="BO117" s="37">
        <f t="shared" ref="BO117" si="319">SUMIF($J$5:$J$106,"&lt;&gt;H",BK5:BK106)</f>
        <v>0</v>
      </c>
      <c r="BP117" s="37" t="str">
        <f t="shared" ref="BP117" si="320">"Mittelwert aus Zugg./Abg. Im Jahr "&amp;BN109</f>
        <v>Mittelwert aus Zugg./Abg. Im Jahr 2017</v>
      </c>
      <c r="BQ117" s="37"/>
      <c r="BR117" s="117"/>
      <c r="BS117" s="43" t="s">
        <v>759</v>
      </c>
      <c r="BT117" s="550"/>
      <c r="BU117" s="550"/>
      <c r="BV117" s="550"/>
      <c r="BW117" s="37"/>
      <c r="BX117" s="37">
        <f t="shared" ref="BX117" si="321">SUMIF($J$5:$J$106,"&lt;&gt;H",BT5:BT106)</f>
        <v>0</v>
      </c>
      <c r="BY117" s="37" t="str">
        <f t="shared" ref="BY117" si="322">"Mittelwert aus Zugg./Abg. Im Jahr "&amp;BW109</f>
        <v>Mittelwert aus Zugg./Abg. Im Jahr 2018</v>
      </c>
      <c r="BZ117" s="37"/>
      <c r="CA117" s="117"/>
      <c r="CB117" s="43" t="s">
        <v>759</v>
      </c>
      <c r="CC117" s="550"/>
      <c r="CD117" s="550"/>
      <c r="CE117" s="550"/>
      <c r="CF117" s="37"/>
      <c r="CG117" s="37">
        <f t="shared" ref="CG117" si="323">SUMIF($J$5:$J$106,"&lt;&gt;H",CC5:CC106)</f>
        <v>0</v>
      </c>
      <c r="CH117" s="37" t="str">
        <f t="shared" ref="CH117" si="324">"Mittelwert aus Zugg./Abg. Im Jahr "&amp;CF109</f>
        <v>Mittelwert aus Zugg./Abg. Im Jahr 2019</v>
      </c>
      <c r="CI117" s="37"/>
      <c r="CJ117" s="117"/>
      <c r="CK117" s="43" t="s">
        <v>759</v>
      </c>
      <c r="CL117" s="550"/>
      <c r="CM117" s="550"/>
      <c r="CN117" s="550"/>
      <c r="CO117" s="37"/>
      <c r="CP117" s="37">
        <f t="shared" ref="CP117" si="325">SUMIF($J$5:$J$106,"&lt;&gt;H",CL5:CL106)</f>
        <v>0</v>
      </c>
      <c r="CQ117" s="37" t="str">
        <f t="shared" ref="CQ117" si="326">"Mittelwert aus Zugg./Abg. Im Jahr "&amp;CO109</f>
        <v>Mittelwert aus Zugg./Abg. Im Jahr 2020</v>
      </c>
      <c r="CR117" s="37"/>
      <c r="CS117" s="117"/>
    </row>
    <row r="118" spans="1:97" s="14" customFormat="1" ht="18" hidden="1" customHeight="1" x14ac:dyDescent="0.3">
      <c r="A118" s="373" t="s">
        <v>145</v>
      </c>
      <c r="B118" s="15"/>
      <c r="C118" s="15"/>
      <c r="D118" s="15"/>
      <c r="E118" s="15"/>
      <c r="F118" s="15"/>
      <c r="G118" s="15"/>
      <c r="H118" s="15"/>
      <c r="I118" s="15"/>
      <c r="J118" s="15"/>
      <c r="K118" s="15"/>
      <c r="L118" s="15"/>
      <c r="M118" s="37"/>
      <c r="N118" s="37"/>
      <c r="O118" s="37"/>
      <c r="P118" s="120">
        <v>10</v>
      </c>
      <c r="Q118" s="43" t="s">
        <v>760</v>
      </c>
      <c r="R118" s="44"/>
      <c r="S118" s="44"/>
      <c r="T118" s="44"/>
      <c r="U118" s="37"/>
      <c r="V118" s="37">
        <f>SUMIF($J$5:$J$106,"&lt;&gt;H",U5:U106)</f>
        <v>0</v>
      </c>
      <c r="W118" s="37" t="str">
        <f>"Auflösungen im Jahr "&amp;U109</f>
        <v>Auflösungen im Jahr 2012</v>
      </c>
      <c r="X118" s="37"/>
      <c r="Y118" s="117"/>
      <c r="Z118" s="43" t="s">
        <v>760</v>
      </c>
      <c r="AA118" s="550"/>
      <c r="AB118" s="550"/>
      <c r="AC118" s="550"/>
      <c r="AD118" s="37"/>
      <c r="AE118" s="37">
        <f t="shared" ref="AE118" si="327">SUMIF($J$5:$J$106,"&lt;&gt;H",AD5:AD106)</f>
        <v>0</v>
      </c>
      <c r="AF118" s="37" t="str">
        <f t="shared" ref="AF118" si="328">"Auflösungen im Jahr "&amp;AD109</f>
        <v>Auflösungen im Jahr 2013</v>
      </c>
      <c r="AG118" s="37"/>
      <c r="AH118" s="117"/>
      <c r="AI118" s="43" t="s">
        <v>760</v>
      </c>
      <c r="AJ118" s="550"/>
      <c r="AK118" s="550"/>
      <c r="AL118" s="550"/>
      <c r="AM118" s="37"/>
      <c r="AN118" s="37">
        <f t="shared" ref="AN118" si="329">SUMIF($J$5:$J$106,"&lt;&gt;H",AM5:AM106)</f>
        <v>0</v>
      </c>
      <c r="AO118" s="37" t="str">
        <f t="shared" ref="AO118" si="330">"Auflösungen im Jahr "&amp;AM109</f>
        <v>Auflösungen im Jahr 2014</v>
      </c>
      <c r="AP118" s="37"/>
      <c r="AQ118" s="117"/>
      <c r="AR118" s="43" t="s">
        <v>760</v>
      </c>
      <c r="AS118" s="550"/>
      <c r="AT118" s="550"/>
      <c r="AU118" s="550"/>
      <c r="AV118" s="37"/>
      <c r="AW118" s="37">
        <f t="shared" ref="AW118" si="331">SUMIF($J$5:$J$106,"&lt;&gt;H",AV5:AV106)</f>
        <v>0</v>
      </c>
      <c r="AX118" s="37" t="str">
        <f t="shared" ref="AX118" si="332">"Auflösungen im Jahr "&amp;AV109</f>
        <v>Auflösungen im Jahr 2015</v>
      </c>
      <c r="AY118" s="37"/>
      <c r="AZ118" s="117"/>
      <c r="BA118" s="43" t="s">
        <v>760</v>
      </c>
      <c r="BB118" s="550"/>
      <c r="BC118" s="550"/>
      <c r="BD118" s="550"/>
      <c r="BE118" s="37"/>
      <c r="BF118" s="37">
        <f t="shared" ref="BF118" si="333">SUMIF($J$5:$J$106,"&lt;&gt;H",BE5:BE106)</f>
        <v>0</v>
      </c>
      <c r="BG118" s="37" t="str">
        <f t="shared" ref="BG118" si="334">"Auflösungen im Jahr "&amp;BE109</f>
        <v>Auflösungen im Jahr 2016</v>
      </c>
      <c r="BH118" s="37"/>
      <c r="BI118" s="117"/>
      <c r="BJ118" s="43" t="s">
        <v>760</v>
      </c>
      <c r="BK118" s="550"/>
      <c r="BL118" s="550"/>
      <c r="BM118" s="550"/>
      <c r="BN118" s="37"/>
      <c r="BO118" s="37">
        <f t="shared" ref="BO118" si="335">SUMIF($J$5:$J$106,"&lt;&gt;H",BN5:BN106)</f>
        <v>0</v>
      </c>
      <c r="BP118" s="37" t="str">
        <f t="shared" ref="BP118" si="336">"Auflösungen im Jahr "&amp;BN109</f>
        <v>Auflösungen im Jahr 2017</v>
      </c>
      <c r="BQ118" s="37"/>
      <c r="BR118" s="117"/>
      <c r="BS118" s="43" t="s">
        <v>760</v>
      </c>
      <c r="BT118" s="550"/>
      <c r="BU118" s="550"/>
      <c r="BV118" s="550"/>
      <c r="BW118" s="37"/>
      <c r="BX118" s="37">
        <f t="shared" ref="BX118" si="337">SUMIF($J$5:$J$106,"&lt;&gt;H",BW5:BW106)</f>
        <v>0</v>
      </c>
      <c r="BY118" s="37" t="str">
        <f t="shared" ref="BY118" si="338">"Auflösungen im Jahr "&amp;BW109</f>
        <v>Auflösungen im Jahr 2018</v>
      </c>
      <c r="BZ118" s="37"/>
      <c r="CA118" s="117"/>
      <c r="CB118" s="43" t="s">
        <v>760</v>
      </c>
      <c r="CC118" s="550"/>
      <c r="CD118" s="550"/>
      <c r="CE118" s="550"/>
      <c r="CF118" s="37"/>
      <c r="CG118" s="37">
        <f t="shared" ref="CG118" si="339">SUMIF($J$5:$J$106,"&lt;&gt;H",CF5:CF106)</f>
        <v>0</v>
      </c>
      <c r="CH118" s="37" t="str">
        <f t="shared" ref="CH118" si="340">"Auflösungen im Jahr "&amp;CF109</f>
        <v>Auflösungen im Jahr 2019</v>
      </c>
      <c r="CI118" s="37"/>
      <c r="CJ118" s="117"/>
      <c r="CK118" s="43" t="s">
        <v>760</v>
      </c>
      <c r="CL118" s="550"/>
      <c r="CM118" s="550"/>
      <c r="CN118" s="550"/>
      <c r="CO118" s="37"/>
      <c r="CP118" s="37">
        <f t="shared" ref="CP118" si="341">SUMIF($J$5:$J$106,"&lt;&gt;H",CO5:CO106)</f>
        <v>0</v>
      </c>
      <c r="CQ118" s="37" t="str">
        <f t="shared" ref="CQ118" si="342">"Auflösungen im Jahr "&amp;CO109</f>
        <v>Auflösungen im Jahr 2020</v>
      </c>
      <c r="CR118" s="37"/>
      <c r="CS118" s="117"/>
    </row>
    <row r="119" spans="1:97" s="14" customFormat="1" ht="18" hidden="1" customHeight="1" thickBot="1" x14ac:dyDescent="0.35">
      <c r="A119" s="382" t="s">
        <v>539</v>
      </c>
      <c r="B119" s="49"/>
      <c r="C119" s="49"/>
      <c r="D119" s="49"/>
      <c r="E119" s="49"/>
      <c r="F119" s="49"/>
      <c r="G119" s="49"/>
      <c r="H119" s="49"/>
      <c r="I119" s="49"/>
      <c r="J119" s="49"/>
      <c r="K119" s="49"/>
      <c r="L119" s="49"/>
      <c r="M119" s="49"/>
      <c r="N119" s="49"/>
      <c r="O119" s="49"/>
      <c r="P119" s="120">
        <v>11</v>
      </c>
      <c r="Q119" s="375" t="s">
        <v>761</v>
      </c>
      <c r="R119" s="50"/>
      <c r="S119" s="50"/>
      <c r="T119" s="50"/>
      <c r="U119" s="377">
        <f>ROUND(V119*HLOOKUP(U109,Grund_zins,2,FALSE),2)</f>
        <v>0</v>
      </c>
      <c r="V119" s="380">
        <f>V115-V116+V117+V118/2</f>
        <v>0</v>
      </c>
      <c r="W119" s="50" t="str">
        <f>"Jahresmittelwert im Jahr "&amp;U109&amp;"  für Berechnung der Zinsen"</f>
        <v>Jahresmittelwert im Jahr 2012  für Berechnung der Zinsen</v>
      </c>
      <c r="X119" s="50"/>
      <c r="Y119" s="379"/>
      <c r="Z119" s="375" t="s">
        <v>761</v>
      </c>
      <c r="AA119" s="50"/>
      <c r="AB119" s="50"/>
      <c r="AC119" s="50"/>
      <c r="AD119" s="377">
        <f>ROUND(AE119*HLOOKUP(AD109,Grund_zins,2,FALSE),2)</f>
        <v>0</v>
      </c>
      <c r="AE119" s="380">
        <f t="shared" ref="AE119" si="343">AE115-AE116+AE117+AE118/2</f>
        <v>0</v>
      </c>
      <c r="AF119" s="50" t="str">
        <f t="shared" ref="AF119" si="344">"Jahresmittelwert im Jahr "&amp;AD109&amp;"  für Berechnung der Zinsen"</f>
        <v>Jahresmittelwert im Jahr 2013  für Berechnung der Zinsen</v>
      </c>
      <c r="AG119" s="50"/>
      <c r="AH119" s="379"/>
      <c r="AI119" s="375" t="s">
        <v>761</v>
      </c>
      <c r="AJ119" s="50"/>
      <c r="AK119" s="50"/>
      <c r="AL119" s="50"/>
      <c r="AM119" s="377">
        <f>ROUND(AN119*HLOOKUP(AM109,Grund_zins,2,FALSE),2)</f>
        <v>0</v>
      </c>
      <c r="AN119" s="380">
        <f t="shared" ref="AN119" si="345">AN115-AN116+AN117+AN118/2</f>
        <v>0</v>
      </c>
      <c r="AO119" s="50" t="str">
        <f t="shared" ref="AO119" si="346">"Jahresmittelwert im Jahr "&amp;AM109&amp;"  für Berechnung der Zinsen"</f>
        <v>Jahresmittelwert im Jahr 2014  für Berechnung der Zinsen</v>
      </c>
      <c r="AP119" s="50"/>
      <c r="AQ119" s="379"/>
      <c r="AR119" s="375" t="s">
        <v>761</v>
      </c>
      <c r="AS119" s="50"/>
      <c r="AT119" s="50"/>
      <c r="AU119" s="50"/>
      <c r="AV119" s="377">
        <f>ROUND(AW119*HLOOKUP(AV109,Grund_zins,2,FALSE),2)</f>
        <v>0</v>
      </c>
      <c r="AW119" s="380">
        <f t="shared" ref="AW119" si="347">AW115-AW116+AW117+AW118/2</f>
        <v>0</v>
      </c>
      <c r="AX119" s="50" t="str">
        <f t="shared" ref="AX119" si="348">"Jahresmittelwert im Jahr "&amp;AV109&amp;"  für Berechnung der Zinsen"</f>
        <v>Jahresmittelwert im Jahr 2015  für Berechnung der Zinsen</v>
      </c>
      <c r="AY119" s="50"/>
      <c r="AZ119" s="379"/>
      <c r="BA119" s="375" t="s">
        <v>761</v>
      </c>
      <c r="BB119" s="50"/>
      <c r="BC119" s="50"/>
      <c r="BD119" s="50"/>
      <c r="BE119" s="377">
        <f>ROUND(BF119*HLOOKUP(BE109,Grund_zins,2,FALSE),2)</f>
        <v>0</v>
      </c>
      <c r="BF119" s="380">
        <f t="shared" ref="BF119" si="349">BF115-BF116+BF117+BF118/2</f>
        <v>0</v>
      </c>
      <c r="BG119" s="50" t="str">
        <f t="shared" ref="BG119" si="350">"Jahresmittelwert im Jahr "&amp;BE109&amp;"  für Berechnung der Zinsen"</f>
        <v>Jahresmittelwert im Jahr 2016  für Berechnung der Zinsen</v>
      </c>
      <c r="BH119" s="50"/>
      <c r="BI119" s="379"/>
      <c r="BJ119" s="375" t="s">
        <v>761</v>
      </c>
      <c r="BK119" s="50"/>
      <c r="BL119" s="50"/>
      <c r="BM119" s="50"/>
      <c r="BN119" s="377">
        <f>ROUND(BO119*HLOOKUP(BN109,Grund_zins,2,FALSE),2)</f>
        <v>0</v>
      </c>
      <c r="BO119" s="380">
        <f t="shared" ref="BO119" si="351">BO115-BO116+BO117+BO118/2</f>
        <v>0</v>
      </c>
      <c r="BP119" s="50" t="str">
        <f t="shared" ref="BP119" si="352">"Jahresmittelwert im Jahr "&amp;BN109&amp;"  für Berechnung der Zinsen"</f>
        <v>Jahresmittelwert im Jahr 2017  für Berechnung der Zinsen</v>
      </c>
      <c r="BQ119" s="50"/>
      <c r="BR119" s="379"/>
      <c r="BS119" s="375" t="s">
        <v>761</v>
      </c>
      <c r="BT119" s="50"/>
      <c r="BU119" s="50"/>
      <c r="BV119" s="50"/>
      <c r="BW119" s="377">
        <f>ROUND(BX119*HLOOKUP(BW109,Grund_zins,2,FALSE),2)</f>
        <v>0</v>
      </c>
      <c r="BX119" s="380">
        <f t="shared" ref="BX119" si="353">BX115-BX116+BX117+BX118/2</f>
        <v>0</v>
      </c>
      <c r="BY119" s="50" t="str">
        <f t="shared" ref="BY119" si="354">"Jahresmittelwert im Jahr "&amp;BW109&amp;"  für Berechnung der Zinsen"</f>
        <v>Jahresmittelwert im Jahr 2018  für Berechnung der Zinsen</v>
      </c>
      <c r="BZ119" s="50"/>
      <c r="CA119" s="379"/>
      <c r="CB119" s="375" t="s">
        <v>761</v>
      </c>
      <c r="CC119" s="50"/>
      <c r="CD119" s="50"/>
      <c r="CE119" s="50"/>
      <c r="CF119" s="377">
        <f>ROUND(CG119*HLOOKUP(CF109,Grund_zins,2,FALSE),2)</f>
        <v>0</v>
      </c>
      <c r="CG119" s="380">
        <f t="shared" ref="CG119" si="355">CG115-CG116+CG117+CG118/2</f>
        <v>0</v>
      </c>
      <c r="CH119" s="50" t="str">
        <f t="shared" ref="CH119" si="356">"Jahresmittelwert im Jahr "&amp;CF109&amp;"  für Berechnung der Zinsen"</f>
        <v>Jahresmittelwert im Jahr 2019  für Berechnung der Zinsen</v>
      </c>
      <c r="CI119" s="50"/>
      <c r="CJ119" s="379"/>
      <c r="CK119" s="375" t="s">
        <v>761</v>
      </c>
      <c r="CL119" s="50"/>
      <c r="CM119" s="50"/>
      <c r="CN119" s="50"/>
      <c r="CO119" s="377">
        <f>ROUND(CP119*HLOOKUP(CO109,Grund_zins,2,FALSE),2)</f>
        <v>0</v>
      </c>
      <c r="CP119" s="380">
        <f t="shared" ref="CP119" si="357">CP115-CP116+CP117+CP118/2</f>
        <v>0</v>
      </c>
      <c r="CQ119" s="50" t="str">
        <f t="shared" ref="CQ119" si="358">"Jahresmittelwert im Jahr "&amp;CO109&amp;"  für Berechnung der Zinsen"</f>
        <v>Jahresmittelwert im Jahr 2020  für Berechnung der Zinsen</v>
      </c>
      <c r="CR119" s="50"/>
      <c r="CS119" s="379"/>
    </row>
    <row r="120" spans="1:97" s="14" customFormat="1" ht="18" hidden="1" customHeight="1" x14ac:dyDescent="0.4">
      <c r="A120" s="62" t="s">
        <v>540</v>
      </c>
      <c r="B120" s="15"/>
      <c r="C120" s="15"/>
      <c r="D120" s="15"/>
      <c r="E120" s="15"/>
      <c r="F120" s="15"/>
      <c r="G120" s="15"/>
      <c r="H120" s="15"/>
      <c r="I120" s="15"/>
      <c r="J120" s="15"/>
      <c r="K120" s="15"/>
      <c r="L120" s="15"/>
      <c r="M120" s="15"/>
      <c r="N120" s="15"/>
      <c r="O120" s="15"/>
      <c r="P120" s="120">
        <v>12</v>
      </c>
      <c r="Q120" s="107" t="s">
        <v>118</v>
      </c>
      <c r="R120" s="48"/>
      <c r="S120" s="48"/>
      <c r="T120" s="48"/>
      <c r="U120" s="45" t="s">
        <v>112</v>
      </c>
      <c r="V120" s="109" t="s">
        <v>10</v>
      </c>
      <c r="W120" s="48"/>
      <c r="X120" s="48"/>
      <c r="Y120" s="116"/>
      <c r="Z120" s="107" t="s">
        <v>118</v>
      </c>
      <c r="AA120" s="48"/>
      <c r="AB120" s="48"/>
      <c r="AC120" s="48"/>
      <c r="AD120" s="45" t="s">
        <v>112</v>
      </c>
      <c r="AE120" s="109" t="s">
        <v>10</v>
      </c>
      <c r="AF120" s="48"/>
      <c r="AG120" s="48"/>
      <c r="AH120" s="116"/>
      <c r="AI120" s="107" t="s">
        <v>118</v>
      </c>
      <c r="AJ120" s="48"/>
      <c r="AK120" s="48"/>
      <c r="AL120" s="48"/>
      <c r="AM120" s="45" t="s">
        <v>112</v>
      </c>
      <c r="AN120" s="109" t="s">
        <v>10</v>
      </c>
      <c r="AO120" s="48"/>
      <c r="AP120" s="48"/>
      <c r="AQ120" s="116"/>
      <c r="AR120" s="107" t="s">
        <v>118</v>
      </c>
      <c r="AS120" s="48"/>
      <c r="AT120" s="48"/>
      <c r="AU120" s="48"/>
      <c r="AV120" s="45" t="s">
        <v>112</v>
      </c>
      <c r="AW120" s="109" t="s">
        <v>10</v>
      </c>
      <c r="AX120" s="48"/>
      <c r="AY120" s="48"/>
      <c r="AZ120" s="116"/>
      <c r="BA120" s="107" t="s">
        <v>118</v>
      </c>
      <c r="BB120" s="48"/>
      <c r="BC120" s="48"/>
      <c r="BD120" s="48"/>
      <c r="BE120" s="45" t="s">
        <v>112</v>
      </c>
      <c r="BF120" s="109" t="s">
        <v>10</v>
      </c>
      <c r="BG120" s="48"/>
      <c r="BH120" s="48"/>
      <c r="BI120" s="116"/>
      <c r="BJ120" s="107" t="s">
        <v>118</v>
      </c>
      <c r="BK120" s="48"/>
      <c r="BL120" s="48"/>
      <c r="BM120" s="48"/>
      <c r="BN120" s="45" t="s">
        <v>112</v>
      </c>
      <c r="BO120" s="109" t="s">
        <v>10</v>
      </c>
      <c r="BP120" s="48"/>
      <c r="BQ120" s="48"/>
      <c r="BR120" s="116"/>
      <c r="BS120" s="107" t="s">
        <v>118</v>
      </c>
      <c r="BT120" s="48"/>
      <c r="BU120" s="48"/>
      <c r="BV120" s="48"/>
      <c r="BW120" s="45" t="s">
        <v>112</v>
      </c>
      <c r="BX120" s="109" t="s">
        <v>10</v>
      </c>
      <c r="BY120" s="48"/>
      <c r="BZ120" s="48"/>
      <c r="CA120" s="116"/>
      <c r="CB120" s="107" t="s">
        <v>118</v>
      </c>
      <c r="CC120" s="48"/>
      <c r="CD120" s="48"/>
      <c r="CE120" s="48"/>
      <c r="CF120" s="45" t="s">
        <v>112</v>
      </c>
      <c r="CG120" s="109" t="s">
        <v>10</v>
      </c>
      <c r="CH120" s="48"/>
      <c r="CI120" s="48"/>
      <c r="CJ120" s="116"/>
      <c r="CK120" s="107" t="s">
        <v>118</v>
      </c>
      <c r="CL120" s="48"/>
      <c r="CM120" s="48"/>
      <c r="CN120" s="48"/>
      <c r="CO120" s="45" t="s">
        <v>112</v>
      </c>
      <c r="CP120" s="109" t="s">
        <v>10</v>
      </c>
      <c r="CQ120" s="48"/>
      <c r="CR120" s="48"/>
      <c r="CS120" s="116"/>
    </row>
    <row r="121" spans="1:97" ht="18" hidden="1" customHeight="1" x14ac:dyDescent="0.25">
      <c r="A121" s="371" t="s">
        <v>541</v>
      </c>
      <c r="M121" s="11"/>
      <c r="N121" s="11"/>
      <c r="O121" s="11"/>
      <c r="P121" s="120">
        <v>13</v>
      </c>
      <c r="Q121" s="34" t="s">
        <v>772</v>
      </c>
      <c r="R121" s="37"/>
      <c r="S121" s="37"/>
      <c r="T121" s="37"/>
      <c r="U121" s="37"/>
      <c r="V121" s="37">
        <f>X107+Y107</f>
        <v>117714.78</v>
      </c>
      <c r="W121" s="373" t="s">
        <v>550</v>
      </c>
      <c r="X121" s="37"/>
      <c r="Y121" s="117"/>
      <c r="Z121" s="34" t="s">
        <v>772</v>
      </c>
      <c r="AA121" s="37"/>
      <c r="AB121" s="37"/>
      <c r="AC121" s="37"/>
      <c r="AD121" s="37"/>
      <c r="AE121" s="37">
        <f t="shared" ref="AE121" si="359">AG107+AH107</f>
        <v>98697.81</v>
      </c>
      <c r="AF121" s="373" t="s">
        <v>550</v>
      </c>
      <c r="AG121" s="37"/>
      <c r="AH121" s="117"/>
      <c r="AI121" s="34" t="s">
        <v>772</v>
      </c>
      <c r="AJ121" s="37"/>
      <c r="AK121" s="37"/>
      <c r="AL121" s="37"/>
      <c r="AM121" s="37"/>
      <c r="AN121" s="37">
        <f t="shared" ref="AN121" si="360">AP107+AQ107</f>
        <v>94853.87999999999</v>
      </c>
      <c r="AO121" s="373" t="s">
        <v>550</v>
      </c>
      <c r="AP121" s="37"/>
      <c r="AQ121" s="117"/>
      <c r="AR121" s="34" t="s">
        <v>772</v>
      </c>
      <c r="AS121" s="37"/>
      <c r="AT121" s="37"/>
      <c r="AU121" s="37"/>
      <c r="AV121" s="37"/>
      <c r="AW121" s="37">
        <f t="shared" ref="AW121" si="361">AY107+AZ107</f>
        <v>80865.14</v>
      </c>
      <c r="AX121" s="373" t="s">
        <v>550</v>
      </c>
      <c r="AY121" s="37"/>
      <c r="AZ121" s="117"/>
      <c r="BA121" s="34" t="s">
        <v>772</v>
      </c>
      <c r="BB121" s="37"/>
      <c r="BC121" s="37"/>
      <c r="BD121" s="37"/>
      <c r="BE121" s="37"/>
      <c r="BF121" s="37">
        <f t="shared" ref="BF121" si="362">BH107+BI107</f>
        <v>68001.819999999992</v>
      </c>
      <c r="BG121" s="373" t="s">
        <v>550</v>
      </c>
      <c r="BH121" s="37"/>
      <c r="BI121" s="117"/>
      <c r="BJ121" s="34" t="s">
        <v>772</v>
      </c>
      <c r="BK121" s="37"/>
      <c r="BL121" s="37"/>
      <c r="BM121" s="37"/>
      <c r="BN121" s="37"/>
      <c r="BO121" s="37">
        <f t="shared" ref="BO121" si="363">BQ107+BR107</f>
        <v>68001.819999999992</v>
      </c>
      <c r="BP121" s="373" t="s">
        <v>550</v>
      </c>
      <c r="BQ121" s="37"/>
      <c r="BR121" s="117"/>
      <c r="BS121" s="34" t="s">
        <v>772</v>
      </c>
      <c r="BT121" s="37"/>
      <c r="BU121" s="37"/>
      <c r="BV121" s="37"/>
      <c r="BW121" s="37"/>
      <c r="BX121" s="37">
        <f t="shared" ref="BX121" si="364">BZ107+CA107</f>
        <v>68001.819999999992</v>
      </c>
      <c r="BY121" s="373" t="s">
        <v>550</v>
      </c>
      <c r="BZ121" s="37"/>
      <c r="CA121" s="117"/>
      <c r="CB121" s="34" t="s">
        <v>772</v>
      </c>
      <c r="CC121" s="37"/>
      <c r="CD121" s="37"/>
      <c r="CE121" s="37"/>
      <c r="CF121" s="37"/>
      <c r="CG121" s="37">
        <f t="shared" ref="CG121" si="365">CI107+CJ107</f>
        <v>68001.819999999992</v>
      </c>
      <c r="CH121" s="373" t="s">
        <v>550</v>
      </c>
      <c r="CI121" s="37"/>
      <c r="CJ121" s="117"/>
      <c r="CK121" s="34" t="s">
        <v>772</v>
      </c>
      <c r="CL121" s="37"/>
      <c r="CM121" s="37"/>
      <c r="CN121" s="37"/>
      <c r="CO121" s="37"/>
      <c r="CP121" s="37">
        <f t="shared" ref="CP121" si="366">CR107+CS107</f>
        <v>68001.819999999992</v>
      </c>
      <c r="CQ121" s="373" t="s">
        <v>550</v>
      </c>
      <c r="CR121" s="37"/>
      <c r="CS121" s="117"/>
    </row>
    <row r="122" spans="1:97" ht="18" hidden="1" customHeight="1" x14ac:dyDescent="0.25">
      <c r="A122" s="371" t="s">
        <v>548</v>
      </c>
      <c r="M122" s="11"/>
      <c r="N122" s="11"/>
      <c r="O122" s="11"/>
      <c r="P122" s="120">
        <v>14</v>
      </c>
      <c r="Q122" s="374" t="s">
        <v>553</v>
      </c>
      <c r="R122" s="37"/>
      <c r="S122" s="37"/>
      <c r="T122" s="37"/>
      <c r="U122" s="37">
        <f>V122*HLOOKUP(U109,Grund_zins,2,FALSE)</f>
        <v>0</v>
      </c>
      <c r="V122" s="37">
        <f>X107</f>
        <v>0</v>
      </c>
      <c r="W122" s="373" t="s">
        <v>551</v>
      </c>
      <c r="X122" s="37"/>
      <c r="Y122" s="117"/>
      <c r="Z122" s="374" t="s">
        <v>553</v>
      </c>
      <c r="AA122" s="37"/>
      <c r="AB122" s="37"/>
      <c r="AC122" s="37"/>
      <c r="AD122" s="37">
        <f>AE122*HLOOKUP(AD109,Grund_zins,2,FALSE)</f>
        <v>0</v>
      </c>
      <c r="AE122" s="37">
        <f t="shared" ref="AE122" si="367">AG107</f>
        <v>0</v>
      </c>
      <c r="AF122" s="373" t="s">
        <v>551</v>
      </c>
      <c r="AG122" s="37"/>
      <c r="AH122" s="117"/>
      <c r="AI122" s="374" t="s">
        <v>553</v>
      </c>
      <c r="AJ122" s="37"/>
      <c r="AK122" s="37"/>
      <c r="AL122" s="37"/>
      <c r="AM122" s="37">
        <f>AN122*HLOOKUP(AM109,Grund_zins,2,FALSE)</f>
        <v>0</v>
      </c>
      <c r="AN122" s="37">
        <f t="shared" ref="AN122" si="368">AP107</f>
        <v>0</v>
      </c>
      <c r="AO122" s="373" t="s">
        <v>551</v>
      </c>
      <c r="AP122" s="37"/>
      <c r="AQ122" s="117"/>
      <c r="AR122" s="374" t="s">
        <v>553</v>
      </c>
      <c r="AS122" s="37"/>
      <c r="AT122" s="37"/>
      <c r="AU122" s="37"/>
      <c r="AV122" s="37">
        <f>AW122*HLOOKUP(AV109,Grund_zins,2,FALSE)</f>
        <v>0</v>
      </c>
      <c r="AW122" s="37">
        <f t="shared" ref="AW122" si="369">AY107</f>
        <v>0</v>
      </c>
      <c r="AX122" s="373" t="s">
        <v>551</v>
      </c>
      <c r="AY122" s="37"/>
      <c r="AZ122" s="117"/>
      <c r="BA122" s="374" t="s">
        <v>553</v>
      </c>
      <c r="BB122" s="37"/>
      <c r="BC122" s="37"/>
      <c r="BD122" s="37"/>
      <c r="BE122" s="37">
        <f>BF122*HLOOKUP(BE109,Grund_zins,2,FALSE)</f>
        <v>0</v>
      </c>
      <c r="BF122" s="37">
        <f t="shared" ref="BF122" si="370">BH107</f>
        <v>0</v>
      </c>
      <c r="BG122" s="373" t="s">
        <v>551</v>
      </c>
      <c r="BH122" s="37"/>
      <c r="BI122" s="117"/>
      <c r="BJ122" s="374" t="s">
        <v>553</v>
      </c>
      <c r="BK122" s="37"/>
      <c r="BL122" s="37"/>
      <c r="BM122" s="37"/>
      <c r="BN122" s="37">
        <f>BO122*HLOOKUP(BN109,Grund_zins,2,FALSE)</f>
        <v>0</v>
      </c>
      <c r="BO122" s="37">
        <f t="shared" ref="BO122" si="371">BQ107</f>
        <v>0</v>
      </c>
      <c r="BP122" s="373" t="s">
        <v>551</v>
      </c>
      <c r="BQ122" s="37"/>
      <c r="BR122" s="117"/>
      <c r="BS122" s="374" t="s">
        <v>553</v>
      </c>
      <c r="BT122" s="37"/>
      <c r="BU122" s="37"/>
      <c r="BV122" s="37"/>
      <c r="BW122" s="37">
        <f>BX122*HLOOKUP(BW109,Grund_zins,2,FALSE)</f>
        <v>0</v>
      </c>
      <c r="BX122" s="37">
        <f t="shared" ref="BX122" si="372">BZ107</f>
        <v>0</v>
      </c>
      <c r="BY122" s="373" t="s">
        <v>551</v>
      </c>
      <c r="BZ122" s="37"/>
      <c r="CA122" s="117"/>
      <c r="CB122" s="374" t="s">
        <v>553</v>
      </c>
      <c r="CC122" s="37"/>
      <c r="CD122" s="37"/>
      <c r="CE122" s="37"/>
      <c r="CF122" s="37">
        <f>CG122*HLOOKUP(CF109,Grund_zins,2,FALSE)</f>
        <v>0</v>
      </c>
      <c r="CG122" s="37">
        <f t="shared" ref="CG122" si="373">CI107</f>
        <v>0</v>
      </c>
      <c r="CH122" s="373" t="s">
        <v>551</v>
      </c>
      <c r="CI122" s="37"/>
      <c r="CJ122" s="117"/>
      <c r="CK122" s="374" t="s">
        <v>553</v>
      </c>
      <c r="CL122" s="37"/>
      <c r="CM122" s="37"/>
      <c r="CN122" s="37"/>
      <c r="CO122" s="37">
        <f>CP122*HLOOKUP(CO109,Grund_zins,2,FALSE)</f>
        <v>0</v>
      </c>
      <c r="CP122" s="37">
        <f t="shared" ref="CP122" si="374">CR107</f>
        <v>0</v>
      </c>
      <c r="CQ122" s="373" t="s">
        <v>551</v>
      </c>
      <c r="CR122" s="37"/>
      <c r="CS122" s="117"/>
    </row>
    <row r="123" spans="1:97" ht="18" hidden="1" customHeight="1" x14ac:dyDescent="0.25">
      <c r="A123" s="371" t="s">
        <v>549</v>
      </c>
      <c r="M123" s="11"/>
      <c r="N123" s="11"/>
      <c r="O123" s="11"/>
      <c r="P123" s="120">
        <v>15</v>
      </c>
      <c r="Q123" s="34" t="s">
        <v>146</v>
      </c>
      <c r="R123" s="37"/>
      <c r="S123" s="37"/>
      <c r="T123" s="37"/>
      <c r="U123" s="37">
        <f>V123*(HLOOKUP(U109,Grund_zins,2,FALSE)/2)</f>
        <v>2354.2955999999999</v>
      </c>
      <c r="V123" s="37">
        <f>Y107</f>
        <v>117714.78</v>
      </c>
      <c r="W123" s="373" t="s">
        <v>552</v>
      </c>
      <c r="X123" s="37"/>
      <c r="Y123" s="117"/>
      <c r="Z123" s="34" t="s">
        <v>146</v>
      </c>
      <c r="AA123" s="37"/>
      <c r="AB123" s="37"/>
      <c r="AC123" s="37"/>
      <c r="AD123" s="37">
        <f>AE123*(HLOOKUP(AD109,Grund_zins,2,FALSE)/2)</f>
        <v>1973.9562000000001</v>
      </c>
      <c r="AE123" s="37">
        <f t="shared" ref="AE123" si="375">AH107</f>
        <v>98697.81</v>
      </c>
      <c r="AF123" s="373" t="s">
        <v>552</v>
      </c>
      <c r="AG123" s="37"/>
      <c r="AH123" s="117"/>
      <c r="AI123" s="34" t="s">
        <v>146</v>
      </c>
      <c r="AJ123" s="37"/>
      <c r="AK123" s="37"/>
      <c r="AL123" s="37"/>
      <c r="AM123" s="37">
        <f>AN123*(HLOOKUP(AM109,Grund_zins,2,FALSE)/2)</f>
        <v>1897.0775999999998</v>
      </c>
      <c r="AN123" s="37">
        <f t="shared" ref="AN123" si="376">AQ107</f>
        <v>94853.87999999999</v>
      </c>
      <c r="AO123" s="373" t="s">
        <v>552</v>
      </c>
      <c r="AP123" s="37"/>
      <c r="AQ123" s="117"/>
      <c r="AR123" s="34" t="s">
        <v>146</v>
      </c>
      <c r="AS123" s="37"/>
      <c r="AT123" s="37"/>
      <c r="AU123" s="37"/>
      <c r="AV123" s="37">
        <f>AW123*(HLOOKUP(AV109,Grund_zins,2,FALSE)/2)</f>
        <v>1617.3027999999999</v>
      </c>
      <c r="AW123" s="37">
        <f t="shared" ref="AW123" si="377">AZ107</f>
        <v>80865.14</v>
      </c>
      <c r="AX123" s="373" t="s">
        <v>552</v>
      </c>
      <c r="AY123" s="37"/>
      <c r="AZ123" s="117"/>
      <c r="BA123" s="34" t="s">
        <v>146</v>
      </c>
      <c r="BB123" s="37"/>
      <c r="BC123" s="37"/>
      <c r="BD123" s="37"/>
      <c r="BE123" s="37">
        <f>BF123*(HLOOKUP(BE109,Grund_zins,2,FALSE)/2)</f>
        <v>1360.0364</v>
      </c>
      <c r="BF123" s="37">
        <f t="shared" ref="BF123" si="378">BI107</f>
        <v>68001.819999999992</v>
      </c>
      <c r="BG123" s="373" t="s">
        <v>552</v>
      </c>
      <c r="BH123" s="37"/>
      <c r="BI123" s="117"/>
      <c r="BJ123" s="34" t="s">
        <v>146</v>
      </c>
      <c r="BK123" s="37"/>
      <c r="BL123" s="37"/>
      <c r="BM123" s="37"/>
      <c r="BN123" s="37">
        <f>BO123*(HLOOKUP(BN109,Grund_zins,2,FALSE)/2)</f>
        <v>1190.0318500000001</v>
      </c>
      <c r="BO123" s="37">
        <f t="shared" ref="BO123" si="379">BR107</f>
        <v>68001.819999999992</v>
      </c>
      <c r="BP123" s="373" t="s">
        <v>552</v>
      </c>
      <c r="BQ123" s="37"/>
      <c r="BR123" s="117"/>
      <c r="BS123" s="34" t="s">
        <v>146</v>
      </c>
      <c r="BT123" s="37"/>
      <c r="BU123" s="37"/>
      <c r="BV123" s="37"/>
      <c r="BW123" s="37">
        <f>BX123*(HLOOKUP(BW109,Grund_zins,2,FALSE)/2)</f>
        <v>1190.0318500000001</v>
      </c>
      <c r="BX123" s="37">
        <f t="shared" ref="BX123" si="380">CA107</f>
        <v>68001.819999999992</v>
      </c>
      <c r="BY123" s="373" t="s">
        <v>552</v>
      </c>
      <c r="BZ123" s="37"/>
      <c r="CA123" s="117"/>
      <c r="CB123" s="34" t="s">
        <v>146</v>
      </c>
      <c r="CC123" s="37"/>
      <c r="CD123" s="37"/>
      <c r="CE123" s="37"/>
      <c r="CF123" s="37">
        <f>CG123*(HLOOKUP(CF109,Grund_zins,2,FALSE)/2)</f>
        <v>1190.0318500000001</v>
      </c>
      <c r="CG123" s="37">
        <f t="shared" ref="CG123" si="381">CJ107</f>
        <v>68001.819999999992</v>
      </c>
      <c r="CH123" s="373" t="s">
        <v>552</v>
      </c>
      <c r="CI123" s="37"/>
      <c r="CJ123" s="117"/>
      <c r="CK123" s="34" t="s">
        <v>146</v>
      </c>
      <c r="CL123" s="37"/>
      <c r="CM123" s="37"/>
      <c r="CN123" s="37"/>
      <c r="CO123" s="37">
        <f>CP123*(HLOOKUP(CO109,Grund_zins,2,FALSE)/2)</f>
        <v>1190.0318500000001</v>
      </c>
      <c r="CP123" s="37">
        <f t="shared" ref="CP123" si="382">CS107</f>
        <v>68001.819999999992</v>
      </c>
      <c r="CQ123" s="373" t="s">
        <v>552</v>
      </c>
      <c r="CR123" s="37"/>
      <c r="CS123" s="117"/>
    </row>
    <row r="124" spans="1:97" ht="18" hidden="1" customHeight="1" thickBot="1" x14ac:dyDescent="0.35">
      <c r="A124" s="382" t="s">
        <v>143</v>
      </c>
      <c r="B124" s="49"/>
      <c r="C124" s="49"/>
      <c r="D124" s="49"/>
      <c r="E124" s="49"/>
      <c r="F124" s="49"/>
      <c r="G124" s="49"/>
      <c r="H124" s="49"/>
      <c r="I124" s="49"/>
      <c r="J124" s="49"/>
      <c r="K124" s="49"/>
      <c r="L124" s="49"/>
      <c r="M124" s="49"/>
      <c r="N124" s="49"/>
      <c r="O124" s="49"/>
      <c r="P124" s="120">
        <v>16</v>
      </c>
      <c r="Q124" s="381" t="s">
        <v>143</v>
      </c>
      <c r="R124" s="50"/>
      <c r="S124" s="50"/>
      <c r="T124" s="50"/>
      <c r="U124" s="377">
        <f>ROUND((U122+U123),2)</f>
        <v>2354.3000000000002</v>
      </c>
      <c r="V124" s="50"/>
      <c r="W124" s="50"/>
      <c r="X124" s="50"/>
      <c r="Y124" s="379"/>
      <c r="Z124" s="381" t="s">
        <v>143</v>
      </c>
      <c r="AA124" s="50"/>
      <c r="AB124" s="50"/>
      <c r="AC124" s="50"/>
      <c r="AD124" s="377">
        <f t="shared" ref="AD124" si="383">ROUND((AD122+AD123),2)</f>
        <v>1973.96</v>
      </c>
      <c r="AE124" s="50"/>
      <c r="AF124" s="50"/>
      <c r="AG124" s="50"/>
      <c r="AH124" s="379"/>
      <c r="AI124" s="381" t="s">
        <v>143</v>
      </c>
      <c r="AJ124" s="50"/>
      <c r="AK124" s="50"/>
      <c r="AL124" s="50"/>
      <c r="AM124" s="377">
        <f t="shared" ref="AM124" si="384">ROUND((AM122+AM123),2)</f>
        <v>1897.08</v>
      </c>
      <c r="AN124" s="50"/>
      <c r="AO124" s="50"/>
      <c r="AP124" s="50"/>
      <c r="AQ124" s="379"/>
      <c r="AR124" s="381" t="s">
        <v>143</v>
      </c>
      <c r="AS124" s="50"/>
      <c r="AT124" s="50"/>
      <c r="AU124" s="50"/>
      <c r="AV124" s="377">
        <f t="shared" ref="AV124" si="385">ROUND((AV122+AV123),2)</f>
        <v>1617.3</v>
      </c>
      <c r="AW124" s="50"/>
      <c r="AX124" s="50"/>
      <c r="AY124" s="50"/>
      <c r="AZ124" s="379"/>
      <c r="BA124" s="381" t="s">
        <v>143</v>
      </c>
      <c r="BB124" s="50"/>
      <c r="BC124" s="50"/>
      <c r="BD124" s="50"/>
      <c r="BE124" s="377">
        <f t="shared" ref="BE124" si="386">ROUND((BE122+BE123),2)</f>
        <v>1360.04</v>
      </c>
      <c r="BF124" s="50"/>
      <c r="BG124" s="50"/>
      <c r="BH124" s="50"/>
      <c r="BI124" s="379"/>
      <c r="BJ124" s="381" t="s">
        <v>143</v>
      </c>
      <c r="BK124" s="50"/>
      <c r="BL124" s="50"/>
      <c r="BM124" s="50"/>
      <c r="BN124" s="377">
        <f t="shared" ref="BN124" si="387">ROUND((BN122+BN123),2)</f>
        <v>1190.03</v>
      </c>
      <c r="BO124" s="50"/>
      <c r="BP124" s="50"/>
      <c r="BQ124" s="50"/>
      <c r="BR124" s="379"/>
      <c r="BS124" s="381" t="s">
        <v>143</v>
      </c>
      <c r="BT124" s="50"/>
      <c r="BU124" s="50"/>
      <c r="BV124" s="50"/>
      <c r="BW124" s="377">
        <f t="shared" ref="BW124" si="388">ROUND((BW122+BW123),2)</f>
        <v>1190.03</v>
      </c>
      <c r="BX124" s="50"/>
      <c r="BY124" s="50"/>
      <c r="BZ124" s="50"/>
      <c r="CA124" s="379"/>
      <c r="CB124" s="381" t="s">
        <v>143</v>
      </c>
      <c r="CC124" s="50"/>
      <c r="CD124" s="50"/>
      <c r="CE124" s="50"/>
      <c r="CF124" s="377">
        <f t="shared" ref="CF124" si="389">ROUND((CF122+CF123),2)</f>
        <v>1190.03</v>
      </c>
      <c r="CG124" s="50"/>
      <c r="CH124" s="50"/>
      <c r="CI124" s="50"/>
      <c r="CJ124" s="379"/>
      <c r="CK124" s="381" t="s">
        <v>143</v>
      </c>
      <c r="CL124" s="50"/>
      <c r="CM124" s="50"/>
      <c r="CN124" s="50"/>
      <c r="CO124" s="377">
        <f t="shared" ref="CO124" si="390">ROUND((CO122+CO123),2)</f>
        <v>1190.03</v>
      </c>
      <c r="CP124" s="50"/>
      <c r="CQ124" s="50"/>
      <c r="CR124" s="50"/>
      <c r="CS124" s="379"/>
    </row>
    <row r="125" spans="1:97" ht="18" hidden="1" customHeight="1" x14ac:dyDescent="0.4">
      <c r="A125" s="62" t="s">
        <v>634</v>
      </c>
      <c r="B125" s="15"/>
      <c r="C125" s="15"/>
      <c r="D125" s="15"/>
      <c r="E125" s="15"/>
      <c r="F125" s="15"/>
      <c r="G125" s="15"/>
      <c r="H125" s="15"/>
      <c r="I125" s="15"/>
      <c r="J125" s="15"/>
      <c r="K125" s="15"/>
      <c r="L125" s="15"/>
      <c r="M125" s="15"/>
      <c r="N125" s="15"/>
      <c r="O125" s="15"/>
      <c r="P125" s="120">
        <v>17</v>
      </c>
      <c r="Q125" s="107" t="s">
        <v>637</v>
      </c>
      <c r="R125" s="48"/>
      <c r="S125" s="48"/>
      <c r="T125" s="48"/>
      <c r="U125" s="555" t="s">
        <v>786</v>
      </c>
      <c r="V125" s="109" t="s">
        <v>635</v>
      </c>
      <c r="W125" s="48"/>
      <c r="X125" s="48"/>
      <c r="Y125" s="116"/>
      <c r="Z125" s="107" t="s">
        <v>637</v>
      </c>
      <c r="AA125" s="48"/>
      <c r="AB125" s="48"/>
      <c r="AC125" s="48"/>
      <c r="AD125" s="555" t="s">
        <v>786</v>
      </c>
      <c r="AE125" s="109" t="s">
        <v>635</v>
      </c>
      <c r="AF125" s="48"/>
      <c r="AG125" s="48"/>
      <c r="AH125" s="116"/>
      <c r="AI125" s="107" t="s">
        <v>637</v>
      </c>
      <c r="AJ125" s="48"/>
      <c r="AK125" s="48"/>
      <c r="AL125" s="48"/>
      <c r="AM125" s="555" t="s">
        <v>786</v>
      </c>
      <c r="AN125" s="109" t="s">
        <v>635</v>
      </c>
      <c r="AO125" s="48"/>
      <c r="AP125" s="48"/>
      <c r="AQ125" s="116"/>
      <c r="AR125" s="107" t="s">
        <v>637</v>
      </c>
      <c r="AS125" s="48"/>
      <c r="AT125" s="48"/>
      <c r="AU125" s="48"/>
      <c r="AV125" s="555" t="s">
        <v>786</v>
      </c>
      <c r="AW125" s="109" t="s">
        <v>635</v>
      </c>
      <c r="AX125" s="48"/>
      <c r="AY125" s="48"/>
      <c r="AZ125" s="116"/>
      <c r="BA125" s="107" t="s">
        <v>637</v>
      </c>
      <c r="BB125" s="48"/>
      <c r="BC125" s="48"/>
      <c r="BD125" s="48"/>
      <c r="BE125" s="555" t="s">
        <v>786</v>
      </c>
      <c r="BF125" s="109" t="s">
        <v>635</v>
      </c>
      <c r="BG125" s="48"/>
      <c r="BH125" s="48"/>
      <c r="BI125" s="116"/>
      <c r="BJ125" s="107" t="s">
        <v>637</v>
      </c>
      <c r="BK125" s="48"/>
      <c r="BL125" s="48"/>
      <c r="BM125" s="48"/>
      <c r="BN125" s="555" t="s">
        <v>786</v>
      </c>
      <c r="BO125" s="109" t="s">
        <v>635</v>
      </c>
      <c r="BP125" s="48"/>
      <c r="BQ125" s="48"/>
      <c r="BR125" s="116"/>
      <c r="BS125" s="107" t="s">
        <v>637</v>
      </c>
      <c r="BT125" s="48"/>
      <c r="BU125" s="48"/>
      <c r="BV125" s="48"/>
      <c r="BW125" s="555" t="s">
        <v>786</v>
      </c>
      <c r="BX125" s="109" t="s">
        <v>635</v>
      </c>
      <c r="BY125" s="48"/>
      <c r="BZ125" s="48"/>
      <c r="CA125" s="116"/>
      <c r="CB125" s="107" t="s">
        <v>637</v>
      </c>
      <c r="CC125" s="48"/>
      <c r="CD125" s="48"/>
      <c r="CE125" s="48"/>
      <c r="CF125" s="555" t="s">
        <v>786</v>
      </c>
      <c r="CG125" s="109" t="s">
        <v>635</v>
      </c>
      <c r="CH125" s="48"/>
      <c r="CI125" s="48"/>
      <c r="CJ125" s="116"/>
      <c r="CK125" s="107" t="s">
        <v>637</v>
      </c>
      <c r="CL125" s="48"/>
      <c r="CM125" s="48"/>
      <c r="CN125" s="48"/>
      <c r="CO125" s="555" t="s">
        <v>786</v>
      </c>
      <c r="CP125" s="109" t="s">
        <v>635</v>
      </c>
      <c r="CQ125" s="48"/>
      <c r="CR125" s="48"/>
      <c r="CS125" s="116"/>
    </row>
    <row r="126" spans="1:97" ht="18" hidden="1" customHeight="1" x14ac:dyDescent="0.25">
      <c r="A126" s="371" t="s">
        <v>636</v>
      </c>
      <c r="M126" s="11"/>
      <c r="N126" s="11"/>
      <c r="O126" s="11"/>
      <c r="P126" s="120">
        <v>18</v>
      </c>
      <c r="Q126" s="374" t="s">
        <v>638</v>
      </c>
      <c r="R126" s="37"/>
      <c r="S126" s="37"/>
      <c r="T126" s="37"/>
      <c r="U126" s="373">
        <f>U111</f>
        <v>3566.75</v>
      </c>
      <c r="V126" s="371" t="s">
        <v>636</v>
      </c>
      <c r="W126" s="373"/>
      <c r="X126" s="37"/>
      <c r="Y126" s="117"/>
      <c r="Z126" s="374" t="s">
        <v>638</v>
      </c>
      <c r="AA126" s="37"/>
      <c r="AB126" s="37"/>
      <c r="AC126" s="37"/>
      <c r="AD126" s="373">
        <f t="shared" ref="AD126" si="391">AD111</f>
        <v>2990.54</v>
      </c>
      <c r="AE126" s="371" t="s">
        <v>636</v>
      </c>
      <c r="AF126" s="373"/>
      <c r="AG126" s="37"/>
      <c r="AH126" s="117"/>
      <c r="AI126" s="374" t="s">
        <v>638</v>
      </c>
      <c r="AJ126" s="37"/>
      <c r="AK126" s="37"/>
      <c r="AL126" s="37"/>
      <c r="AM126" s="373">
        <f t="shared" ref="AM126" si="392">AM111</f>
        <v>2874.07</v>
      </c>
      <c r="AN126" s="371" t="s">
        <v>636</v>
      </c>
      <c r="AO126" s="373"/>
      <c r="AP126" s="37"/>
      <c r="AQ126" s="117"/>
      <c r="AR126" s="374" t="s">
        <v>638</v>
      </c>
      <c r="AS126" s="37"/>
      <c r="AT126" s="37"/>
      <c r="AU126" s="37"/>
      <c r="AV126" s="373">
        <f t="shared" ref="AV126" si="393">AV111</f>
        <v>2450.21</v>
      </c>
      <c r="AW126" s="371" t="s">
        <v>636</v>
      </c>
      <c r="AX126" s="373"/>
      <c r="AY126" s="37"/>
      <c r="AZ126" s="117"/>
      <c r="BA126" s="374" t="s">
        <v>638</v>
      </c>
      <c r="BB126" s="37"/>
      <c r="BC126" s="37"/>
      <c r="BD126" s="37"/>
      <c r="BE126" s="373">
        <f t="shared" ref="BE126" si="394">BE111</f>
        <v>2060.4499999999998</v>
      </c>
      <c r="BF126" s="371" t="s">
        <v>636</v>
      </c>
      <c r="BG126" s="373"/>
      <c r="BH126" s="37"/>
      <c r="BI126" s="117"/>
      <c r="BJ126" s="374" t="s">
        <v>638</v>
      </c>
      <c r="BK126" s="37"/>
      <c r="BL126" s="37"/>
      <c r="BM126" s="37"/>
      <c r="BN126" s="373">
        <f t="shared" ref="BN126" si="395">BN111</f>
        <v>2060.4499999999998</v>
      </c>
      <c r="BO126" s="371" t="s">
        <v>636</v>
      </c>
      <c r="BP126" s="373"/>
      <c r="BQ126" s="37"/>
      <c r="BR126" s="117"/>
      <c r="BS126" s="374" t="s">
        <v>638</v>
      </c>
      <c r="BT126" s="37"/>
      <c r="BU126" s="37"/>
      <c r="BV126" s="37"/>
      <c r="BW126" s="373">
        <f t="shared" ref="BW126" si="396">BW111</f>
        <v>2060.4499999999998</v>
      </c>
      <c r="BX126" s="371" t="s">
        <v>636</v>
      </c>
      <c r="BY126" s="373"/>
      <c r="BZ126" s="37"/>
      <c r="CA126" s="117"/>
      <c r="CB126" s="374" t="s">
        <v>638</v>
      </c>
      <c r="CC126" s="37"/>
      <c r="CD126" s="37"/>
      <c r="CE126" s="37"/>
      <c r="CF126" s="373">
        <f t="shared" ref="CF126" si="397">CF111</f>
        <v>2060.4499999999998</v>
      </c>
      <c r="CG126" s="371" t="s">
        <v>636</v>
      </c>
      <c r="CH126" s="373"/>
      <c r="CI126" s="37"/>
      <c r="CJ126" s="117"/>
      <c r="CK126" s="374" t="s">
        <v>638</v>
      </c>
      <c r="CL126" s="37"/>
      <c r="CM126" s="37"/>
      <c r="CN126" s="37"/>
      <c r="CO126" s="373">
        <f t="shared" ref="CO126" si="398">CO111</f>
        <v>2060.4499999999998</v>
      </c>
      <c r="CP126" s="371" t="s">
        <v>636</v>
      </c>
      <c r="CQ126" s="373"/>
      <c r="CR126" s="37"/>
      <c r="CS126" s="117"/>
    </row>
    <row r="127" spans="1:97" ht="18" hidden="1" customHeight="1" x14ac:dyDescent="0.25">
      <c r="A127" s="371" t="s">
        <v>641</v>
      </c>
      <c r="M127" s="11"/>
      <c r="N127" s="11"/>
      <c r="O127" s="11"/>
      <c r="P127" s="120">
        <v>19</v>
      </c>
      <c r="Q127" s="374" t="s">
        <v>639</v>
      </c>
      <c r="R127" s="37"/>
      <c r="S127" s="37"/>
      <c r="T127" s="37"/>
      <c r="U127" s="37">
        <f>IF(HLOOKUP(U109,Grund_be,5,FALSE)=2,U126*HLOOKUP(U109,Grund_be,6,FALSE),0)</f>
        <v>0</v>
      </c>
      <c r="V127" s="371" t="str">
        <f>"hiervon wird ein Anteil von "&amp;HLOOKUP(U109,Grund_be,6,FALSE) *100 &amp; " % auf die Gebühren umgelegt"</f>
        <v>hiervon wird ein Anteil von 100 % auf die Gebühren umgelegt</v>
      </c>
      <c r="W127" s="373"/>
      <c r="X127" s="37"/>
      <c r="Y127" s="117"/>
      <c r="Z127" s="374" t="s">
        <v>639</v>
      </c>
      <c r="AA127" s="37"/>
      <c r="AB127" s="37"/>
      <c r="AC127" s="37"/>
      <c r="AD127" s="37">
        <f>IF(HLOOKUP(AD109,Grund_be,5,FALSE)=2,AD126*HLOOKUP(AD109,Grund_be,6,FALSE),0)</f>
        <v>0</v>
      </c>
      <c r="AE127" s="371" t="str">
        <f>"hiervon wird ein Anteil von "&amp;HLOOKUP(AD109,Grund_be,6,FALSE) *100 &amp; " % auf die Gebühren umgelegt"</f>
        <v>hiervon wird ein Anteil von 100 % auf die Gebühren umgelegt</v>
      </c>
      <c r="AF127" s="373"/>
      <c r="AG127" s="37"/>
      <c r="AH127" s="117"/>
      <c r="AI127" s="374" t="s">
        <v>639</v>
      </c>
      <c r="AJ127" s="37"/>
      <c r="AK127" s="37"/>
      <c r="AL127" s="37"/>
      <c r="AM127" s="37">
        <f>IF(HLOOKUP(AM109,Grund_be,5,FALSE)=2,AM126*HLOOKUP(AM109,Grund_be,6,FALSE),0)</f>
        <v>0</v>
      </c>
      <c r="AN127" s="371" t="str">
        <f>"hiervon wird ein Anteil von "&amp;HLOOKUP(AM109,Grund_be,6,FALSE) *100 &amp; " % auf die Gebühren umgelegt"</f>
        <v>hiervon wird ein Anteil von 100 % auf die Gebühren umgelegt</v>
      </c>
      <c r="AO127" s="373"/>
      <c r="AP127" s="37"/>
      <c r="AQ127" s="117"/>
      <c r="AR127" s="374" t="s">
        <v>639</v>
      </c>
      <c r="AS127" s="37"/>
      <c r="AT127" s="37"/>
      <c r="AU127" s="37"/>
      <c r="AV127" s="37">
        <f>IF(HLOOKUP(AV109,Grund_be,5,FALSE)=2,AV126*HLOOKUP(AV109,Grund_be,6,FALSE),0)</f>
        <v>0</v>
      </c>
      <c r="AW127" s="371" t="str">
        <f>"hiervon wird ein Anteil von "&amp;HLOOKUP(AV109,Grund_be,6,FALSE) *100 &amp; " % auf die Gebühren umgelegt"</f>
        <v>hiervon wird ein Anteil von 100 % auf die Gebühren umgelegt</v>
      </c>
      <c r="AX127" s="373"/>
      <c r="AY127" s="37"/>
      <c r="AZ127" s="117"/>
      <c r="BA127" s="374" t="s">
        <v>639</v>
      </c>
      <c r="BB127" s="37"/>
      <c r="BC127" s="37"/>
      <c r="BD127" s="37"/>
      <c r="BE127" s="37">
        <f>IF(HLOOKUP(BE109,Grund_be,5,FALSE)=2,BE126*HLOOKUP(BE109,Grund_be,6,FALSE),0)</f>
        <v>0</v>
      </c>
      <c r="BF127" s="371" t="str">
        <f>"hiervon wird ein Anteil von "&amp;HLOOKUP(BE109,Grund_be,6,FALSE) *100 &amp; " % auf die Gebühren umgelegt"</f>
        <v>hiervon wird ein Anteil von 100 % auf die Gebühren umgelegt</v>
      </c>
      <c r="BG127" s="373"/>
      <c r="BH127" s="37"/>
      <c r="BI127" s="117"/>
      <c r="BJ127" s="374" t="s">
        <v>639</v>
      </c>
      <c r="BK127" s="37"/>
      <c r="BL127" s="37"/>
      <c r="BM127" s="37"/>
      <c r="BN127" s="37">
        <f>IF(HLOOKUP(BN109,Grund_be,5,FALSE)=2,BN126*HLOOKUP(BN109,Grund_be,6,FALSE),0)</f>
        <v>0</v>
      </c>
      <c r="BO127" s="371" t="str">
        <f>"hiervon wird ein Anteil von "&amp;HLOOKUP(BN109,Grund_be,6,FALSE) *100 &amp; " % auf die Gebühren umgelegt"</f>
        <v>hiervon wird ein Anteil von 100 % auf die Gebühren umgelegt</v>
      </c>
      <c r="BP127" s="373"/>
      <c r="BQ127" s="37"/>
      <c r="BR127" s="117"/>
      <c r="BS127" s="374" t="s">
        <v>639</v>
      </c>
      <c r="BT127" s="37"/>
      <c r="BU127" s="37"/>
      <c r="BV127" s="37"/>
      <c r="BW127" s="37">
        <f>IF(HLOOKUP(BW109,Grund_be,5,FALSE)=2,BW126*HLOOKUP(BW109,Grund_be,6,FALSE),0)</f>
        <v>0</v>
      </c>
      <c r="BX127" s="371" t="str">
        <f>"hiervon wird ein Anteil von "&amp;HLOOKUP(BW109,Grund_be,6,FALSE) *100 &amp; " % auf die Gebühren umgelegt"</f>
        <v>hiervon wird ein Anteil von 100 % auf die Gebühren umgelegt</v>
      </c>
      <c r="BY127" s="373"/>
      <c r="BZ127" s="37"/>
      <c r="CA127" s="117"/>
      <c r="CB127" s="374" t="s">
        <v>639</v>
      </c>
      <c r="CC127" s="37"/>
      <c r="CD127" s="37"/>
      <c r="CE127" s="37"/>
      <c r="CF127" s="37">
        <f>IF(HLOOKUP(CF109,Grund_be,5,FALSE)=2,CF126*HLOOKUP(CF109,Grund_be,6,FALSE),0)</f>
        <v>0</v>
      </c>
      <c r="CG127" s="371" t="str">
        <f>"hiervon wird ein Anteil von "&amp;HLOOKUP(CF109,Grund_be,6,FALSE) *100 &amp; " % auf die Gebühren umgelegt"</f>
        <v>hiervon wird ein Anteil von 100 % auf die Gebühren umgelegt</v>
      </c>
      <c r="CH127" s="373"/>
      <c r="CI127" s="37"/>
      <c r="CJ127" s="117"/>
      <c r="CK127" s="374" t="s">
        <v>639</v>
      </c>
      <c r="CL127" s="37"/>
      <c r="CM127" s="37"/>
      <c r="CN127" s="37"/>
      <c r="CO127" s="37">
        <f>IF(HLOOKUP(CO109,Grund_be,5,FALSE)=2,CO126*HLOOKUP(CO109,Grund_be,6,FALSE),0)</f>
        <v>0</v>
      </c>
      <c r="CP127" s="371" t="str">
        <f>"hiervon wird ein Anteil von "&amp;HLOOKUP(CO109,Grund_be,6,FALSE) *100 &amp; " % auf die Gebühren umgelegt"</f>
        <v>hiervon wird ein Anteil von 100 % auf die Gebühren umgelegt</v>
      </c>
      <c r="CQ127" s="373"/>
      <c r="CR127" s="37"/>
      <c r="CS127" s="117"/>
    </row>
    <row r="128" spans="1:97" ht="18" hidden="1" customHeight="1" thickBot="1" x14ac:dyDescent="0.35">
      <c r="A128" s="382" t="s">
        <v>640</v>
      </c>
      <c r="B128" s="49"/>
      <c r="C128" s="49"/>
      <c r="D128" s="49"/>
      <c r="E128" s="49"/>
      <c r="F128" s="49"/>
      <c r="G128" s="49"/>
      <c r="H128" s="49"/>
      <c r="I128" s="49"/>
      <c r="J128" s="49"/>
      <c r="K128" s="49"/>
      <c r="L128" s="49"/>
      <c r="M128" s="49"/>
      <c r="N128" s="49"/>
      <c r="O128" s="49"/>
      <c r="P128" s="120">
        <v>20</v>
      </c>
      <c r="Q128" s="432" t="s">
        <v>640</v>
      </c>
      <c r="R128" s="50"/>
      <c r="S128" s="50"/>
      <c r="T128" s="50"/>
      <c r="U128" s="377">
        <f>ROUND(U126-U127,2)</f>
        <v>3566.75</v>
      </c>
      <c r="V128" s="376" t="s">
        <v>640</v>
      </c>
      <c r="W128" s="50"/>
      <c r="X128" s="50"/>
      <c r="Y128" s="379"/>
      <c r="Z128" s="432" t="s">
        <v>640</v>
      </c>
      <c r="AA128" s="50"/>
      <c r="AB128" s="50"/>
      <c r="AC128" s="50"/>
      <c r="AD128" s="377">
        <f t="shared" ref="AD128" si="399">ROUND(AD126-AD127,2)</f>
        <v>2990.54</v>
      </c>
      <c r="AE128" s="376" t="s">
        <v>640</v>
      </c>
      <c r="AF128" s="50"/>
      <c r="AG128" s="50"/>
      <c r="AH128" s="379"/>
      <c r="AI128" s="432" t="s">
        <v>640</v>
      </c>
      <c r="AJ128" s="50"/>
      <c r="AK128" s="50"/>
      <c r="AL128" s="50"/>
      <c r="AM128" s="377">
        <f t="shared" ref="AM128" si="400">ROUND(AM126-AM127,2)</f>
        <v>2874.07</v>
      </c>
      <c r="AN128" s="376" t="s">
        <v>640</v>
      </c>
      <c r="AO128" s="50"/>
      <c r="AP128" s="50"/>
      <c r="AQ128" s="379"/>
      <c r="AR128" s="432" t="s">
        <v>640</v>
      </c>
      <c r="AS128" s="50"/>
      <c r="AT128" s="50"/>
      <c r="AU128" s="50"/>
      <c r="AV128" s="377">
        <f t="shared" ref="AV128" si="401">ROUND(AV126-AV127,2)</f>
        <v>2450.21</v>
      </c>
      <c r="AW128" s="376" t="s">
        <v>640</v>
      </c>
      <c r="AX128" s="50"/>
      <c r="AY128" s="50"/>
      <c r="AZ128" s="379"/>
      <c r="BA128" s="432" t="s">
        <v>640</v>
      </c>
      <c r="BB128" s="50"/>
      <c r="BC128" s="50"/>
      <c r="BD128" s="50"/>
      <c r="BE128" s="377">
        <f t="shared" ref="BE128" si="402">ROUND(BE126-BE127,2)</f>
        <v>2060.4499999999998</v>
      </c>
      <c r="BF128" s="376" t="s">
        <v>640</v>
      </c>
      <c r="BG128" s="50"/>
      <c r="BH128" s="50"/>
      <c r="BI128" s="379"/>
      <c r="BJ128" s="432" t="s">
        <v>640</v>
      </c>
      <c r="BK128" s="50"/>
      <c r="BL128" s="50"/>
      <c r="BM128" s="50"/>
      <c r="BN128" s="377">
        <f t="shared" ref="BN128" si="403">ROUND(BN126-BN127,2)</f>
        <v>2060.4499999999998</v>
      </c>
      <c r="BO128" s="376" t="s">
        <v>640</v>
      </c>
      <c r="BP128" s="50"/>
      <c r="BQ128" s="50"/>
      <c r="BR128" s="379"/>
      <c r="BS128" s="432" t="s">
        <v>640</v>
      </c>
      <c r="BT128" s="50"/>
      <c r="BU128" s="50"/>
      <c r="BV128" s="50"/>
      <c r="BW128" s="377">
        <f t="shared" ref="BW128" si="404">ROUND(BW126-BW127,2)</f>
        <v>2060.4499999999998</v>
      </c>
      <c r="BX128" s="376" t="s">
        <v>640</v>
      </c>
      <c r="BY128" s="50"/>
      <c r="BZ128" s="50"/>
      <c r="CA128" s="379"/>
      <c r="CB128" s="432" t="s">
        <v>640</v>
      </c>
      <c r="CC128" s="50"/>
      <c r="CD128" s="50"/>
      <c r="CE128" s="50"/>
      <c r="CF128" s="377">
        <f t="shared" ref="CF128" si="405">ROUND(CF126-CF127,2)</f>
        <v>2060.4499999999998</v>
      </c>
      <c r="CG128" s="376" t="s">
        <v>640</v>
      </c>
      <c r="CH128" s="50"/>
      <c r="CI128" s="50"/>
      <c r="CJ128" s="379"/>
      <c r="CK128" s="432" t="s">
        <v>640</v>
      </c>
      <c r="CL128" s="50"/>
      <c r="CM128" s="50"/>
      <c r="CN128" s="50"/>
      <c r="CO128" s="377">
        <f t="shared" ref="CO128" si="406">ROUND(CO126-CO127,2)</f>
        <v>2060.4499999999998</v>
      </c>
      <c r="CP128" s="376" t="s">
        <v>640</v>
      </c>
      <c r="CQ128" s="50"/>
      <c r="CR128" s="50"/>
      <c r="CS128" s="379"/>
    </row>
    <row r="129" spans="1:97" ht="18" hidden="1" customHeight="1" x14ac:dyDescent="0.4">
      <c r="A129" s="62" t="s">
        <v>581</v>
      </c>
      <c r="M129" s="11"/>
      <c r="N129" s="11"/>
      <c r="O129" s="11"/>
      <c r="P129" s="120">
        <v>21</v>
      </c>
      <c r="Q129" s="63" t="s">
        <v>582</v>
      </c>
      <c r="R129" s="48"/>
      <c r="S129" s="48"/>
      <c r="T129" s="48"/>
      <c r="U129" s="45"/>
      <c r="V129" s="48"/>
      <c r="W129" s="48"/>
      <c r="X129" s="48"/>
      <c r="Y129" s="116"/>
      <c r="Z129" s="63" t="s">
        <v>582</v>
      </c>
      <c r="AA129" s="48"/>
      <c r="AB129" s="48"/>
      <c r="AC129" s="48"/>
      <c r="AD129" s="45"/>
      <c r="AE129" s="48"/>
      <c r="AF129" s="48"/>
      <c r="AG129" s="48"/>
      <c r="AH129" s="116"/>
      <c r="AI129" s="63" t="s">
        <v>582</v>
      </c>
      <c r="AJ129" s="48"/>
      <c r="AK129" s="48"/>
      <c r="AL129" s="48"/>
      <c r="AM129" s="45"/>
      <c r="AN129" s="48"/>
      <c r="AO129" s="48"/>
      <c r="AP129" s="48"/>
      <c r="AQ129" s="116"/>
      <c r="AR129" s="63" t="s">
        <v>582</v>
      </c>
      <c r="AS129" s="48"/>
      <c r="AT129" s="48"/>
      <c r="AU129" s="48"/>
      <c r="AV129" s="45"/>
      <c r="AW129" s="48"/>
      <c r="AX129" s="48"/>
      <c r="AY129" s="48"/>
      <c r="AZ129" s="116"/>
      <c r="BA129" s="63" t="s">
        <v>582</v>
      </c>
      <c r="BB129" s="48"/>
      <c r="BC129" s="48"/>
      <c r="BD129" s="48"/>
      <c r="BE129" s="45"/>
      <c r="BF129" s="48"/>
      <c r="BG129" s="48"/>
      <c r="BH129" s="48"/>
      <c r="BI129" s="116"/>
      <c r="BJ129" s="63" t="s">
        <v>582</v>
      </c>
      <c r="BK129" s="48"/>
      <c r="BL129" s="48"/>
      <c r="BM129" s="48"/>
      <c r="BN129" s="45"/>
      <c r="BO129" s="48"/>
      <c r="BP129" s="48"/>
      <c r="BQ129" s="48"/>
      <c r="BR129" s="116"/>
      <c r="BS129" s="63" t="s">
        <v>582</v>
      </c>
      <c r="BT129" s="48"/>
      <c r="BU129" s="48"/>
      <c r="BV129" s="48"/>
      <c r="BW129" s="45"/>
      <c r="BX129" s="48"/>
      <c r="BY129" s="48"/>
      <c r="BZ129" s="48"/>
      <c r="CA129" s="116"/>
      <c r="CB129" s="63" t="s">
        <v>582</v>
      </c>
      <c r="CC129" s="48"/>
      <c r="CD129" s="48"/>
      <c r="CE129" s="48"/>
      <c r="CF129" s="45"/>
      <c r="CG129" s="48"/>
      <c r="CH129" s="48"/>
      <c r="CI129" s="48"/>
      <c r="CJ129" s="116"/>
      <c r="CK129" s="63" t="s">
        <v>582</v>
      </c>
      <c r="CL129" s="48"/>
      <c r="CM129" s="48"/>
      <c r="CN129" s="48"/>
      <c r="CO129" s="45"/>
      <c r="CP129" s="48"/>
      <c r="CQ129" s="48"/>
      <c r="CR129" s="48"/>
      <c r="CS129" s="116"/>
    </row>
    <row r="130" spans="1:97" ht="18" hidden="1" customHeight="1" x14ac:dyDescent="0.25">
      <c r="A130" s="54" t="s">
        <v>577</v>
      </c>
      <c r="M130" s="11"/>
      <c r="N130" s="11"/>
      <c r="O130" s="11"/>
      <c r="P130" s="120">
        <v>22</v>
      </c>
      <c r="Q130" s="54" t="str">
        <f>"Berichtigte Zuwendungen, soweit im Jahr "&amp;U4 &amp;" noch abgeschrieben wird"</f>
        <v>Berichtigte Zuwendungen, soweit im Jahr 2012 noch abgeschrieben wird</v>
      </c>
      <c r="R130" s="37"/>
      <c r="S130" s="37"/>
      <c r="T130" s="37"/>
      <c r="U130" s="37">
        <f>T107</f>
        <v>117714.78</v>
      </c>
      <c r="V130" s="37"/>
      <c r="W130" s="37"/>
      <c r="X130" s="37"/>
      <c r="Y130" s="117"/>
      <c r="Z130" s="54" t="str">
        <f t="shared" ref="Z130" si="407">"Berichtigte Zuwendungen, soweit im Jahr "&amp;AD4 &amp;" noch abgeschrieben wird"</f>
        <v>Berichtigte Zuwendungen, soweit im Jahr 2013 noch abgeschrieben wird</v>
      </c>
      <c r="AA130" s="37"/>
      <c r="AB130" s="37"/>
      <c r="AC130" s="37"/>
      <c r="AD130" s="37">
        <f t="shared" ref="AD130" si="408">AC107</f>
        <v>98697.81</v>
      </c>
      <c r="AE130" s="37"/>
      <c r="AF130" s="37"/>
      <c r="AG130" s="37"/>
      <c r="AH130" s="117"/>
      <c r="AI130" s="54" t="str">
        <f t="shared" ref="AI130" si="409">"Berichtigte Zuwendungen, soweit im Jahr "&amp;AM4 &amp;" noch abgeschrieben wird"</f>
        <v>Berichtigte Zuwendungen, soweit im Jahr 2014 noch abgeschrieben wird</v>
      </c>
      <c r="AJ130" s="37"/>
      <c r="AK130" s="37"/>
      <c r="AL130" s="37"/>
      <c r="AM130" s="37">
        <f t="shared" ref="AM130" si="410">AL107</f>
        <v>94853.87999999999</v>
      </c>
      <c r="AN130" s="37"/>
      <c r="AO130" s="37"/>
      <c r="AP130" s="37"/>
      <c r="AQ130" s="117"/>
      <c r="AR130" s="54" t="str">
        <f t="shared" ref="AR130" si="411">"Berichtigte Zuwendungen, soweit im Jahr "&amp;AV4 &amp;" noch abgeschrieben wird"</f>
        <v>Berichtigte Zuwendungen, soweit im Jahr 2015 noch abgeschrieben wird</v>
      </c>
      <c r="AS130" s="37"/>
      <c r="AT130" s="37"/>
      <c r="AU130" s="37"/>
      <c r="AV130" s="37">
        <f t="shared" ref="AV130" si="412">AU107</f>
        <v>80865.14</v>
      </c>
      <c r="AW130" s="37"/>
      <c r="AX130" s="37"/>
      <c r="AY130" s="37"/>
      <c r="AZ130" s="117"/>
      <c r="BA130" s="54" t="str">
        <f t="shared" ref="BA130" si="413">"Berichtigte Zuwendungen, soweit im Jahr "&amp;BE4 &amp;" noch abgeschrieben wird"</f>
        <v>Berichtigte Zuwendungen, soweit im Jahr 2016 noch abgeschrieben wird</v>
      </c>
      <c r="BB130" s="37"/>
      <c r="BC130" s="37"/>
      <c r="BD130" s="37"/>
      <c r="BE130" s="37">
        <f t="shared" ref="BE130" si="414">BD107</f>
        <v>68001.819999999992</v>
      </c>
      <c r="BF130" s="37"/>
      <c r="BG130" s="37"/>
      <c r="BH130" s="37"/>
      <c r="BI130" s="117"/>
      <c r="BJ130" s="54" t="str">
        <f t="shared" ref="BJ130" si="415">"Berichtigte Zuwendungen, soweit im Jahr "&amp;BN4 &amp;" noch abgeschrieben wird"</f>
        <v>Berichtigte Zuwendungen, soweit im Jahr 2017 noch abgeschrieben wird</v>
      </c>
      <c r="BK130" s="37"/>
      <c r="BL130" s="37"/>
      <c r="BM130" s="37"/>
      <c r="BN130" s="37">
        <f t="shared" ref="BN130" si="416">BM107</f>
        <v>68001.819999999992</v>
      </c>
      <c r="BO130" s="37"/>
      <c r="BP130" s="37"/>
      <c r="BQ130" s="37"/>
      <c r="BR130" s="117"/>
      <c r="BS130" s="54" t="str">
        <f t="shared" ref="BS130" si="417">"Berichtigte Zuwendungen, soweit im Jahr "&amp;BW4 &amp;" noch abgeschrieben wird"</f>
        <v>Berichtigte Zuwendungen, soweit im Jahr 2018 noch abgeschrieben wird</v>
      </c>
      <c r="BT130" s="37"/>
      <c r="BU130" s="37"/>
      <c r="BV130" s="37"/>
      <c r="BW130" s="37">
        <f t="shared" ref="BW130" si="418">BV107</f>
        <v>68001.819999999992</v>
      </c>
      <c r="BX130" s="37"/>
      <c r="BY130" s="37"/>
      <c r="BZ130" s="37"/>
      <c r="CA130" s="117"/>
      <c r="CB130" s="54" t="str">
        <f t="shared" ref="CB130" si="419">"Berichtigte Zuwendungen, soweit im Jahr "&amp;CF4 &amp;" noch abgeschrieben wird"</f>
        <v>Berichtigte Zuwendungen, soweit im Jahr 2019 noch abgeschrieben wird</v>
      </c>
      <c r="CC130" s="37"/>
      <c r="CD130" s="37"/>
      <c r="CE130" s="37"/>
      <c r="CF130" s="37">
        <f t="shared" ref="CF130" si="420">CE107</f>
        <v>68001.819999999992</v>
      </c>
      <c r="CG130" s="37"/>
      <c r="CH130" s="37"/>
      <c r="CI130" s="37"/>
      <c r="CJ130" s="117"/>
      <c r="CK130" s="54" t="str">
        <f t="shared" ref="CK130" si="421">"Berichtigte Zuwendungen, soweit im Jahr "&amp;CO4 &amp;" noch abgeschrieben wird"</f>
        <v>Berichtigte Zuwendungen, soweit im Jahr 2020 noch abgeschrieben wird</v>
      </c>
      <c r="CL130" s="37"/>
      <c r="CM130" s="37"/>
      <c r="CN130" s="37"/>
      <c r="CO130" s="37">
        <f t="shared" ref="CO130" si="422">CN107</f>
        <v>68001.819999999992</v>
      </c>
      <c r="CP130" s="37"/>
      <c r="CQ130" s="37"/>
      <c r="CR130" s="37"/>
      <c r="CS130" s="117"/>
    </row>
    <row r="131" spans="1:97" ht="18" hidden="1" customHeight="1" x14ac:dyDescent="0.3">
      <c r="A131" s="316" t="s">
        <v>145</v>
      </c>
      <c r="M131" s="11"/>
      <c r="N131" s="11"/>
      <c r="O131" s="11"/>
      <c r="P131" s="120">
        <v>23</v>
      </c>
      <c r="Q131" s="54" t="str">
        <f>"Auflösungen aus Zuwendungen im Jahre "&amp;U109</f>
        <v>Auflösungen aus Zuwendungen im Jahre 2012</v>
      </c>
      <c r="R131" s="37"/>
      <c r="S131" s="37"/>
      <c r="T131" s="37"/>
      <c r="U131" s="37">
        <f>U107</f>
        <v>3566.7500000000018</v>
      </c>
      <c r="V131" s="37"/>
      <c r="W131" s="37"/>
      <c r="X131" s="37"/>
      <c r="Y131" s="117"/>
      <c r="Z131" s="54" t="str">
        <f t="shared" ref="Z131" si="423">"Auflösungen aus Zuwendungen im Jahre "&amp;AD109</f>
        <v>Auflösungen aus Zuwendungen im Jahre 2013</v>
      </c>
      <c r="AA131" s="37"/>
      <c r="AB131" s="37"/>
      <c r="AC131" s="37"/>
      <c r="AD131" s="37">
        <f t="shared" ref="AD131" si="424">AD107</f>
        <v>2990.5400000000009</v>
      </c>
      <c r="AE131" s="37"/>
      <c r="AF131" s="37"/>
      <c r="AG131" s="37"/>
      <c r="AH131" s="117"/>
      <c r="AI131" s="54" t="str">
        <f t="shared" ref="AI131" si="425">"Auflösungen aus Zuwendungen im Jahre "&amp;AM109</f>
        <v>Auflösungen aus Zuwendungen im Jahre 2014</v>
      </c>
      <c r="AJ131" s="37"/>
      <c r="AK131" s="37"/>
      <c r="AL131" s="37"/>
      <c r="AM131" s="37">
        <f t="shared" ref="AM131" si="426">AM107</f>
        <v>2874.0700000000006</v>
      </c>
      <c r="AN131" s="37"/>
      <c r="AO131" s="37"/>
      <c r="AP131" s="37"/>
      <c r="AQ131" s="117"/>
      <c r="AR131" s="54" t="str">
        <f t="shared" ref="AR131" si="427">"Auflösungen aus Zuwendungen im Jahre "&amp;AV109</f>
        <v>Auflösungen aus Zuwendungen im Jahre 2015</v>
      </c>
      <c r="AS131" s="37"/>
      <c r="AT131" s="37"/>
      <c r="AU131" s="37"/>
      <c r="AV131" s="37">
        <f t="shared" ref="AV131" si="428">AV107</f>
        <v>2450.21</v>
      </c>
      <c r="AW131" s="37"/>
      <c r="AX131" s="37"/>
      <c r="AY131" s="37"/>
      <c r="AZ131" s="117"/>
      <c r="BA131" s="54" t="str">
        <f t="shared" ref="BA131" si="429">"Auflösungen aus Zuwendungen im Jahre "&amp;BE109</f>
        <v>Auflösungen aus Zuwendungen im Jahre 2016</v>
      </c>
      <c r="BB131" s="37"/>
      <c r="BC131" s="37"/>
      <c r="BD131" s="37"/>
      <c r="BE131" s="37">
        <f t="shared" ref="BE131" si="430">BE107</f>
        <v>2060.4499999999998</v>
      </c>
      <c r="BF131" s="37"/>
      <c r="BG131" s="37"/>
      <c r="BH131" s="37"/>
      <c r="BI131" s="117"/>
      <c r="BJ131" s="54" t="str">
        <f t="shared" ref="BJ131" si="431">"Auflösungen aus Zuwendungen im Jahre "&amp;BN109</f>
        <v>Auflösungen aus Zuwendungen im Jahre 2017</v>
      </c>
      <c r="BK131" s="37"/>
      <c r="BL131" s="37"/>
      <c r="BM131" s="37"/>
      <c r="BN131" s="37">
        <f t="shared" ref="BN131" si="432">BN107</f>
        <v>2060.4499999999998</v>
      </c>
      <c r="BO131" s="37"/>
      <c r="BP131" s="37"/>
      <c r="BQ131" s="37"/>
      <c r="BR131" s="117"/>
      <c r="BS131" s="54" t="str">
        <f t="shared" ref="BS131" si="433">"Auflösungen aus Zuwendungen im Jahre "&amp;BW109</f>
        <v>Auflösungen aus Zuwendungen im Jahre 2018</v>
      </c>
      <c r="BT131" s="37"/>
      <c r="BU131" s="37"/>
      <c r="BV131" s="37"/>
      <c r="BW131" s="37">
        <f t="shared" ref="BW131" si="434">BW107</f>
        <v>2060.4499999999998</v>
      </c>
      <c r="BX131" s="37"/>
      <c r="BY131" s="37"/>
      <c r="BZ131" s="37"/>
      <c r="CA131" s="117"/>
      <c r="CB131" s="54" t="str">
        <f t="shared" ref="CB131" si="435">"Auflösungen aus Zuwendungen im Jahre "&amp;CF109</f>
        <v>Auflösungen aus Zuwendungen im Jahre 2019</v>
      </c>
      <c r="CC131" s="37"/>
      <c r="CD131" s="37"/>
      <c r="CE131" s="37"/>
      <c r="CF131" s="37">
        <f t="shared" ref="CF131" si="436">CF107</f>
        <v>2060.4499999999998</v>
      </c>
      <c r="CG131" s="37"/>
      <c r="CH131" s="37"/>
      <c r="CI131" s="37"/>
      <c r="CJ131" s="117"/>
      <c r="CK131" s="54" t="str">
        <f t="shared" ref="CK131" si="437">"Auflösungen aus Zuwendungen im Jahre "&amp;CO109</f>
        <v>Auflösungen aus Zuwendungen im Jahre 2020</v>
      </c>
      <c r="CL131" s="37"/>
      <c r="CM131" s="37"/>
      <c r="CN131" s="37"/>
      <c r="CO131" s="37">
        <f t="shared" ref="CO131" si="438">CO107</f>
        <v>2060.4499999999998</v>
      </c>
      <c r="CP131" s="37"/>
      <c r="CQ131" s="37"/>
      <c r="CR131" s="37"/>
      <c r="CS131" s="117"/>
    </row>
    <row r="132" spans="1:97" ht="18" hidden="1" customHeight="1" x14ac:dyDescent="0.3">
      <c r="A132" s="35" t="s">
        <v>584</v>
      </c>
      <c r="M132" s="11"/>
      <c r="N132" s="11"/>
      <c r="O132" s="11"/>
      <c r="P132" s="120">
        <v>24</v>
      </c>
      <c r="Q132" s="55" t="s">
        <v>585</v>
      </c>
      <c r="U132" s="111">
        <f>IF(U130&gt;0,ROUND(U131/U130,4),0)</f>
        <v>3.0300000000000001E-2</v>
      </c>
      <c r="V132" s="11"/>
      <c r="Y132" s="98"/>
      <c r="Z132" s="55" t="s">
        <v>585</v>
      </c>
      <c r="AD132" s="111">
        <f t="shared" ref="AD132" si="439">IF(AD130&gt;0,ROUND(AD131/AD130,4),0)</f>
        <v>3.0300000000000001E-2</v>
      </c>
      <c r="AE132" s="11"/>
      <c r="AH132" s="98"/>
      <c r="AI132" s="55" t="s">
        <v>585</v>
      </c>
      <c r="AM132" s="111">
        <f t="shared" ref="AM132" si="440">IF(AM130&gt;0,ROUND(AM131/AM130,4),0)</f>
        <v>3.0300000000000001E-2</v>
      </c>
      <c r="AN132" s="11"/>
      <c r="AQ132" s="98"/>
      <c r="AR132" s="55" t="s">
        <v>585</v>
      </c>
      <c r="AV132" s="111">
        <f t="shared" ref="AV132" si="441">IF(AV130&gt;0,ROUND(AV131/AV130,4),0)</f>
        <v>3.0300000000000001E-2</v>
      </c>
      <c r="AW132" s="11"/>
      <c r="AZ132" s="98"/>
      <c r="BA132" s="55" t="s">
        <v>585</v>
      </c>
      <c r="BE132" s="111">
        <f t="shared" ref="BE132" si="442">IF(BE130&gt;0,ROUND(BE131/BE130,4),0)</f>
        <v>3.0300000000000001E-2</v>
      </c>
      <c r="BF132" s="11"/>
      <c r="BI132" s="98"/>
      <c r="BJ132" s="55" t="s">
        <v>585</v>
      </c>
      <c r="BN132" s="111">
        <f t="shared" ref="BN132" si="443">IF(BN130&gt;0,ROUND(BN131/BN130,4),0)</f>
        <v>3.0300000000000001E-2</v>
      </c>
      <c r="BO132" s="11"/>
      <c r="BR132" s="98"/>
      <c r="BS132" s="55" t="s">
        <v>585</v>
      </c>
      <c r="BW132" s="111">
        <f t="shared" ref="BW132" si="444">IF(BW130&gt;0,ROUND(BW131/BW130,4),0)</f>
        <v>3.0300000000000001E-2</v>
      </c>
      <c r="BX132" s="11"/>
      <c r="CA132" s="98"/>
      <c r="CB132" s="55" t="s">
        <v>585</v>
      </c>
      <c r="CF132" s="111">
        <f t="shared" ref="CF132" si="445">IF(CF130&gt;0,ROUND(CF131/CF130,4),0)</f>
        <v>3.0300000000000001E-2</v>
      </c>
      <c r="CG132" s="11"/>
      <c r="CJ132" s="98"/>
      <c r="CK132" s="55" t="s">
        <v>585</v>
      </c>
      <c r="CO132" s="111">
        <f t="shared" ref="CO132" si="446">IF(CO130&gt;0,ROUND(CO131/CO130,4),0)</f>
        <v>3.0300000000000001E-2</v>
      </c>
      <c r="CP132" s="11"/>
      <c r="CS132" s="98"/>
    </row>
    <row r="133" spans="1:97" ht="18" hidden="1" customHeight="1" x14ac:dyDescent="0.25">
      <c r="P133" s="120">
        <v>25</v>
      </c>
    </row>
    <row r="134" spans="1:97" ht="12.75" customHeight="1" x14ac:dyDescent="0.25">
      <c r="C134" s="51"/>
      <c r="U134" s="9"/>
      <c r="AD134" s="9"/>
      <c r="AM134" s="9"/>
      <c r="AV134" s="9"/>
      <c r="BE134" s="9"/>
      <c r="BN134" s="9"/>
      <c r="BW134" s="9"/>
      <c r="CF134" s="9"/>
      <c r="CO134" s="9"/>
    </row>
  </sheetData>
  <mergeCells count="44">
    <mergeCell ref="BS1:CA1"/>
    <mergeCell ref="CB1:CJ1"/>
    <mergeCell ref="CK1:CS1"/>
    <mergeCell ref="BS2:BY2"/>
    <mergeCell ref="BZ2:CA2"/>
    <mergeCell ref="CB2:CH2"/>
    <mergeCell ref="CI2:CJ2"/>
    <mergeCell ref="CK2:CQ2"/>
    <mergeCell ref="CR2:CS2"/>
    <mergeCell ref="AR1:AZ1"/>
    <mergeCell ref="BA1:BI1"/>
    <mergeCell ref="BJ1:BR1"/>
    <mergeCell ref="AR2:AX2"/>
    <mergeCell ref="AY2:AZ2"/>
    <mergeCell ref="BA2:BG2"/>
    <mergeCell ref="BH2:BI2"/>
    <mergeCell ref="BJ2:BP2"/>
    <mergeCell ref="BQ2:BR2"/>
    <mergeCell ref="M2:M3"/>
    <mergeCell ref="E3:E4"/>
    <mergeCell ref="P2:P3"/>
    <mergeCell ref="J3:J4"/>
    <mergeCell ref="AI1:AQ1"/>
    <mergeCell ref="AI2:AO2"/>
    <mergeCell ref="AP2:AQ2"/>
    <mergeCell ref="Z1:AH1"/>
    <mergeCell ref="Z2:AF2"/>
    <mergeCell ref="AG2:AH2"/>
    <mergeCell ref="C3:C4"/>
    <mergeCell ref="A1:J1"/>
    <mergeCell ref="A2:J2"/>
    <mergeCell ref="X2:Y2"/>
    <mergeCell ref="N2:N3"/>
    <mergeCell ref="A3:A4"/>
    <mergeCell ref="K1:L1"/>
    <mergeCell ref="M1:P1"/>
    <mergeCell ref="Q1:Y1"/>
    <mergeCell ref="B3:B4"/>
    <mergeCell ref="Q2:W2"/>
    <mergeCell ref="K2:K4"/>
    <mergeCell ref="F3:F4"/>
    <mergeCell ref="I3:I4"/>
    <mergeCell ref="D3:D4"/>
    <mergeCell ref="L2:L4"/>
  </mergeCells>
  <phoneticPr fontId="0" type="noConversion"/>
  <printOptions gridLines="1"/>
  <pageMargins left="0.78740157480314965" right="0.78740157480314965" top="0.98425196850393704" bottom="0.59055118110236227" header="0.51181102362204722" footer="0.39370078740157483"/>
  <pageSetup paperSize="9" pageOrder="overThenDown" orientation="landscape" horizontalDpi="4294967294" verticalDpi="4294967293" r:id="rId1"/>
  <headerFooter alignWithMargins="0">
    <oddFooter>&amp;L&amp;6
Verfasser: Josef Beer
Geschützt (§ 69a UrhG)</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zoomScaleNormal="100" workbookViewId="0">
      <selection activeCell="B5" sqref="B5"/>
    </sheetView>
  </sheetViews>
  <sheetFormatPr baseColWidth="10" defaultRowHeight="12.5" x14ac:dyDescent="0.25"/>
  <cols>
    <col min="1" max="1" width="28.36328125" customWidth="1"/>
    <col min="2" max="6" width="11.6328125" customWidth="1"/>
  </cols>
  <sheetData>
    <row r="1" spans="1:6" ht="22.5" customHeight="1" x14ac:dyDescent="0.25">
      <c r="A1" s="726" t="str">
        <f>Grunddaten!A2&amp; " - " &amp;Grunddaten!A1</f>
        <v>Wasserversorgungseinrichtung - Gemeinde A</v>
      </c>
      <c r="B1" s="726"/>
      <c r="C1" s="726"/>
      <c r="D1" s="726"/>
      <c r="E1" s="726"/>
      <c r="F1" s="726"/>
    </row>
    <row r="2" spans="1:6" ht="37.5" customHeight="1" x14ac:dyDescent="0.25">
      <c r="A2" s="823" t="s">
        <v>504</v>
      </c>
      <c r="B2" s="824"/>
      <c r="C2" s="824"/>
      <c r="D2" s="824"/>
      <c r="E2" s="824"/>
      <c r="F2" s="824"/>
    </row>
    <row r="3" spans="1:6" ht="21" customHeight="1" x14ac:dyDescent="0.3">
      <c r="A3" s="605" t="s">
        <v>505</v>
      </c>
      <c r="B3" s="605"/>
      <c r="C3" s="605"/>
      <c r="D3" s="605"/>
      <c r="E3" s="605"/>
      <c r="F3" s="605"/>
    </row>
    <row r="4" spans="1:6" ht="13.5" thickBot="1" x14ac:dyDescent="0.35">
      <c r="A4" s="263" t="s">
        <v>97</v>
      </c>
      <c r="B4" s="264">
        <f>Nachkalkulation!C6</f>
        <v>2012</v>
      </c>
      <c r="C4" s="264">
        <f>Nachkalkulation!D6</f>
        <v>2013</v>
      </c>
      <c r="D4" s="264">
        <f>Nachkalkulation!E6</f>
        <v>2014</v>
      </c>
      <c r="E4" s="264">
        <f>Nachkalkulation!F6</f>
        <v>2015</v>
      </c>
      <c r="F4" s="264">
        <f>Nachkalkulation!G6</f>
        <v>2016</v>
      </c>
    </row>
    <row r="5" spans="1:6" ht="26" x14ac:dyDescent="0.3">
      <c r="A5" s="267" t="s">
        <v>66</v>
      </c>
      <c r="B5" s="268">
        <f>IF(Nachkalkulation!C33&lt;&gt;"-",Nachkalkulation!C33,0)</f>
        <v>27625.17</v>
      </c>
      <c r="C5" s="268">
        <f>IF(Nachkalkulation!D33&lt;&gt;"-",Nachkalkulation!D33,0)</f>
        <v>5811.58</v>
      </c>
      <c r="D5" s="268">
        <f>IF(Nachkalkulation!E33&lt;&gt;"-",Nachkalkulation!E33,0)</f>
        <v>3182.76</v>
      </c>
      <c r="E5" s="268">
        <f>IF(Nachkalkulation!F33&lt;&gt;"-",Nachkalkulation!F33,0)</f>
        <v>4845.9399999999996</v>
      </c>
      <c r="F5" s="268">
        <f>IF(Nachkalkulation!G33&lt;&gt;"-",Nachkalkulation!G33,0)</f>
        <v>-417496.72</v>
      </c>
    </row>
    <row r="6" spans="1:6" x14ac:dyDescent="0.25">
      <c r="A6" s="67" t="s">
        <v>64</v>
      </c>
      <c r="B6" s="221">
        <f>IF(B4&lt;&gt;"-",HLOOKUP(B4,Grund_zins,3,FALSE),0)</f>
        <v>3.5000000000000003E-2</v>
      </c>
      <c r="C6" s="221">
        <f>IF(C4&lt;&gt;"-",HLOOKUP(C4,Grund_zins,3,FALSE),0)</f>
        <v>3.5000000000000003E-2</v>
      </c>
      <c r="D6" s="221">
        <f>IF(D4&lt;&gt;"-",HLOOKUP(D4,Grund_zins,3,FALSE),0)</f>
        <v>3.5000000000000003E-2</v>
      </c>
      <c r="E6" s="221">
        <f>IF(E4&lt;&gt;"-",HLOOKUP(E4,Grund_zins,3,FALSE),0)</f>
        <v>3.5000000000000003E-2</v>
      </c>
      <c r="F6" s="221">
        <f>IF(F4&lt;&gt;"-",HLOOKUP(F4,Grund_zins,3,FALSE),0)</f>
        <v>3.5000000000000003E-2</v>
      </c>
    </row>
    <row r="7" spans="1:6" x14ac:dyDescent="0.25">
      <c r="A7" s="67" t="s">
        <v>166</v>
      </c>
      <c r="B7" s="79"/>
      <c r="C7" s="80">
        <f>IF(C4&lt;&gt;"-",B10,0)</f>
        <v>28108.609999999997</v>
      </c>
      <c r="D7" s="80">
        <f>IF(D4&lt;&gt;"-",C10,0)</f>
        <v>35005.689999999995</v>
      </c>
      <c r="E7" s="80">
        <f>IF(E4&lt;&gt;"-",D10,0)</f>
        <v>39469.35</v>
      </c>
      <c r="F7" s="80">
        <f>IF(F4&lt;&gt;"-",E10,0)</f>
        <v>45781.520000000004</v>
      </c>
    </row>
    <row r="8" spans="1:6" ht="25.5" customHeight="1" x14ac:dyDescent="0.25">
      <c r="A8" s="73" t="s">
        <v>182</v>
      </c>
      <c r="B8" s="80">
        <f>IF(B4&lt;&gt;"-",ROUND(B5*0.5,2)+B7,0)</f>
        <v>13812.59</v>
      </c>
      <c r="C8" s="80">
        <f>IF(C4&lt;&gt;"-",ROUND(C5*0.5,2)+C7,0)</f>
        <v>31014.399999999998</v>
      </c>
      <c r="D8" s="80">
        <f>IF(D4&lt;&gt;"-",ROUND(D5*0.5,2)+D7,0)</f>
        <v>36597.069999999992</v>
      </c>
      <c r="E8" s="80">
        <f>IF(E4&lt;&gt;"-",ROUND(E5*0.5,2)+E7,0)</f>
        <v>41892.32</v>
      </c>
      <c r="F8" s="80">
        <f>IF(F4&lt;&gt;"-",ROUND(F5*0.5,2)+F7,0)</f>
        <v>-162966.83999999997</v>
      </c>
    </row>
    <row r="9" spans="1:6" x14ac:dyDescent="0.25">
      <c r="A9" s="67" t="s">
        <v>112</v>
      </c>
      <c r="B9" s="80">
        <f>IF(B4&lt;&gt;"-",ROUND(B8*B6,2),0)</f>
        <v>483.44</v>
      </c>
      <c r="C9" s="80">
        <f>IF(C4&lt;&gt;"-",ROUND(C8*C6,2),0)</f>
        <v>1085.5</v>
      </c>
      <c r="D9" s="80">
        <f>IF(D4&lt;&gt;"-",ROUND(D8*D6,2),0)</f>
        <v>1280.9000000000001</v>
      </c>
      <c r="E9" s="80">
        <f>IF(E4&lt;&gt;"-",ROUND(E8*E6,2),0)</f>
        <v>1466.23</v>
      </c>
      <c r="F9" s="80">
        <f>IF(F4&lt;&gt;"-",ROUND(F8*F6,2),0)</f>
        <v>-5703.84</v>
      </c>
    </row>
    <row r="10" spans="1:6" x14ac:dyDescent="0.25">
      <c r="A10" s="67" t="s">
        <v>100</v>
      </c>
      <c r="B10" s="80">
        <f>IF(B4&lt;&gt;"-",B5+B7+B9,0)</f>
        <v>28108.609999999997</v>
      </c>
      <c r="C10" s="80">
        <f>IF(C4&lt;&gt;"-",C5+C7+C9,0)</f>
        <v>35005.689999999995</v>
      </c>
      <c r="D10" s="80">
        <f>IF(D4&lt;&gt;"-",D5+D7+D9,0)</f>
        <v>39469.35</v>
      </c>
      <c r="E10" s="80">
        <f>IF(E4&lt;&gt;"-",E5+E7+E9,0)</f>
        <v>45781.520000000004</v>
      </c>
      <c r="F10" s="80">
        <f>IF(F4&lt;&gt;"-",F5+F7+F9,0)</f>
        <v>-377419.04</v>
      </c>
    </row>
    <row r="11" spans="1:6" ht="25" x14ac:dyDescent="0.25">
      <c r="A11" s="67" t="s">
        <v>167</v>
      </c>
      <c r="B11" s="819">
        <f>SUM(B5:F5)</f>
        <v>-376031.26999999996</v>
      </c>
      <c r="C11" s="827"/>
      <c r="D11" s="827"/>
      <c r="E11" s="827"/>
      <c r="F11" s="827"/>
    </row>
    <row r="12" spans="1:6" x14ac:dyDescent="0.25">
      <c r="A12" s="67" t="s">
        <v>101</v>
      </c>
      <c r="B12" s="819">
        <f>SUM(B9:F9)</f>
        <v>-1387.7700000000004</v>
      </c>
      <c r="C12" s="827"/>
      <c r="D12" s="827"/>
      <c r="E12" s="827"/>
      <c r="F12" s="827"/>
    </row>
    <row r="13" spans="1:6" x14ac:dyDescent="0.25">
      <c r="A13" s="69" t="s">
        <v>102</v>
      </c>
      <c r="B13" s="819">
        <f>B11+B12</f>
        <v>-377419.04</v>
      </c>
      <c r="C13" s="827"/>
      <c r="D13" s="827"/>
      <c r="E13" s="827"/>
      <c r="F13" s="827"/>
    </row>
    <row r="14" spans="1:6" x14ac:dyDescent="0.25">
      <c r="A14" s="75"/>
      <c r="B14" s="76"/>
      <c r="C14" s="76"/>
      <c r="D14" s="76"/>
      <c r="E14" s="76"/>
      <c r="F14" s="76"/>
    </row>
    <row r="15" spans="1:6" ht="21" customHeight="1" x14ac:dyDescent="0.3">
      <c r="A15" s="714" t="s">
        <v>506</v>
      </c>
      <c r="B15" s="714"/>
      <c r="C15" s="714"/>
      <c r="D15" s="714"/>
      <c r="E15" s="714"/>
    </row>
    <row r="16" spans="1:6" ht="13" thickBot="1" x14ac:dyDescent="0.3">
      <c r="A16" s="265" t="s">
        <v>97</v>
      </c>
      <c r="B16" s="266">
        <f>Vorkalkulation!C6</f>
        <v>2017</v>
      </c>
      <c r="C16" s="266">
        <f>Vorkalkulation!D6</f>
        <v>2018</v>
      </c>
      <c r="D16" s="266">
        <f>Vorkalkulation!E6</f>
        <v>2019</v>
      </c>
      <c r="E16" s="266">
        <f>Vorkalkulation!F6</f>
        <v>2020</v>
      </c>
    </row>
    <row r="17" spans="1:10" ht="38" x14ac:dyDescent="0.3">
      <c r="A17" s="269" t="s">
        <v>183</v>
      </c>
      <c r="B17" s="826">
        <f>B13</f>
        <v>-377419.04</v>
      </c>
      <c r="C17" s="826"/>
      <c r="D17" s="826"/>
      <c r="E17" s="826"/>
    </row>
    <row r="18" spans="1:10" ht="25" x14ac:dyDescent="0.25">
      <c r="A18" s="67" t="s">
        <v>103</v>
      </c>
      <c r="B18" s="825">
        <f>COUNT(B16:E16)</f>
        <v>4</v>
      </c>
      <c r="C18" s="825"/>
      <c r="D18" s="825"/>
      <c r="E18" s="825"/>
    </row>
    <row r="19" spans="1:10" x14ac:dyDescent="0.25">
      <c r="A19" s="69" t="s">
        <v>64</v>
      </c>
      <c r="B19" s="221">
        <f>IF(B16&lt;&gt;"-",HLOOKUP(B16,Grund_zins,3,FALSE),0)</f>
        <v>0.03</v>
      </c>
      <c r="C19" s="221">
        <f>IF(C16&lt;&gt;"-",HLOOKUP(C16,Grund_zins,3,FALSE),0)</f>
        <v>0.03</v>
      </c>
      <c r="D19" s="221">
        <f>IF(D16&lt;&gt;"-",HLOOKUP(D16,Grund_zins,3,FALSE),0)</f>
        <v>0.03</v>
      </c>
      <c r="E19" s="221">
        <f>IF(E16&lt;&gt;"-",HLOOKUP(E16,Grund_zins,3,FALSE),0)</f>
        <v>0.03</v>
      </c>
    </row>
    <row r="20" spans="1:10" ht="25" x14ac:dyDescent="0.25">
      <c r="A20" s="73" t="s">
        <v>180</v>
      </c>
      <c r="B20" s="219">
        <f>B17</f>
        <v>-377419.04</v>
      </c>
      <c r="C20" s="219">
        <f>IF(OR($B$18=2,$B$18=3,$B$18=4),B26,0)</f>
        <v>-292971.52999999997</v>
      </c>
      <c r="D20" s="219">
        <f>IF(OR($B$18=3,$B$18=4),C26,0)</f>
        <v>-205990.58999999997</v>
      </c>
      <c r="E20" s="219">
        <f>IF(OR($B$18=4),D26,0)</f>
        <v>-116400.21999999999</v>
      </c>
    </row>
    <row r="21" spans="1:10" ht="37.5" x14ac:dyDescent="0.25">
      <c r="A21" s="73" t="s">
        <v>181</v>
      </c>
      <c r="B21" s="219">
        <f>IF($B$18=1,B17,IF($B$18=2,ROUND(B17/2,2),IF($B$18=3,ROUND(B17/3,2),IF($B$18=4,ROUND(B17/4,2),0))))</f>
        <v>-94354.76</v>
      </c>
      <c r="C21" s="219">
        <f>IF($B$18=2,ROUND(B17/2,2),IF($B$18=3,ROUND(B17/3,2),IF($B$18=4,ROUND(B17/4,2),0)))</f>
        <v>-94354.76</v>
      </c>
      <c r="D21" s="219">
        <f>IF($B$18=3,ROUND(B17/3,2),IF($B$18=4,ROUND(B17/4,2),0))</f>
        <v>-94354.76</v>
      </c>
      <c r="E21" s="219">
        <f>IF($B$18=4,ROUND(B17/4,2),0)</f>
        <v>-94354.76</v>
      </c>
    </row>
    <row r="22" spans="1:10" ht="25" x14ac:dyDescent="0.25">
      <c r="A22" s="67" t="s">
        <v>60</v>
      </c>
      <c r="B22" s="68">
        <f>ROUND(B21*0.5,2)</f>
        <v>-47177.38</v>
      </c>
      <c r="C22" s="68">
        <f>ROUND(C21*0.5,2)</f>
        <v>-47177.38</v>
      </c>
      <c r="D22" s="68">
        <f>ROUND(D21*0.5,2)</f>
        <v>-47177.38</v>
      </c>
      <c r="E22" s="68">
        <f>ROUND(E21*0.5,2)</f>
        <v>-47177.38</v>
      </c>
    </row>
    <row r="23" spans="1:10" ht="25" x14ac:dyDescent="0.25">
      <c r="A23" s="67" t="s">
        <v>61</v>
      </c>
      <c r="B23" s="68">
        <f>IF(B18&gt;0,B17-B21,0)</f>
        <v>-283064.27999999997</v>
      </c>
      <c r="C23" s="68">
        <f>IF(C21&lt;&gt;0,C20-C21,0)</f>
        <v>-198616.76999999996</v>
      </c>
      <c r="D23" s="68">
        <f>IF(D21&lt;&gt;0,D20-D21,0)</f>
        <v>-111635.82999999997</v>
      </c>
      <c r="E23" s="68">
        <f>IF(E21&lt;&gt;0,E20-E21,0)</f>
        <v>-22045.459999999992</v>
      </c>
    </row>
    <row r="24" spans="1:10" ht="25" x14ac:dyDescent="0.25">
      <c r="A24" s="73" t="s">
        <v>62</v>
      </c>
      <c r="B24" s="68">
        <f>ROUND(B22*B19,2)</f>
        <v>-1415.32</v>
      </c>
      <c r="C24" s="68">
        <f>ROUND(C22*C19,2)</f>
        <v>-1415.32</v>
      </c>
      <c r="D24" s="68">
        <f>ROUND(D22*D19,2)</f>
        <v>-1415.32</v>
      </c>
      <c r="E24" s="68">
        <f>ROUND(E22*E19,2)</f>
        <v>-1415.32</v>
      </c>
    </row>
    <row r="25" spans="1:10" ht="25" x14ac:dyDescent="0.25">
      <c r="A25" s="67" t="s">
        <v>63</v>
      </c>
      <c r="B25" s="68">
        <f>ROUND(B23*B19,2)</f>
        <v>-8491.93</v>
      </c>
      <c r="C25" s="68">
        <f>ROUND(C23*C19,2)</f>
        <v>-5958.5</v>
      </c>
      <c r="D25" s="68">
        <f>ROUND(D23*D19,2)</f>
        <v>-3349.07</v>
      </c>
      <c r="E25" s="68">
        <f>ROUND(E23*E19,2)</f>
        <v>-661.36</v>
      </c>
    </row>
    <row r="26" spans="1:10" ht="25" x14ac:dyDescent="0.25">
      <c r="A26" s="67" t="s">
        <v>168</v>
      </c>
      <c r="B26" s="68">
        <f>B23+B24+B25</f>
        <v>-292971.52999999997</v>
      </c>
      <c r="C26" s="68">
        <f>C23+C24+C25</f>
        <v>-205990.58999999997</v>
      </c>
      <c r="D26" s="68">
        <f>D23+D24+D25</f>
        <v>-116400.21999999999</v>
      </c>
      <c r="E26" s="68">
        <f>E23+E24+E25</f>
        <v>-24122.139999999992</v>
      </c>
      <c r="F26" s="1"/>
    </row>
    <row r="27" spans="1:10" ht="25" x14ac:dyDescent="0.25">
      <c r="A27" s="67" t="s">
        <v>67</v>
      </c>
      <c r="B27" s="819">
        <f>IF(B18&gt;0,B11,0)</f>
        <v>-376031.26999999996</v>
      </c>
      <c r="C27" s="819"/>
      <c r="D27" s="819"/>
      <c r="E27" s="819"/>
    </row>
    <row r="28" spans="1:10" ht="25" x14ac:dyDescent="0.25">
      <c r="A28" s="220" t="s">
        <v>171</v>
      </c>
      <c r="B28" s="819">
        <f>IF(B18&gt;0,B12,0)</f>
        <v>-1387.7700000000004</v>
      </c>
      <c r="C28" s="819"/>
      <c r="D28" s="819"/>
      <c r="E28" s="819"/>
    </row>
    <row r="29" spans="1:10" ht="25" x14ac:dyDescent="0.25">
      <c r="A29" s="73" t="s">
        <v>172</v>
      </c>
      <c r="B29" s="819">
        <f>B24+C24+D24+E24+B25+C25+D25+E25</f>
        <v>-24122.14</v>
      </c>
      <c r="C29" s="819"/>
      <c r="D29" s="819"/>
      <c r="E29" s="819"/>
    </row>
    <row r="30" spans="1:10" ht="25" x14ac:dyDescent="0.25">
      <c r="A30" s="69" t="s">
        <v>169</v>
      </c>
      <c r="B30" s="820">
        <f>B27+B28+B29</f>
        <v>-401541.18</v>
      </c>
      <c r="C30" s="821"/>
      <c r="D30" s="821"/>
      <c r="E30" s="822"/>
    </row>
    <row r="31" spans="1:10" ht="25.5" x14ac:dyDescent="0.3">
      <c r="A31" s="73" t="s">
        <v>170</v>
      </c>
      <c r="B31" s="70">
        <f>IF($B$18=1,B30,IF($B$18=2,ROUND(B30/2,2),IF($B$18=3,ROUND(B30/3,2),IF($B$18=4,ROUND(B30/4,2),0))))</f>
        <v>-100385.3</v>
      </c>
      <c r="C31" s="70">
        <f>IF($B$18=2,ROUND(B30/2,2),IF($B$18=3,ROUND(B30/3,2),IF($B$18=4,ROUND(B30/4,2),0)))</f>
        <v>-100385.3</v>
      </c>
      <c r="D31" s="70">
        <f>IF($B$18=3,ROUND(B30/3,2),IF($B$18=4,ROUND(B30/4,2),0))</f>
        <v>-100385.3</v>
      </c>
      <c r="E31" s="70">
        <f>IF($B$18=4,ROUND(B30/4,2),0)</f>
        <v>-100385.3</v>
      </c>
    </row>
    <row r="32" spans="1:10" ht="9" customHeight="1" x14ac:dyDescent="0.25">
      <c r="A32" s="162"/>
      <c r="B32" s="162"/>
      <c r="C32" s="162"/>
      <c r="D32" s="162"/>
      <c r="E32" s="162"/>
      <c r="F32" s="162"/>
      <c r="G32" s="162"/>
      <c r="H32" s="162"/>
      <c r="I32" s="162"/>
      <c r="J32" s="162"/>
    </row>
    <row r="33" spans="1:11" ht="31.5" hidden="1" customHeight="1" x14ac:dyDescent="0.3">
      <c r="A33" s="160"/>
      <c r="B33" s="817" t="s">
        <v>43</v>
      </c>
      <c r="C33" s="817"/>
      <c r="D33" s="817"/>
      <c r="E33" s="817"/>
      <c r="F33" s="818"/>
      <c r="G33" s="720" t="s">
        <v>44</v>
      </c>
      <c r="H33" s="720"/>
      <c r="I33" s="720"/>
      <c r="J33" s="720"/>
    </row>
    <row r="34" spans="1:11" ht="18" hidden="1" customHeight="1" x14ac:dyDescent="0.3">
      <c r="A34" s="304" t="s">
        <v>97</v>
      </c>
      <c r="B34" s="155">
        <f t="shared" ref="B34:F35" si="0">B4</f>
        <v>2012</v>
      </c>
      <c r="C34" s="155">
        <f t="shared" si="0"/>
        <v>2013</v>
      </c>
      <c r="D34" s="155">
        <f t="shared" si="0"/>
        <v>2014</v>
      </c>
      <c r="E34" s="155">
        <f t="shared" si="0"/>
        <v>2015</v>
      </c>
      <c r="F34" s="306">
        <f t="shared" si="0"/>
        <v>2016</v>
      </c>
      <c r="G34" s="305">
        <f>B16</f>
        <v>2017</v>
      </c>
      <c r="H34" s="155">
        <f>C16</f>
        <v>2018</v>
      </c>
      <c r="I34" s="155">
        <f>D16</f>
        <v>2019</v>
      </c>
      <c r="J34" s="155">
        <f>E16</f>
        <v>2020</v>
      </c>
    </row>
    <row r="35" spans="1:11" ht="53.25" hidden="1" customHeight="1" x14ac:dyDescent="0.25">
      <c r="A35" s="310" t="s">
        <v>488</v>
      </c>
      <c r="B35" s="311">
        <f t="shared" si="0"/>
        <v>27625.17</v>
      </c>
      <c r="C35" s="311">
        <f t="shared" si="0"/>
        <v>5811.58</v>
      </c>
      <c r="D35" s="311">
        <f t="shared" si="0"/>
        <v>3182.76</v>
      </c>
      <c r="E35" s="311">
        <f t="shared" si="0"/>
        <v>4845.9399999999996</v>
      </c>
      <c r="F35" s="312">
        <f t="shared" si="0"/>
        <v>-417496.72</v>
      </c>
      <c r="G35" s="311"/>
      <c r="H35" s="311"/>
      <c r="I35" s="311"/>
      <c r="J35" s="311"/>
      <c r="K35" s="482">
        <v>2</v>
      </c>
    </row>
    <row r="36" spans="1:11" ht="51.75" hidden="1" customHeight="1" thickBot="1" x14ac:dyDescent="0.3">
      <c r="A36" s="307" t="s">
        <v>487</v>
      </c>
      <c r="B36" s="308"/>
      <c r="C36" s="308"/>
      <c r="D36" s="308"/>
      <c r="E36" s="308"/>
      <c r="F36" s="309"/>
      <c r="G36" s="308">
        <f>B31</f>
        <v>-100385.3</v>
      </c>
      <c r="H36" s="308">
        <f>C31</f>
        <v>-100385.3</v>
      </c>
      <c r="I36" s="308">
        <f>D31</f>
        <v>-100385.3</v>
      </c>
      <c r="J36" s="308">
        <f>E31</f>
        <v>-100385.3</v>
      </c>
      <c r="K36" s="482">
        <v>3</v>
      </c>
    </row>
    <row r="37" spans="1:11" ht="26.25" hidden="1" customHeight="1" x14ac:dyDescent="0.25">
      <c r="A37" s="161"/>
      <c r="B37" s="13"/>
      <c r="C37" s="13"/>
      <c r="D37" s="13"/>
      <c r="E37" s="13"/>
      <c r="F37" s="13"/>
      <c r="G37" s="37"/>
      <c r="H37" s="37"/>
      <c r="I37" s="37"/>
      <c r="J37" s="37"/>
      <c r="K37" s="482">
        <v>4</v>
      </c>
    </row>
  </sheetData>
  <sheetProtection sheet="1" objects="1" scenarios="1"/>
  <mergeCells count="15">
    <mergeCell ref="B33:F33"/>
    <mergeCell ref="G33:J33"/>
    <mergeCell ref="B27:E27"/>
    <mergeCell ref="A1:F1"/>
    <mergeCell ref="B29:E29"/>
    <mergeCell ref="B30:E30"/>
    <mergeCell ref="A2:F2"/>
    <mergeCell ref="A3:F3"/>
    <mergeCell ref="B18:E18"/>
    <mergeCell ref="A15:E15"/>
    <mergeCell ref="B17:E17"/>
    <mergeCell ref="B11:F11"/>
    <mergeCell ref="B12:F12"/>
    <mergeCell ref="B28:E28"/>
    <mergeCell ref="B13:F13"/>
  </mergeCells>
  <phoneticPr fontId="0" type="noConversion"/>
  <pageMargins left="0.78740157480314965" right="0.59055118110236227" top="0.78740157480314965" bottom="0.59055118110236227" header="0.51181102362204722" footer="0.51181102362204722"/>
  <pageSetup paperSize="9" orientation="portrait" horizontalDpi="4294967293" verticalDpi="4294967293"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17</vt:i4>
      </vt:variant>
    </vt:vector>
  </HeadingPairs>
  <TitlesOfParts>
    <vt:vector size="26" baseType="lpstr">
      <vt:lpstr>Nachkalkulation</vt:lpstr>
      <vt:lpstr>Vorkalkulation</vt:lpstr>
      <vt:lpstr>Grunddaten</vt:lpstr>
      <vt:lpstr>Grundgebuehren</vt:lpstr>
      <vt:lpstr>Betriebskosten</vt:lpstr>
      <vt:lpstr>Anlagegueter</vt:lpstr>
      <vt:lpstr>Beitraege</vt:lpstr>
      <vt:lpstr>Zuwendungen</vt:lpstr>
      <vt:lpstr>Verzinsung</vt:lpstr>
      <vt:lpstr>Anlageg</vt:lpstr>
      <vt:lpstr>Beitr</vt:lpstr>
      <vt:lpstr>Betriebsk</vt:lpstr>
      <vt:lpstr>Anlagegueter!Druckbereich</vt:lpstr>
      <vt:lpstr>Nachkalkulation!Druckbereich</vt:lpstr>
      <vt:lpstr>Vorkalkulation!Druckbereich</vt:lpstr>
      <vt:lpstr>Anlagegueter!Drucktitel</vt:lpstr>
      <vt:lpstr>Nachkalkulation!Drucktitel</vt:lpstr>
      <vt:lpstr>Vorkalkulation!Drucktitel</vt:lpstr>
      <vt:lpstr>Grund_be</vt:lpstr>
      <vt:lpstr>Grund_geb_ein</vt:lpstr>
      <vt:lpstr>Grund_ue</vt:lpstr>
      <vt:lpstr>Grund_wa</vt:lpstr>
      <vt:lpstr>Grund_zins</vt:lpstr>
      <vt:lpstr>Grundgeb</vt:lpstr>
      <vt:lpstr>Verzins</vt:lpstr>
      <vt:lpstr>Zuwend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Josef Beer</dc:creator>
  <cp:lastModifiedBy>Josef Beer</cp:lastModifiedBy>
  <cp:lastPrinted>2017-08-16T13:08:33Z</cp:lastPrinted>
  <dcterms:created xsi:type="dcterms:W3CDTF">2006-01-15T09:51:59Z</dcterms:created>
  <dcterms:modified xsi:type="dcterms:W3CDTF">2022-01-11T10:30:41Z</dcterms:modified>
</cp:coreProperties>
</file>